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rthur Mamo\OneDrive\Desktop\Gichugu Bidding Documents\"/>
    </mc:Choice>
  </mc:AlternateContent>
  <xr:revisionPtr revIDLastSave="0" documentId="8_{6B53D939-896C-4DA3-843D-C9D05977E697}" xr6:coauthVersionLast="36" xr6:coauthVersionMax="36" xr10:uidLastSave="{00000000-0000-0000-0000-000000000000}"/>
  <bookViews>
    <workbookView xWindow="0" yWindow="0" windowWidth="23040" windowHeight="8364" tabRatio="882" activeTab="1" xr2:uid="{00000000-000D-0000-FFFF-FFFF00000000}"/>
  </bookViews>
  <sheets>
    <sheet name="GRAND SUMMARY  " sheetId="4" r:id="rId1"/>
    <sheet name="Bill No.1 P&amp;G" sheetId="28" r:id="rId2"/>
    <sheet name="Bill 2" sheetId="6" r:id="rId3"/>
    <sheet name="Bill 2.1-RETAINING WALL" sheetId="1" r:id="rId4"/>
    <sheet name="BILL 2.2 - CONTROL ROOM" sheetId="19" r:id="rId5"/>
    <sheet name="Bill 2.3 - EPOXY COATING" sheetId="2" r:id="rId6"/>
    <sheet name="BILL 2.4 CHANGIN&amp; ABLUTION BLCK" sheetId="18" r:id="rId7"/>
    <sheet name="Bill 2.5 Sludge lagoon" sheetId="27" r:id="rId8"/>
    <sheet name="Bill 2.6-Sludge drying beds" sheetId="21" r:id="rId9"/>
    <sheet name="BILL 2.7 ANCILLARY WORKS" sheetId="20" r:id="rId10"/>
    <sheet name="Bill 2.8 BPT and Smart Meters " sheetId="34" r:id="rId11"/>
    <sheet name="2.9 Pipe shed" sheetId="35" r:id="rId12"/>
    <sheet name="BILL 3" sheetId="12" r:id="rId13"/>
    <sheet name="BILL 3.1- KIANYAGA MAIN LINE" sheetId="14" r:id="rId14"/>
    <sheet name="BILL 3.2 - KIANYAGA UPHILL" sheetId="22" r:id="rId15"/>
    <sheet name="BILL 3.3 - OF1-GATUNGURU TANK" sheetId="26" r:id="rId16"/>
    <sheet name="BILL 3.4 - ITHARE DSP LINE" sheetId="24" state="hidden" r:id="rId17"/>
    <sheet name="BILL 3.5 - ITHARE RELOCATION" sheetId="23" state="hidden" r:id="rId18"/>
    <sheet name="BILL 3.6 - BPTS&amp;PRVs" sheetId="15" r:id="rId19"/>
    <sheet name="BILL 3.7 - GOVERNERS LINE" sheetId="25" r:id="rId20"/>
    <sheet name="Bill 4  RELOCATION OF SERVICES" sheetId="16" r:id="rId21"/>
    <sheet name="Bill 5 - Day works" sheetId="17" r:id="rId22"/>
    <sheet name="RAte justification " sheetId="30" state="hidden" r:id="rId23"/>
    <sheet name="Attachments " sheetId="31"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 localSheetId="7" hidden="1">#REF!</definedName>
    <definedName name="_" localSheetId="8" hidden="1">#REF!</definedName>
    <definedName name="_" localSheetId="14" hidden="1">#REF!</definedName>
    <definedName name="_" localSheetId="15" hidden="1">#REF!</definedName>
    <definedName name="_" localSheetId="16" hidden="1">#REF!</definedName>
    <definedName name="_" localSheetId="17" hidden="1">#REF!</definedName>
    <definedName name="_" localSheetId="18" hidden="1">#REF!</definedName>
    <definedName name="_" localSheetId="19" hidden="1">#REF!</definedName>
    <definedName name="_" hidden="1">#REF!</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 localSheetId="7">[1]Rates!$E$268</definedName>
    <definedName name="_______________________________________________________cyt1">[2]Rates!$E$271</definedName>
    <definedName name="_______________________________________________________hnt15" localSheetId="7">[1]Rates!$E$117</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 localSheetId="7">[1]Rates!$E$118</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 localSheetId="7">[1]Rates!$E$119</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 localSheetId="7">[1]Rates!$E$268</definedName>
    <definedName name="______________________________________________________cyt1">[2]Rates!$E$271</definedName>
    <definedName name="______________________________________________________hnt15" localSheetId="7">[1]Rates!$E$117</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 localSheetId="7">[1]Rates!$E$118</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 localSheetId="7">[1]Rates!$E$119</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 localSheetId="8">[1]Rates!$E$268</definedName>
    <definedName name="____________________________________________________cyt1">[1]Rates!$E$268</definedName>
    <definedName name="____________________________________________________hnt15" localSheetId="8">[1]Rates!$E$117</definedName>
    <definedName name="____________________________________________________hnt15">[1]Rates!$E$117</definedName>
    <definedName name="____________________________________________________hnt16">[1]Rates!$E$117</definedName>
    <definedName name="____________________________________________________hnt20" localSheetId="8">[1]Rates!$E$118</definedName>
    <definedName name="____________________________________________________hnt20">[1]Rates!$E$118</definedName>
    <definedName name="____________________________________________________hnt21">[1]Rates!$E$118</definedName>
    <definedName name="____________________________________________________hnt25" localSheetId="8">[1]Rates!$E$119</definedName>
    <definedName name="____________________________________________________hnt25">[1]Rates!$E$119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 localSheetId="7">[1]Rates!$E$117</definedName>
    <definedName name="__________________________________________________hnt16">[1]Rates!$E$117</definedName>
    <definedName name="__________________________________________________hnt20">[1]Rates!$E$118</definedName>
    <definedName name="__________________________________________________hnt21" localSheetId="7">[1]Rates!$E$118</definedName>
    <definedName name="__________________________________________________hnt21">[1]Rates!$E$118</definedName>
    <definedName name="__________________________________________________hnt25">[1]Rates!$E$119</definedName>
    <definedName name="__________________________________________________hnt40" localSheetId="7">[1]Rates!$E$119</definedName>
    <definedName name="__________________________________________________hnt40">[1]Rates!$E$119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 localSheetId="7">[1]Rates!$E$117</definedName>
    <definedName name="_______________________________________________hnt16">[1]Rates!$E$117</definedName>
    <definedName name="_______________________________________________hnt20">[1]Rates!$E$118</definedName>
    <definedName name="_______________________________________________hnt21" localSheetId="7">[1]Rates!$E$118</definedName>
    <definedName name="_______________________________________________hnt21">[1]Rates!$E$118</definedName>
    <definedName name="_______________________________________________hnt25">[1]Rates!$E$119</definedName>
    <definedName name="_______________________________________________hnt40" localSheetId="7">[1]Rates!$E$119</definedName>
    <definedName name="_______________________________________________hnt40">[1]Rates!$E$119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 localSheetId="7">[1]Rates!$E$117</definedName>
    <definedName name="____________________________________________hnt16">[1]Rates!$E$117</definedName>
    <definedName name="____________________________________________hnt20">[1]Rates!$E$118</definedName>
    <definedName name="____________________________________________hnt21" localSheetId="7">[1]Rates!$E$118</definedName>
    <definedName name="____________________________________________hnt21">[1]Rates!$E$118</definedName>
    <definedName name="____________________________________________hnt25">[1]Rates!$E$119</definedName>
    <definedName name="____________________________________________hnt40" localSheetId="7">[1]Rates!$E$119</definedName>
    <definedName name="____________________________________________hnt40">[1]Rates!$E$119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 localSheetId="7">[1]Rates!$E$117</definedName>
    <definedName name="______________________________________hnt16">[1]Rates!$E$117</definedName>
    <definedName name="______________________________________hnt20">[1]Rates!$E$118</definedName>
    <definedName name="______________________________________hnt21" localSheetId="7">[1]Rates!$E$118</definedName>
    <definedName name="______________________________________hnt21">[1]Rates!$E$118</definedName>
    <definedName name="______________________________________hnt25">[1]Rates!$E$119</definedName>
    <definedName name="______________________________________hnt40" localSheetId="7">[1]Rates!$E$119</definedName>
    <definedName name="______________________________________hnt40">[1]Rates!$E$119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 localSheetId="8">[1]Rates!$E$117</definedName>
    <definedName name="___________________________________hnt16">[1]Rates!$E$117</definedName>
    <definedName name="___________________________________hnt20">[1]Rates!$E$118</definedName>
    <definedName name="___________________________________hnt21" localSheetId="8">[1]Rates!$E$118</definedName>
    <definedName name="___________________________________hnt21">[1]Rates!$E$118</definedName>
    <definedName name="___________________________________hnt25">[1]Rates!$E$119</definedName>
    <definedName name="___________________________________hnt40" localSheetId="8">[1]Rates!$E$119</definedName>
    <definedName name="___________________________________hnt40">[1]Rates!$E$119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 localSheetId="8">[1]Rates!$E$117</definedName>
    <definedName name="________________________________hnt16">[1]Rates!$E$117</definedName>
    <definedName name="________________________________hnt20">[1]Rates!$E$118</definedName>
    <definedName name="________________________________hnt21" localSheetId="8">[1]Rates!$E$118</definedName>
    <definedName name="________________________________hnt21">[1]Rates!$E$118</definedName>
    <definedName name="________________________________hnt25">[1]Rates!$E$119</definedName>
    <definedName name="________________________________hnt40" localSheetId="8">[1]Rates!$E$119</definedName>
    <definedName name="________________________________hnt40">[1]Rates!$E$119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 localSheetId="8">[1]Rates!$E$117</definedName>
    <definedName name="_____________________________hnt16">[1]Rates!$E$117</definedName>
    <definedName name="_____________________________hnt20">[1]Rates!$E$118</definedName>
    <definedName name="_____________________________hnt21" localSheetId="8">[1]Rates!$E$118</definedName>
    <definedName name="_____________________________hnt21">[1]Rates!$E$118</definedName>
    <definedName name="_____________________________hnt25">[1]Rates!$E$119</definedName>
    <definedName name="_____________________________hnt40" localSheetId="8">[1]Rates!$E$119</definedName>
    <definedName name="_____________________________hnt40">[1]Rates!$E$119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 localSheetId="8">[1]Rates!$E$117</definedName>
    <definedName name="__________________________hnt16">[1]Rates!$E$117</definedName>
    <definedName name="__________________________hnt20">[1]Rates!$E$118</definedName>
    <definedName name="__________________________hnt21" localSheetId="8">[1]Rates!$E$118</definedName>
    <definedName name="__________________________hnt21">[1]Rates!$E$118</definedName>
    <definedName name="__________________________hnt25">[1]Rates!$E$119</definedName>
    <definedName name="__________________________hnt40" localSheetId="8">[1]Rates!$E$119</definedName>
    <definedName name="__________________________hnt40">[1]Rates!$E$119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 localSheetId="8">[1]Rates!$E$117</definedName>
    <definedName name="_______________________hnt16">[1]Rates!$E$117</definedName>
    <definedName name="_______________________hnt20">[1]Rates!$E$118</definedName>
    <definedName name="_______________________hnt21" localSheetId="8">[1]Rates!$E$118</definedName>
    <definedName name="_______________________hnt21">[1]Rates!$E$118</definedName>
    <definedName name="_______________________hnt25">[1]Rates!$E$119</definedName>
    <definedName name="_______________________hnt40" localSheetId="8">[1]Rates!$E$119</definedName>
    <definedName name="_______________________hnt40">[1]Rates!$E$119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[1]Rates!$E$117</definedName>
    <definedName name="_____________________hnt20">[1]Rates!$E$118</definedName>
    <definedName name="_____________________hnt21">[1]Rates!$E$118</definedName>
    <definedName name="_____________________hnt25">[1]Rates!$E$119</definedName>
    <definedName name="_____________________hnt40">[1]Rates!$E$119</definedName>
    <definedName name="____________________cyt1">[1]Rates!$E$268</definedName>
    <definedName name="____________________hnt15">[1]Rates!$E$117</definedName>
    <definedName name="____________________hnt16">[1]Rates!$E$117</definedName>
    <definedName name="____________________hnt20">[1]Rates!$E$118</definedName>
    <definedName name="____________________hnt21">[1]Rates!$E$118</definedName>
    <definedName name="____________________hnt25">[1]Rates!$E$119</definedName>
    <definedName name="____________________hnt40">[1]Rates!$E$119</definedName>
    <definedName name="___________________cyt1">[1]Rates!$E$268</definedName>
    <definedName name="___________________hnt15">[1]Rates!$E$117</definedName>
    <definedName name="___________________hnt16">[1]Rates!$E$117</definedName>
    <definedName name="___________________hnt20">[1]Rates!$E$118</definedName>
    <definedName name="___________________hnt21">[1]Rates!$E$118</definedName>
    <definedName name="___________________hnt25">[1]Rates!$E$119</definedName>
    <definedName name="___________________hnt40">[1]Rates!$E$119</definedName>
    <definedName name="__________________cyt1">[1]Rates!$E$268</definedName>
    <definedName name="__________________hnt15">[1]Rates!$E$117</definedName>
    <definedName name="__________________hnt16">[1]Rates!$E$117</definedName>
    <definedName name="__________________hnt20">[1]Rates!$E$118</definedName>
    <definedName name="__________________hnt21">[1]Rates!$E$118</definedName>
    <definedName name="__________________hnt25">[1]Rates!$E$119</definedName>
    <definedName name="__________________hnt40">[1]Rates!$E$119</definedName>
    <definedName name="_________________cyt1">[1]Rates!$E$268</definedName>
    <definedName name="_________________hnt15">[1]Rates!$E$117</definedName>
    <definedName name="_________________hnt16">[1]Rates!$E$117</definedName>
    <definedName name="_________________hnt20">[1]Rates!$E$118</definedName>
    <definedName name="_________________hnt21">[1]Rates!$E$118</definedName>
    <definedName name="_________________hnt25">[1]Rates!$E$119</definedName>
    <definedName name="_________________hnt40">[1]Rates!$E$119</definedName>
    <definedName name="________________cyt1" localSheetId="0">[1]Rates!$E$268</definedName>
    <definedName name="________________cyt1">[1]Rates!$E$268</definedName>
    <definedName name="________________hnt15" localSheetId="0">[1]Rates!$E$117</definedName>
    <definedName name="________________hnt15">[1]Rates!$E$117</definedName>
    <definedName name="________________hnt16">[1]Rates!$E$117</definedName>
    <definedName name="________________hnt20" localSheetId="0">[1]Rates!$E$118</definedName>
    <definedName name="________________hnt20">[1]Rates!$E$118</definedName>
    <definedName name="________________hnt21">[1]Rates!$E$118</definedName>
    <definedName name="________________hnt25" localSheetId="0">[1]Rates!$E$119</definedName>
    <definedName name="________________hnt25">[1]Rates!$E$119</definedName>
    <definedName name="________________hnt40">[1]Rates!$E$119</definedName>
    <definedName name="_______________cyt1">[1]Rates!$E$268</definedName>
    <definedName name="_______________hnt15">[1]Rates!$E$117</definedName>
    <definedName name="_______________hnt16">[1]Rates!$E$117</definedName>
    <definedName name="_______________hnt20">[1]Rates!$E$118</definedName>
    <definedName name="_______________hnt21">[1]Rates!$E$118</definedName>
    <definedName name="_______________hnt25">[1]Rates!$E$119</definedName>
    <definedName name="_______________hnt40">[1]Rates!$E$119</definedName>
    <definedName name="______________cyt1">[1]Rates!$E$268</definedName>
    <definedName name="______________hnt15">[1]Rates!$E$117</definedName>
    <definedName name="______________hnt16">[1]Rates!$E$117</definedName>
    <definedName name="______________hnt20">[1]Rates!$E$118</definedName>
    <definedName name="______________hnt21">[1]Rates!$E$118</definedName>
    <definedName name="______________hnt25">[1]Rates!$E$119</definedName>
    <definedName name="______________hnt40">[1]Rates!$E$119</definedName>
    <definedName name="_____________cyt1">[1]Rates!$E$268</definedName>
    <definedName name="_____________hnt15">[1]Rates!$E$117</definedName>
    <definedName name="_____________hnt16">[1]Rates!$E$117</definedName>
    <definedName name="_____________hnt20">[1]Rates!$E$118</definedName>
    <definedName name="_____________hnt21">[1]Rates!$E$118</definedName>
    <definedName name="_____________hnt25">[1]Rates!$E$119</definedName>
    <definedName name="_____________hnt40">[1]Rates!$E$119</definedName>
    <definedName name="____________cyt1">[1]Rates!$E$268</definedName>
    <definedName name="____________hnt15">[1]Rates!$E$117</definedName>
    <definedName name="____________hnt16">[1]Rates!$E$117</definedName>
    <definedName name="____________hnt20">[1]Rates!$E$118</definedName>
    <definedName name="____________hnt21">[1]Rates!$E$118</definedName>
    <definedName name="____________hnt25">[1]Rates!$E$119</definedName>
    <definedName name="____________hnt40">[1]Rates!$E$119</definedName>
    <definedName name="___________cyt1">[1]Rates!$E$268</definedName>
    <definedName name="___________hnt15">[1]Rates!$E$117</definedName>
    <definedName name="___________hnt16">[1]Rates!$E$117</definedName>
    <definedName name="___________hnt20">[1]Rates!$E$118</definedName>
    <definedName name="___________hnt21">[1]Rates!$E$118</definedName>
    <definedName name="___________hnt25">[1]Rates!$E$119</definedName>
    <definedName name="___________hnt40">[1]Rates!$E$119</definedName>
    <definedName name="__________cyt1">[1]Rates!$E$268</definedName>
    <definedName name="__________hnt15">[1]Rates!$E$117</definedName>
    <definedName name="__________hnt16">[1]Rates!$E$117</definedName>
    <definedName name="__________hnt20">[1]Rates!$E$118</definedName>
    <definedName name="__________hnt21">[1]Rates!$E$118</definedName>
    <definedName name="__________hnt25">[1]Rates!$E$119</definedName>
    <definedName name="__________hnt40">[1]Rates!$E$119</definedName>
    <definedName name="_________cyt1">[1]Rates!$E$268</definedName>
    <definedName name="_________hnt15">[1]Rates!$E$117</definedName>
    <definedName name="_________hnt16">[1]Rates!$E$117</definedName>
    <definedName name="_________hnt20">[1]Rates!$E$118</definedName>
    <definedName name="_________hnt21">[1]Rates!$E$118</definedName>
    <definedName name="_________hnt25">[1]Rates!$E$119</definedName>
    <definedName name="_________hnt40">[1]Rates!$E$119</definedName>
    <definedName name="________cyt1">[1]Rates!$E$268</definedName>
    <definedName name="________hnt15">[1]Rates!$E$117</definedName>
    <definedName name="________hnt16">[1]Rates!$E$117</definedName>
    <definedName name="________hnt20">[1]Rates!$E$118</definedName>
    <definedName name="________hnt21">[1]Rates!$E$118</definedName>
    <definedName name="________hnt25">[1]Rates!$E$119</definedName>
    <definedName name="________hnt40">[1]Rates!$E$119</definedName>
    <definedName name="_______bng200" localSheetId="7">[3]Rates!$E$282</definedName>
    <definedName name="_______bng200">[3]Rates!$E$282</definedName>
    <definedName name="_______bng250" localSheetId="7">[3]Rates!$E$283</definedName>
    <definedName name="_______bng250">[3]Rates!$E$283</definedName>
    <definedName name="_______cyt1">[1]Rates!$E$268</definedName>
    <definedName name="_______hnt15">[1]Rates!$E$117</definedName>
    <definedName name="_______hnt16">[1]Rates!$E$117</definedName>
    <definedName name="_______hnt20">[1]Rates!$E$118</definedName>
    <definedName name="_______hnt21">[1]Rates!$E$118</definedName>
    <definedName name="_______hnt25">[1]Rates!$E$119</definedName>
    <definedName name="_______hnt30" localSheetId="7">[1]Rates!$E$117</definedName>
    <definedName name="_______hnt30">[1]Rates!$E$117</definedName>
    <definedName name="_______hnt40">[1]Rates!$E$119</definedName>
    <definedName name="______bng200" localSheetId="7">[3]Rates!$E$282</definedName>
    <definedName name="______bng200">[3]Rates!$E$282</definedName>
    <definedName name="______bng250" localSheetId="7">[3]Rates!$E$283</definedName>
    <definedName name="______bng250">[3]Rates!$E$283</definedName>
    <definedName name="______cyt1">[1]Rates!$E$268</definedName>
    <definedName name="______hnt15">[1]Rates!$E$117</definedName>
    <definedName name="______hnt16">[1]Rates!$E$117</definedName>
    <definedName name="______hnt20">[1]Rates!$E$118</definedName>
    <definedName name="______hnt21">[1]Rates!$E$118</definedName>
    <definedName name="______hnt25">[1]Rates!$E$119</definedName>
    <definedName name="______hnt30" localSheetId="7">[1]Rates!$E$117</definedName>
    <definedName name="______hnt30">[1]Rates!$E$117</definedName>
    <definedName name="______hnt40">[1]Rates!$E$119</definedName>
    <definedName name="_____bng200" localSheetId="7">[3]Rates!$E$282</definedName>
    <definedName name="_____bng200">[3]Rates!$E$282</definedName>
    <definedName name="_____bng250" localSheetId="7">[3]Rates!$E$283</definedName>
    <definedName name="_____bng250">[3]Rates!$E$283</definedName>
    <definedName name="_____cyt1">[1]Rates!$E$268</definedName>
    <definedName name="_____hn" localSheetId="7">[1]Rates!$E$117</definedName>
    <definedName name="_____hn">[1]Rates!$E$117</definedName>
    <definedName name="_____hnt15">[1]Rates!$E$117</definedName>
    <definedName name="_____hnt16">[1]Rates!$E$117</definedName>
    <definedName name="_____hnt20">[1]Rates!$E$118</definedName>
    <definedName name="_____hnt21">[1]Rates!$E$118</definedName>
    <definedName name="_____hnt25">[1]Rates!$E$119</definedName>
    <definedName name="_____hnt30" localSheetId="7">[1]Rates!$E$117</definedName>
    <definedName name="_____hnt30">[1]Rates!$E$117</definedName>
    <definedName name="_____hnt40">[1]Rates!$E$119</definedName>
    <definedName name="____bng200" localSheetId="7">[3]Rates!$E$282</definedName>
    <definedName name="____bng200">[3]Rates!$E$282</definedName>
    <definedName name="____bng250" localSheetId="7">[3]Rates!$E$283</definedName>
    <definedName name="____bng250">[3]Rates!$E$283</definedName>
    <definedName name="____cyt1">[1]Rates!$E$268</definedName>
    <definedName name="____hnt15">[1]Rates!$E$117</definedName>
    <definedName name="____hnt16">[1]Rates!$E$117</definedName>
    <definedName name="____hnt20">[1]Rates!$E$118</definedName>
    <definedName name="____hnt21">[1]Rates!$E$118</definedName>
    <definedName name="____hnt25">[1]Rates!$E$119</definedName>
    <definedName name="____hnt30" localSheetId="7">[1]Rates!$E$117</definedName>
    <definedName name="____hnt30">[1]Rates!$E$117</definedName>
    <definedName name="____hnt40">[1]Rates!$E$119</definedName>
    <definedName name="____PV3">[4]Rates!$E$123</definedName>
    <definedName name="___bng200" localSheetId="8">[3]Rates!$E$282</definedName>
    <definedName name="___bng200">[3]Rates!$E$282</definedName>
    <definedName name="___bng250" localSheetId="8">[3]Rates!$E$283</definedName>
    <definedName name="___bng250">[3]Rates!$E$283</definedName>
    <definedName name="___cyt1">[1]Rates!$E$268</definedName>
    <definedName name="___hnt15">[1]Rates!$E$117</definedName>
    <definedName name="___hnt16">[1]Rates!$E$117</definedName>
    <definedName name="___hnt20">[1]Rates!$E$118</definedName>
    <definedName name="___hnt21">[1]Rates!$E$118</definedName>
    <definedName name="___hnt25">[1]Rates!$E$119</definedName>
    <definedName name="___hnt30" localSheetId="8">[1]Rates!$E$117</definedName>
    <definedName name="___hnt30">[1]Rates!$E$117</definedName>
    <definedName name="___hnt40">[1]Rates!$E$119</definedName>
    <definedName name="___PV3">[4]Rates!$E$123</definedName>
    <definedName name="__bn" localSheetId="7">[3]Rates!$E$283</definedName>
    <definedName name="__bn">[3]Rates!$E$283</definedName>
    <definedName name="__bng200" localSheetId="8">[3]Rates!$E$282</definedName>
    <definedName name="__bng200" localSheetId="18">[3]Rates!$E$282</definedName>
    <definedName name="__bng200">[3]Rates!$E$282</definedName>
    <definedName name="__bng250" localSheetId="8">[3]Rates!$E$283</definedName>
    <definedName name="__bng250" localSheetId="18">[3]Rates!$E$283</definedName>
    <definedName name="__bng250">[3]Rates!$E$283</definedName>
    <definedName name="__cyt1">[1]Rates!$E$268</definedName>
    <definedName name="__hn" localSheetId="7">[1]Rates!$E$117</definedName>
    <definedName name="__hn">[1]Rates!$E$117</definedName>
    <definedName name="__hnt15">[1]Rates!$E$117</definedName>
    <definedName name="__hnt16">[1]Rates!$E$117</definedName>
    <definedName name="__hnt20">[1]Rates!$E$118</definedName>
    <definedName name="__hnt21">[1]Rates!$E$118</definedName>
    <definedName name="__hnt25">[1]Rates!$E$119</definedName>
    <definedName name="__hnt30" localSheetId="8">[1]Rates!$E$117</definedName>
    <definedName name="__hnt30" localSheetId="18">[1]Rates!$E$117</definedName>
    <definedName name="__hnt30">[1]Rates!$E$117</definedName>
    <definedName name="__hnt40">[1]Rates!$E$119</definedName>
    <definedName name="__PV3">[4]Rates!$E$123</definedName>
    <definedName name="_bbo160">[4]Rates!$E$27</definedName>
    <definedName name="_bbo200">[4]Rates!$E$28</definedName>
    <definedName name="_bgh160">[4]Rates!$E$25</definedName>
    <definedName name="_bng100">[4]Rates!$E$288</definedName>
    <definedName name="_bng150">[4]Rates!$E$289</definedName>
    <definedName name="_bng200">[3]Rates!$E$282</definedName>
    <definedName name="_bng250">[3]Rates!$E$283</definedName>
    <definedName name="_cyt1" localSheetId="7">[1]Rates!$E$268</definedName>
    <definedName name="_cyt1" localSheetId="8">[1]Rates!$E$268</definedName>
    <definedName name="_cyt1" localSheetId="20">[4]Rates!$E$272</definedName>
    <definedName name="_cyt1" localSheetId="21">[4]Rates!$E$272</definedName>
    <definedName name="_cyt1" localSheetId="0">[4]Rates!$E$272</definedName>
    <definedName name="_cyt1">[1]Rates!$E$268</definedName>
    <definedName name="_dwm15">[4]Rates!$E$241</definedName>
    <definedName name="_dwm25">[4]Rates!$E$242</definedName>
    <definedName name="_dwm50">[4]Rates!$E$243</definedName>
    <definedName name="_fgv100">[4]Rates!$E$208</definedName>
    <definedName name="_Fill" localSheetId="7" hidden="1">#REF!</definedName>
    <definedName name="_Fill" localSheetId="8"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hidden="1">#REF!</definedName>
    <definedName name="_xlnm._FilterDatabase" localSheetId="1" hidden="1">'Bill No.1 P&amp;G'!$A$4:$A$118</definedName>
    <definedName name="_fuf3">[4]Rates!$E$138</definedName>
    <definedName name="_gms100">[4]Rates!$E$41</definedName>
    <definedName name="_gms15">[4]Rates!$E$37</definedName>
    <definedName name="_gms25">[4]Rates!$E$38</definedName>
    <definedName name="_gms40">[4]Rates!$E$39</definedName>
    <definedName name="_hnt15" localSheetId="7">[1]Rates!$E$117</definedName>
    <definedName name="_hnt15" localSheetId="8">[1]Rates!$E$117</definedName>
    <definedName name="_hnt15" localSheetId="20">[4]Rates!$E$117</definedName>
    <definedName name="_hnt15" localSheetId="21">[4]Rates!$E$117</definedName>
    <definedName name="_hnt15" localSheetId="0">[4]Rates!$E$117</definedName>
    <definedName name="_hnt15">[1]Rates!$E$117</definedName>
    <definedName name="_hnt16">[1]Rates!$E$117</definedName>
    <definedName name="_hnt20" localSheetId="7">[1]Rates!$E$118</definedName>
    <definedName name="_hnt20" localSheetId="8">[1]Rates!$E$118</definedName>
    <definedName name="_hnt20" localSheetId="20">[4]Rates!$E$118</definedName>
    <definedName name="_hnt20" localSheetId="21">[4]Rates!$E$118</definedName>
    <definedName name="_hnt20" localSheetId="0">[4]Rates!$E$118</definedName>
    <definedName name="_hnt20">[1]Rates!$E$118</definedName>
    <definedName name="_hnt21">[1]Rates!$E$118</definedName>
    <definedName name="_hnt25" localSheetId="7">[1]Rates!$E$119</definedName>
    <definedName name="_hnt25" localSheetId="8">[1]Rates!$E$119</definedName>
    <definedName name="_hnt25" localSheetId="20">[4]Rates!$E$119</definedName>
    <definedName name="_hnt25" localSheetId="21">[4]Rates!$E$119</definedName>
    <definedName name="_hnt25" localSheetId="0">[4]Rates!$E$119</definedName>
    <definedName name="_hnt25">[1]Rates!$E$119</definedName>
    <definedName name="_hnt30" localSheetId="7">[1]Rates!$E$117</definedName>
    <definedName name="_hnt30" localSheetId="8">[1]Rates!$E$117</definedName>
    <definedName name="_hnt30" localSheetId="18">[1]Rates!$E$117</definedName>
    <definedName name="_hnt30">[1]Rates!$E$117</definedName>
    <definedName name="_hnt40">[1]Rates!$E$119</definedName>
    <definedName name="_Key1" localSheetId="7" hidden="1">#REF!</definedName>
    <definedName name="_Key1" localSheetId="8"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hidden="1">#REF!</definedName>
    <definedName name="_Key2" localSheetId="7" hidden="1">#REF!</definedName>
    <definedName name="_Key2" localSheetId="8"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hidden="1">#REF!</definedName>
    <definedName name="_Order1" hidden="1">255</definedName>
    <definedName name="_Order2" hidden="1">255</definedName>
    <definedName name="_pcp200">[4]Rates!$E$51</definedName>
    <definedName name="_PV3">[4]Rates!$E$123</definedName>
    <definedName name="_pwm15">[4]Rates!$E$244</definedName>
    <definedName name="_pwm25">[4]Rates!$E$245</definedName>
    <definedName name="_pwm50">[4]Rates!$E$246</definedName>
    <definedName name="_rec2">'[5]IPC-55SUMWORK'!$A$1:$R$37</definedName>
    <definedName name="_sav25">[6]Rates!$E$220</definedName>
    <definedName name="_Sort" localSheetId="7" hidden="1">#REF!</definedName>
    <definedName name="_Sort" localSheetId="8"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hidden="1">#REF!</definedName>
    <definedName name="_tgv100">[4]Rates!$E$220</definedName>
    <definedName name="_tgv25">[4]Rates!$E$218</definedName>
    <definedName name="_tgv40">[4]Rates!$E$219</definedName>
    <definedName name="_wmc1">[4]Rates!$E$189</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#REF!</definedName>
    <definedName name="AA" localSheetId="7">#REF!</definedName>
    <definedName name="AA" localSheetId="8">#REF!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19">#REF!</definedName>
    <definedName name="AA">#REF!</definedName>
    <definedName name="abv">[1]Rates!$E$117</definedName>
    <definedName name="ACCENT" localSheetId="14">#REF!</definedName>
    <definedName name="ACCENT" localSheetId="15">#REF!</definedName>
    <definedName name="ACCENT" localSheetId="16">#REF!</definedName>
    <definedName name="ACCENT" localSheetId="17">#REF!</definedName>
    <definedName name="ACCENT" localSheetId="18">#REF!</definedName>
    <definedName name="ACCENT" localSheetId="19">#REF!</definedName>
    <definedName name="ACCENT">#REF!</definedName>
    <definedName name="ACCENT_NATIVE" localSheetId="14">#REF!</definedName>
    <definedName name="ACCENT_NATIVE" localSheetId="15">#REF!</definedName>
    <definedName name="ACCENT_NATIVE" localSheetId="16">#REF!</definedName>
    <definedName name="ACCENT_NATIVE" localSheetId="17">#REF!</definedName>
    <definedName name="ACCENT_NATIVE" localSheetId="18">#REF!</definedName>
    <definedName name="ACCENT_NATIVE" localSheetId="19">#REF!</definedName>
    <definedName name="ACCENT_NATIVE">#REF!</definedName>
    <definedName name="ACCENT_NATIVE_AGAVE" localSheetId="14">#REF!</definedName>
    <definedName name="ACCENT_NATIVE_AGAVE" localSheetId="15">#REF!</definedName>
    <definedName name="ACCENT_NATIVE_AGAVE" localSheetId="16">#REF!</definedName>
    <definedName name="ACCENT_NATIVE_AGAVE" localSheetId="17">#REF!</definedName>
    <definedName name="ACCENT_NATIVE_AGAVE" localSheetId="18">#REF!</definedName>
    <definedName name="ACCENT_NATIVE_AGAVE" localSheetId="19">#REF!</definedName>
    <definedName name="ACCENT_NATIVE_AGAVE">#REF!</definedName>
    <definedName name="ACCENT_NATIVE_BARREL" localSheetId="14">#REF!</definedName>
    <definedName name="ACCENT_NATIVE_BARREL" localSheetId="15">#REF!</definedName>
    <definedName name="ACCENT_NATIVE_BARREL" localSheetId="16">#REF!</definedName>
    <definedName name="ACCENT_NATIVE_BARREL" localSheetId="17">#REF!</definedName>
    <definedName name="ACCENT_NATIVE_BARREL" localSheetId="18">#REF!</definedName>
    <definedName name="ACCENT_NATIVE_BARREL" localSheetId="19">#REF!</definedName>
    <definedName name="ACCENT_NATIVE_BARREL">#REF!</definedName>
    <definedName name="ACCENT_NATIVE_CHOLLA" localSheetId="14">#REF!</definedName>
    <definedName name="ACCENT_NATIVE_CHOLLA" localSheetId="15">#REF!</definedName>
    <definedName name="ACCENT_NATIVE_CHOLLA" localSheetId="16">#REF!</definedName>
    <definedName name="ACCENT_NATIVE_CHOLLA" localSheetId="17">#REF!</definedName>
    <definedName name="ACCENT_NATIVE_CHOLLA" localSheetId="18">#REF!</definedName>
    <definedName name="ACCENT_NATIVE_CHOLLA" localSheetId="19">#REF!</definedName>
    <definedName name="ACCENT_NATIVE_CHOLLA">#REF!</definedName>
    <definedName name="ACCENT_NATIVE_OCOTILLO" localSheetId="14">#REF!</definedName>
    <definedName name="ACCENT_NATIVE_OCOTILLO" localSheetId="15">#REF!</definedName>
    <definedName name="ACCENT_NATIVE_OCOTILLO" localSheetId="16">#REF!</definedName>
    <definedName name="ACCENT_NATIVE_OCOTILLO" localSheetId="17">#REF!</definedName>
    <definedName name="ACCENT_NATIVE_OCOTILLO" localSheetId="18">#REF!</definedName>
    <definedName name="ACCENT_NATIVE_OCOTILLO" localSheetId="19">#REF!</definedName>
    <definedName name="ACCENT_NATIVE_OCOTILLO">#REF!</definedName>
    <definedName name="ACCENT_NATIVE_PRICKLY" localSheetId="14">#REF!</definedName>
    <definedName name="ACCENT_NATIVE_PRICKLY" localSheetId="15">#REF!</definedName>
    <definedName name="ACCENT_NATIVE_PRICKLY" localSheetId="16">#REF!</definedName>
    <definedName name="ACCENT_NATIVE_PRICKLY" localSheetId="17">#REF!</definedName>
    <definedName name="ACCENT_NATIVE_PRICKLY" localSheetId="18">#REF!</definedName>
    <definedName name="ACCENT_NATIVE_PRICKLY" localSheetId="19">#REF!</definedName>
    <definedName name="ACCENT_NATIVE_PRICKLY">#REF!</definedName>
    <definedName name="ACCENT_STANDARD" localSheetId="14">#REF!</definedName>
    <definedName name="ACCENT_STANDARD" localSheetId="15">#REF!</definedName>
    <definedName name="ACCENT_STANDARD" localSheetId="16">#REF!</definedName>
    <definedName name="ACCENT_STANDARD" localSheetId="17">#REF!</definedName>
    <definedName name="ACCENT_STANDARD" localSheetId="18">#REF!</definedName>
    <definedName name="ACCENT_STANDARD" localSheetId="19">#REF!</definedName>
    <definedName name="ACCENT_STANDARD">#REF!</definedName>
    <definedName name="ACCENT_STANDARD_15GAL" localSheetId="14">#REF!</definedName>
    <definedName name="ACCENT_STANDARD_15GAL" localSheetId="15">#REF!</definedName>
    <definedName name="ACCENT_STANDARD_15GAL" localSheetId="16">#REF!</definedName>
    <definedName name="ACCENT_STANDARD_15GAL" localSheetId="17">#REF!</definedName>
    <definedName name="ACCENT_STANDARD_15GAL" localSheetId="18">#REF!</definedName>
    <definedName name="ACCENT_STANDARD_15GAL" localSheetId="19">#REF!</definedName>
    <definedName name="ACCENT_STANDARD_15GAL">#REF!</definedName>
    <definedName name="ACCENT_STANDARD_1GAL" localSheetId="14">#REF!</definedName>
    <definedName name="ACCENT_STANDARD_1GAL" localSheetId="15">#REF!</definedName>
    <definedName name="ACCENT_STANDARD_1GAL" localSheetId="16">#REF!</definedName>
    <definedName name="ACCENT_STANDARD_1GAL" localSheetId="17">#REF!</definedName>
    <definedName name="ACCENT_STANDARD_1GAL" localSheetId="18">#REF!</definedName>
    <definedName name="ACCENT_STANDARD_1GAL" localSheetId="19">#REF!</definedName>
    <definedName name="ACCENT_STANDARD_1GAL">#REF!</definedName>
    <definedName name="ACCENT_STANDARD_5GAL" localSheetId="14">#REF!</definedName>
    <definedName name="ACCENT_STANDARD_5GAL" localSheetId="15">#REF!</definedName>
    <definedName name="ACCENT_STANDARD_5GAL" localSheetId="16">#REF!</definedName>
    <definedName name="ACCENT_STANDARD_5GAL" localSheetId="17">#REF!</definedName>
    <definedName name="ACCENT_STANDARD_5GAL" localSheetId="18">#REF!</definedName>
    <definedName name="ACCENT_STANDARD_5GAL" localSheetId="19">#REF!</definedName>
    <definedName name="ACCENT_STANDARD_5GAL">#REF!</definedName>
    <definedName name="add">[4]Rates!$J$6</definedName>
    <definedName name="aksfcksgx">'[7]#REF'!$A$1:$IV$3</definedName>
    <definedName name="asdfx" localSheetId="14">#REF!</definedName>
    <definedName name="asdfx" localSheetId="15">#REF!</definedName>
    <definedName name="asdfx" localSheetId="16">#REF!</definedName>
    <definedName name="asdfx" localSheetId="17">#REF!</definedName>
    <definedName name="asdfx" localSheetId="18">#REF!</definedName>
    <definedName name="asdfx" localSheetId="19">#REF!</definedName>
    <definedName name="asdfx">#REF!</definedName>
    <definedName name="asfd" localSheetId="14">#REF!</definedName>
    <definedName name="asfd" localSheetId="15">#REF!</definedName>
    <definedName name="asfd" localSheetId="16">#REF!</definedName>
    <definedName name="asfd" localSheetId="17">#REF!</definedName>
    <definedName name="asfd" localSheetId="18">#REF!</definedName>
    <definedName name="asfd" localSheetId="19">#REF!</definedName>
    <definedName name="asfd">#REF!</definedName>
    <definedName name="asz" localSheetId="14">#REF!</definedName>
    <definedName name="asz" localSheetId="15">#REF!</definedName>
    <definedName name="asz" localSheetId="16">#REF!</definedName>
    <definedName name="asz" localSheetId="17">#REF!</definedName>
    <definedName name="asz" localSheetId="18">#REF!</definedName>
    <definedName name="asz" localSheetId="19">#REF!</definedName>
    <definedName name="asz">#REF!</definedName>
    <definedName name="avvm">[1]Rates!$E$118</definedName>
    <definedName name="awxeda">'[7]#REF'!$A$1:$IV$3</definedName>
    <definedName name="awzds">'[7]#REF'!$A$1:$IV$3</definedName>
    <definedName name="azs" localSheetId="14">#REF!</definedName>
    <definedName name="azs" localSheetId="15">#REF!</definedName>
    <definedName name="azs" localSheetId="16">#REF!</definedName>
    <definedName name="azs" localSheetId="17">#REF!</definedName>
    <definedName name="azs" localSheetId="18">#REF!</definedName>
    <definedName name="azs" localSheetId="19">#REF!</definedName>
    <definedName name="azs">#REF!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#REF!</definedName>
    <definedName name="BACKFLOW" localSheetId="14">#REF!</definedName>
    <definedName name="BACKFLOW" localSheetId="15">#REF!</definedName>
    <definedName name="BACKFLOW" localSheetId="16">#REF!</definedName>
    <definedName name="BACKFLOW" localSheetId="17">#REF!</definedName>
    <definedName name="BACKFLOW" localSheetId="18">#REF!</definedName>
    <definedName name="BACKFLOW" localSheetId="19">#REF!</definedName>
    <definedName name="BACKFLOW">#REF!</definedName>
    <definedName name="bghg" localSheetId="7">[3]Rates!$E$282</definedName>
    <definedName name="bghg">[3]Rates!$E$282</definedName>
    <definedName name="bill" localSheetId="14">#REF!</definedName>
    <definedName name="bill" localSheetId="15">#REF!</definedName>
    <definedName name="bill" localSheetId="16">#REF!</definedName>
    <definedName name="bill" localSheetId="17">#REF!</definedName>
    <definedName name="bill" localSheetId="18">#REF!</definedName>
    <definedName name="bill" localSheetId="19">#REF!</definedName>
    <definedName name="bill">#REF!</definedName>
    <definedName name="BuiltIn_Print_Area" localSheetId="14">#REF!</definedName>
    <definedName name="BuiltIn_Print_Area" localSheetId="15">#REF!</definedName>
    <definedName name="BuiltIn_Print_Area" localSheetId="16">#REF!</definedName>
    <definedName name="BuiltIn_Print_Area" localSheetId="17">#REF!</definedName>
    <definedName name="BuiltIn_Print_Area" localSheetId="18">#REF!</definedName>
    <definedName name="BuiltIn_Print_Area" localSheetId="19">#REF!</definedName>
    <definedName name="BuiltIn_Print_Area">#REF!</definedName>
    <definedName name="BuiltIn_Print_Titles" localSheetId="14">#REF!</definedName>
    <definedName name="BuiltIn_Print_Titles" localSheetId="15">#REF!</definedName>
    <definedName name="BuiltIn_Print_Titles" localSheetId="16">#REF!</definedName>
    <definedName name="BuiltIn_Print_Titles" localSheetId="17">#REF!</definedName>
    <definedName name="BuiltIn_Print_Titles" localSheetId="18">#REF!</definedName>
    <definedName name="BuiltIn_Print_Titles" localSheetId="19">#REF!</definedName>
    <definedName name="BuiltIn_Print_Titles">#REF!</definedName>
    <definedName name="BuiltIn_Print_Titles___0" localSheetId="14">#REF!</definedName>
    <definedName name="BuiltIn_Print_Titles___0" localSheetId="15">#REF!</definedName>
    <definedName name="BuiltIn_Print_Titles___0" localSheetId="16">#REF!</definedName>
    <definedName name="BuiltIn_Print_Titles___0" localSheetId="17">#REF!</definedName>
    <definedName name="BuiltIn_Print_Titles___0" localSheetId="18">#REF!</definedName>
    <definedName name="BuiltIn_Print_Titles___0" localSheetId="19">#REF!</definedName>
    <definedName name="BuiltIn_Print_Titles___0">#REF!</definedName>
    <definedName name="bzp">[6]Rates!$E$312</definedName>
    <definedName name="ccc" localSheetId="7">[1]Rates!$E$117</definedName>
    <definedName name="ccc">[1]Rates!$E$117</definedName>
    <definedName name="chgdcujykc" localSheetId="14">#REF!</definedName>
    <definedName name="chgdcujykc" localSheetId="15">#REF!</definedName>
    <definedName name="chgdcujykc" localSheetId="16">#REF!</definedName>
    <definedName name="chgdcujykc" localSheetId="17">#REF!</definedName>
    <definedName name="chgdcujykc" localSheetId="18">#REF!</definedName>
    <definedName name="chgdcujykc" localSheetId="19">#REF!</definedName>
    <definedName name="chgdcujykc">#REF!</definedName>
    <definedName name="cmass" localSheetId="7">[1]Rates!$E$123</definedName>
    <definedName name="cmass" localSheetId="8">[1]Rates!$E$123</definedName>
    <definedName name="cmass" localSheetId="20">[4]Rates!$E$123</definedName>
    <definedName name="cmass" localSheetId="21">[4]Rates!$E$123</definedName>
    <definedName name="cmass" localSheetId="0">[4]Rates!$E$123</definedName>
    <definedName name="cmass">[1]Rates!$E$123</definedName>
    <definedName name="cock15">[4]Rates!$E$202</definedName>
    <definedName name="cock25">[4]Rates!$E$203</definedName>
    <definedName name="cock50">[4]Rates!$E$204</definedName>
    <definedName name="cpier" localSheetId="7">[1]Rates!$E$126</definedName>
    <definedName name="cpier" localSheetId="8">[1]Rates!$E$126</definedName>
    <definedName name="cpier" localSheetId="20">[4]Rates!$E$126</definedName>
    <definedName name="cpier" localSheetId="21">[4]Rates!$E$126</definedName>
    <definedName name="cpier" localSheetId="0">[4]Rates!$E$126</definedName>
    <definedName name="cpier">[1]Rates!$E$126</definedName>
    <definedName name="cslab">[4]Rates!$E$124</definedName>
    <definedName name="csus">[2]Rates!$E$128</definedName>
    <definedName name="curve" localSheetId="7">[1]Rates!$E$127</definedName>
    <definedName name="curve" localSheetId="8">[1]Rates!$E$127</definedName>
    <definedName name="curve" localSheetId="20">[1]Rates!$E$127</definedName>
    <definedName name="curve" localSheetId="21">[1]Rates!$E$127</definedName>
    <definedName name="curve" localSheetId="0">[1]Rates!$E$127</definedName>
    <definedName name="curve">[1]Rates!$E$127</definedName>
    <definedName name="cwall">[2]Rates!$E$125</definedName>
    <definedName name="cytz1">[4]Rates!$E$273</definedName>
    <definedName name="d">[8]Rates!$J$9</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19">#REF!</definedName>
    <definedName name="dc">#REF!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19">#REF!</definedName>
    <definedName name="dd">#REF!</definedName>
    <definedName name="ddd" localSheetId="7">[1]Rates!$E$118</definedName>
    <definedName name="ddd">[1]Rates!$E$118</definedName>
    <definedName name="DEMOLITION" localSheetId="14">#REF!</definedName>
    <definedName name="DEMOLITION" localSheetId="15">#REF!</definedName>
    <definedName name="DEMOLITION" localSheetId="16">#REF!</definedName>
    <definedName name="DEMOLITION" localSheetId="17">#REF!</definedName>
    <definedName name="DEMOLITION" localSheetId="18">#REF!</definedName>
    <definedName name="DEMOLITION" localSheetId="19">#REF!</definedName>
    <definedName name="DEMOLITION">#REF!</definedName>
    <definedName name="DF" localSheetId="7">#REF!</definedName>
    <definedName name="DF" localSheetId="8">#REF!</definedName>
    <definedName name="DF" localSheetId="14">#REF!</definedName>
    <definedName name="DF" localSheetId="15">#REF!</definedName>
    <definedName name="DF" localSheetId="16">#REF!</definedName>
    <definedName name="DF" localSheetId="17">#REF!</definedName>
    <definedName name="DF" localSheetId="18">#REF!</definedName>
    <definedName name="DF" localSheetId="19">#REF!</definedName>
    <definedName name="DF">#REF!</definedName>
    <definedName name="dfb" localSheetId="14">#REF!</definedName>
    <definedName name="dfb" localSheetId="15">#REF!</definedName>
    <definedName name="dfb" localSheetId="16">#REF!</definedName>
    <definedName name="dfb" localSheetId="17">#REF!</definedName>
    <definedName name="dfb" localSheetId="18">#REF!</definedName>
    <definedName name="dfb" localSheetId="19">#REF!</definedName>
    <definedName name="dfb">#REF!</definedName>
    <definedName name="dfgh" localSheetId="14">#REF!</definedName>
    <definedName name="dfgh" localSheetId="15">#REF!</definedName>
    <definedName name="dfgh" localSheetId="16">#REF!</definedName>
    <definedName name="dfgh" localSheetId="17">#REF!</definedName>
    <definedName name="dfgh" localSheetId="18">#REF!</definedName>
    <definedName name="dfgh" localSheetId="19">#REF!</definedName>
    <definedName name="dfgh">#REF!</definedName>
    <definedName name="dfgs">[1]Rates!$E$119</definedName>
    <definedName name="dfhcd" localSheetId="14">#REF!</definedName>
    <definedName name="dfhcd" localSheetId="15">#REF!</definedName>
    <definedName name="dfhcd" localSheetId="16">#REF!</definedName>
    <definedName name="dfhcd" localSheetId="17">#REF!</definedName>
    <definedName name="dfhcd" localSheetId="18">#REF!</definedName>
    <definedName name="dfhcd" localSheetId="19">#REF!</definedName>
    <definedName name="dfhcd">#REF!</definedName>
    <definedName name="dfhn" localSheetId="14">#REF!</definedName>
    <definedName name="dfhn" localSheetId="15">#REF!</definedName>
    <definedName name="dfhn" localSheetId="16">#REF!</definedName>
    <definedName name="dfhn" localSheetId="17">#REF!</definedName>
    <definedName name="dfhn" localSheetId="18">#REF!</definedName>
    <definedName name="dfhn" localSheetId="19">#REF!</definedName>
    <definedName name="dfhn">#REF!</definedName>
    <definedName name="dfhv" localSheetId="14">#REF!</definedName>
    <definedName name="dfhv" localSheetId="15">#REF!</definedName>
    <definedName name="dfhv" localSheetId="16">#REF!</definedName>
    <definedName name="dfhv" localSheetId="17">#REF!</definedName>
    <definedName name="dfhv" localSheetId="18">#REF!</definedName>
    <definedName name="dfhv" localSheetId="19">#REF!</definedName>
    <definedName name="dfhv">#REF!</definedName>
    <definedName name="dfngh" localSheetId="14">#REF!</definedName>
    <definedName name="dfngh" localSheetId="15">#REF!</definedName>
    <definedName name="dfngh" localSheetId="16">#REF!</definedName>
    <definedName name="dfngh" localSheetId="17">#REF!</definedName>
    <definedName name="dfngh" localSheetId="18">#REF!</definedName>
    <definedName name="dfngh" localSheetId="19">#REF!</definedName>
    <definedName name="dfngh">#REF!</definedName>
    <definedName name="dfr" localSheetId="7">[1]Rates!$E$118</definedName>
    <definedName name="dfr">[1]Rates!$E$118</definedName>
    <definedName name="DG_COLOR" localSheetId="14">#REF!</definedName>
    <definedName name="DG_COLOR" localSheetId="15">#REF!</definedName>
    <definedName name="DG_COLOR" localSheetId="16">#REF!</definedName>
    <definedName name="DG_COLOR" localSheetId="17">#REF!</definedName>
    <definedName name="DG_COLOR" localSheetId="18">#REF!</definedName>
    <definedName name="DG_COLOR" localSheetId="19">#REF!</definedName>
    <definedName name="DG_COLOR">#REF!</definedName>
    <definedName name="DG_COLOR_CODE" localSheetId="14">#REF!</definedName>
    <definedName name="DG_COLOR_CODE" localSheetId="15">#REF!</definedName>
    <definedName name="DG_COLOR_CODE" localSheetId="16">#REF!</definedName>
    <definedName name="DG_COLOR_CODE" localSheetId="17">#REF!</definedName>
    <definedName name="DG_COLOR_CODE" localSheetId="18">#REF!</definedName>
    <definedName name="DG_COLOR_CODE" localSheetId="19">#REF!</definedName>
    <definedName name="DG_COLOR_CODE">#REF!</definedName>
    <definedName name="dhgb" localSheetId="14">#REF!</definedName>
    <definedName name="dhgb" localSheetId="15">#REF!</definedName>
    <definedName name="dhgb" localSheetId="16">#REF!</definedName>
    <definedName name="dhgb" localSheetId="17">#REF!</definedName>
    <definedName name="dhgb" localSheetId="18">#REF!</definedName>
    <definedName name="dhgb" localSheetId="19">#REF!</definedName>
    <definedName name="dhgb">#REF!</definedName>
    <definedName name="Disbursement">'[9]IPC-49SUMWORK'!$A$1:$R$37</definedName>
    <definedName name="djfx">[10]djfx!$A:$IV</definedName>
    <definedName name="dregt65" localSheetId="14" hidden="1">#REF!</definedName>
    <definedName name="dregt65" localSheetId="15" hidden="1">#REF!</definedName>
    <definedName name="dregt65" localSheetId="16" hidden="1">#REF!</definedName>
    <definedName name="dregt65" localSheetId="17" hidden="1">#REF!</definedName>
    <definedName name="dregt65" localSheetId="19" hidden="1">#REF!</definedName>
    <definedName name="dregt65" hidden="1">#REF!</definedName>
    <definedName name="drtydrhvdgtr" localSheetId="14">#REF!</definedName>
    <definedName name="drtydrhvdgtr" localSheetId="15">#REF!</definedName>
    <definedName name="drtydrhvdgtr" localSheetId="16">#REF!</definedName>
    <definedName name="drtydrhvdgtr" localSheetId="17">#REF!</definedName>
    <definedName name="drtydrhvdgtr" localSheetId="18">#REF!</definedName>
    <definedName name="drtydrhvdgtr" localSheetId="19">#REF!</definedName>
    <definedName name="drtydrhvdgtr">#REF!</definedName>
    <definedName name="dsdsf" localSheetId="7">[1]Rates!$E$117</definedName>
    <definedName name="dsdsf">[1]Rates!$E$117</definedName>
    <definedName name="dsfcsgs" localSheetId="14">#REF!</definedName>
    <definedName name="dsfcsgs" localSheetId="15">#REF!</definedName>
    <definedName name="dsfcsgs" localSheetId="16">#REF!</definedName>
    <definedName name="dsfcsgs" localSheetId="17">#REF!</definedName>
    <definedName name="dsfcsgs" localSheetId="18">#REF!</definedName>
    <definedName name="dsfcsgs" localSheetId="19">#REF!</definedName>
    <definedName name="dsfcsgs">#REF!</definedName>
    <definedName name="ele">[1]Rates!$E$268</definedName>
    <definedName name="er">[1]Rates!$E$117</definedName>
    <definedName name="ere">[3]Rates!$E$283</definedName>
    <definedName name="erg" localSheetId="14">#REF!</definedName>
    <definedName name="erg" localSheetId="15">#REF!</definedName>
    <definedName name="erg" localSheetId="16">#REF!</definedName>
    <definedName name="erg" localSheetId="17">#REF!</definedName>
    <definedName name="erg" localSheetId="18">#REF!</definedName>
    <definedName name="erg" localSheetId="19">#REF!</definedName>
    <definedName name="erg">#REF!</definedName>
    <definedName name="ESTIMATE" localSheetId="14">#REF!</definedName>
    <definedName name="ESTIMATE" localSheetId="15">#REF!</definedName>
    <definedName name="ESTIMATE" localSheetId="16">#REF!</definedName>
    <definedName name="ESTIMATE" localSheetId="17">#REF!</definedName>
    <definedName name="ESTIMATE" localSheetId="18">#REF!</definedName>
    <definedName name="ESTIMATE" localSheetId="19">#REF!</definedName>
    <definedName name="ESTIMATE">#REF!</definedName>
    <definedName name="ewrg" localSheetId="14">#REF!</definedName>
    <definedName name="ewrg" localSheetId="15">#REF!</definedName>
    <definedName name="ewrg" localSheetId="16">#REF!</definedName>
    <definedName name="ewrg" localSheetId="17">#REF!</definedName>
    <definedName name="ewrg" localSheetId="18">#REF!</definedName>
    <definedName name="ewrg" localSheetId="19">#REF!</definedName>
    <definedName name="ewrg">#REF!</definedName>
    <definedName name="ewrgc" localSheetId="14">#REF!</definedName>
    <definedName name="ewrgc" localSheetId="15">#REF!</definedName>
    <definedName name="ewrgc" localSheetId="16">#REF!</definedName>
    <definedName name="ewrgc" localSheetId="17">#REF!</definedName>
    <definedName name="ewrgc" localSheetId="18">#REF!</definedName>
    <definedName name="ewrgc" localSheetId="19">#REF!</definedName>
    <definedName name="ewrgc">#REF!</definedName>
    <definedName name="F" localSheetId="7" hidden="1">#REF!</definedName>
    <definedName name="F" localSheetId="8" hidden="1">#REF!</definedName>
    <definedName name="F" localSheetId="14" hidden="1">#REF!</definedName>
    <definedName name="F" localSheetId="15" hidden="1">#REF!</definedName>
    <definedName name="F" localSheetId="16" hidden="1">#REF!</definedName>
    <definedName name="F" localSheetId="17" hidden="1">#REF!</definedName>
    <definedName name="F" localSheetId="18" hidden="1">#REF!</definedName>
    <definedName name="F" localSheetId="19" hidden="1">#REF!</definedName>
    <definedName name="F" hidden="1">#REF!</definedName>
    <definedName name="f150d20">[4]Rates!$E$67</definedName>
    <definedName name="fcbbg" localSheetId="14">#REF!</definedName>
    <definedName name="fcbbg" localSheetId="15">#REF!</definedName>
    <definedName name="fcbbg" localSheetId="16">#REF!</definedName>
    <definedName name="fcbbg" localSheetId="17">#REF!</definedName>
    <definedName name="fcbbg" localSheetId="18">#REF!</definedName>
    <definedName name="fcbbg" localSheetId="19">#REF!</definedName>
    <definedName name="fcbbg">#REF!</definedName>
    <definedName name="fcdh" localSheetId="14">#REF!</definedName>
    <definedName name="fcdh" localSheetId="15">#REF!</definedName>
    <definedName name="fcdh" localSheetId="16">#REF!</definedName>
    <definedName name="fcdh" localSheetId="17">#REF!</definedName>
    <definedName name="fcdh" localSheetId="18">#REF!</definedName>
    <definedName name="fcdh" localSheetId="19">#REF!</definedName>
    <definedName name="fcdh">#REF!</definedName>
    <definedName name="fcv" localSheetId="14">#REF!</definedName>
    <definedName name="fcv" localSheetId="15">#REF!</definedName>
    <definedName name="fcv" localSheetId="16">#REF!</definedName>
    <definedName name="fcv" localSheetId="17">#REF!</definedName>
    <definedName name="fcv" localSheetId="18">#REF!</definedName>
    <definedName name="fcv" localSheetId="19">#REF!</definedName>
    <definedName name="fcv">#REF!</definedName>
    <definedName name="fczt">[4]Rates!$E$264</definedName>
    <definedName name="FD" localSheetId="7" hidden="1">#REF!</definedName>
    <definedName name="FD" localSheetId="8" hidden="1">#REF!</definedName>
    <definedName name="FD" localSheetId="14" hidden="1">#REF!</definedName>
    <definedName name="FD" localSheetId="15" hidden="1">#REF!</definedName>
    <definedName name="FD" localSheetId="16" hidden="1">#REF!</definedName>
    <definedName name="FD" localSheetId="17" hidden="1">#REF!</definedName>
    <definedName name="FD" localSheetId="18" hidden="1">#REF!</definedName>
    <definedName name="FD" localSheetId="19" hidden="1">#REF!</definedName>
    <definedName name="FD" hidden="1">#REF!</definedName>
    <definedName name="FDG" localSheetId="7">#REF!</definedName>
    <definedName name="FDG" localSheetId="8">#REF!</definedName>
    <definedName name="FDG" localSheetId="14">#REF!</definedName>
    <definedName name="FDG" localSheetId="15">#REF!</definedName>
    <definedName name="FDG" localSheetId="16">#REF!</definedName>
    <definedName name="FDG" localSheetId="17">#REF!</definedName>
    <definedName name="FDG" localSheetId="18">#REF!</definedName>
    <definedName name="FDG" localSheetId="19">#REF!</definedName>
    <definedName name="FDG">#REF!</definedName>
    <definedName name="fdgc" localSheetId="14">#REF!</definedName>
    <definedName name="fdgc" localSheetId="15">#REF!</definedName>
    <definedName name="fdgc" localSheetId="16">#REF!</definedName>
    <definedName name="fdgc" localSheetId="17">#REF!</definedName>
    <definedName name="fdgc" localSheetId="18">#REF!</definedName>
    <definedName name="fdgc" localSheetId="19">#REF!</definedName>
    <definedName name="fdgc">#REF!</definedName>
    <definedName name="fgcvnbfg" localSheetId="14">#REF!</definedName>
    <definedName name="fgcvnbfg" localSheetId="15">#REF!</definedName>
    <definedName name="fgcvnbfg" localSheetId="16">#REF!</definedName>
    <definedName name="fgcvnbfg" localSheetId="17">#REF!</definedName>
    <definedName name="fgcvnbfg" localSheetId="18">#REF!</definedName>
    <definedName name="fgcvnbfg" localSheetId="19">#REF!</definedName>
    <definedName name="fgcvnbfg">#REF!</definedName>
    <definedName name="fggf" localSheetId="7">[3]Rates!$E$283</definedName>
    <definedName name="fggf">[3]Rates!$E$283</definedName>
    <definedName name="fghnb" localSheetId="14">#REF!</definedName>
    <definedName name="fghnb" localSheetId="15">#REF!</definedName>
    <definedName name="fghnb" localSheetId="16">#REF!</definedName>
    <definedName name="fghnb" localSheetId="17">#REF!</definedName>
    <definedName name="fghnb" localSheetId="18">#REF!</definedName>
    <definedName name="fghnb" localSheetId="19">#REF!</definedName>
    <definedName name="fghnb">#REF!</definedName>
    <definedName name="fh" localSheetId="14">#REF!</definedName>
    <definedName name="fh" localSheetId="15">#REF!</definedName>
    <definedName name="fh" localSheetId="16">#REF!</definedName>
    <definedName name="fh" localSheetId="17">#REF!</definedName>
    <definedName name="fh" localSheetId="18">#REF!</definedName>
    <definedName name="fh" localSheetId="19">#REF!</definedName>
    <definedName name="fh">#REF!</definedName>
    <definedName name="fine1" localSheetId="7">[1]Rates!$E$137</definedName>
    <definedName name="fine1" localSheetId="8">[1]Rates!$E$137</definedName>
    <definedName name="fine1" localSheetId="20">[4]Rates!$E$134</definedName>
    <definedName name="fine1" localSheetId="21">[4]Rates!$E$134</definedName>
    <definedName name="fine1" localSheetId="0">[4]Rates!$E$134</definedName>
    <definedName name="fine1">[1]Rates!$E$137</definedName>
    <definedName name="fine2">[4]Rates!$E$135</definedName>
    <definedName name="fine3" localSheetId="7">[1]Rates!$E$139</definedName>
    <definedName name="fine3" localSheetId="8">[1]Rates!$E$139</definedName>
    <definedName name="fine3" localSheetId="20">[4]Rates!$E$136</definedName>
    <definedName name="fine3" localSheetId="21">[4]Rates!$E$136</definedName>
    <definedName name="fine3" localSheetId="0">[4]Rates!$E$136</definedName>
    <definedName name="fine3">[1]Rates!$E$139</definedName>
    <definedName name="fine4">[4]Rates!$E$137</definedName>
    <definedName name="fire">[4]Rates!$E$317</definedName>
    <definedName name="fjg" localSheetId="14">#REF!</definedName>
    <definedName name="fjg" localSheetId="15">#REF!</definedName>
    <definedName name="fjg" localSheetId="16">#REF!</definedName>
    <definedName name="fjg" localSheetId="17">#REF!</definedName>
    <definedName name="fjg" localSheetId="18">#REF!</definedName>
    <definedName name="fjg" localSheetId="19">#REF!</definedName>
    <definedName name="fjg">#REF!</definedName>
    <definedName name="fvgh" localSheetId="14">#REF!</definedName>
    <definedName name="fvgh" localSheetId="15">#REF!</definedName>
    <definedName name="fvgh" localSheetId="16">#REF!</definedName>
    <definedName name="fvgh" localSheetId="17">#REF!</definedName>
    <definedName name="fvgh" localSheetId="18">#REF!</definedName>
    <definedName name="fvgh" localSheetId="19">#REF!</definedName>
    <definedName name="fvgh">#REF!</definedName>
    <definedName name="fvnhb" localSheetId="14">#REF!</definedName>
    <definedName name="fvnhb" localSheetId="15">#REF!</definedName>
    <definedName name="fvnhb" localSheetId="16">#REF!</definedName>
    <definedName name="fvnhb" localSheetId="17">#REF!</definedName>
    <definedName name="fvnhb" localSheetId="18">#REF!</definedName>
    <definedName name="fvnhb" localSheetId="19">#REF!</definedName>
    <definedName name="fvnhb">#REF!</definedName>
    <definedName name="G" localSheetId="8">[1]Rates!$E$126</definedName>
    <definedName name="G" localSheetId="18">[1]Rates!$E$126</definedName>
    <definedName name="G">[1]Rates!$E$126</definedName>
    <definedName name="gbhj" localSheetId="14">#REF!</definedName>
    <definedName name="gbhj" localSheetId="15">#REF!</definedName>
    <definedName name="gbhj" localSheetId="16">#REF!</definedName>
    <definedName name="gbhj" localSheetId="17">#REF!</definedName>
    <definedName name="gbhj" localSheetId="18">#REF!</definedName>
    <definedName name="gbhj" localSheetId="19">#REF!</definedName>
    <definedName name="gbhj">#REF!</definedName>
    <definedName name="GENERAL" localSheetId="14">#REF!</definedName>
    <definedName name="GENERAL" localSheetId="15">#REF!</definedName>
    <definedName name="GENERAL" localSheetId="16">#REF!</definedName>
    <definedName name="GENERAL" localSheetId="17">#REF!</definedName>
    <definedName name="GENERAL" localSheetId="18">#REF!</definedName>
    <definedName name="GENERAL" localSheetId="19">#REF!</definedName>
    <definedName name="GENERAL">#REF!</definedName>
    <definedName name="gfnn" localSheetId="14">#REF!</definedName>
    <definedName name="gfnn" localSheetId="15">#REF!</definedName>
    <definedName name="gfnn" localSheetId="16">#REF!</definedName>
    <definedName name="gfnn" localSheetId="17">#REF!</definedName>
    <definedName name="gfnn" localSheetId="18">#REF!</definedName>
    <definedName name="gfnn" localSheetId="19">#REF!</definedName>
    <definedName name="gfnn">#REF!</definedName>
    <definedName name="gfvh" localSheetId="14">#REF!</definedName>
    <definedName name="gfvh" localSheetId="15">#REF!</definedName>
    <definedName name="gfvh" localSheetId="16">#REF!</definedName>
    <definedName name="gfvh" localSheetId="17">#REF!</definedName>
    <definedName name="gfvh" localSheetId="18">#REF!</definedName>
    <definedName name="gfvh" localSheetId="19">#REF!</definedName>
    <definedName name="gfvh">#REF!</definedName>
    <definedName name="ggg">[1]Rates!$E$119</definedName>
    <definedName name="gghghg" localSheetId="7">[3]Rates!$E$282</definedName>
    <definedName name="gghghg">[3]Rates!$E$282</definedName>
    <definedName name="ghhh" localSheetId="7">[1]Rates!$E$117</definedName>
    <definedName name="ghhh">[1]Rates!$E$117</definedName>
    <definedName name="ghkn" localSheetId="14">#REF!</definedName>
    <definedName name="ghkn" localSheetId="15">#REF!</definedName>
    <definedName name="ghkn" localSheetId="16">#REF!</definedName>
    <definedName name="ghkn" localSheetId="17">#REF!</definedName>
    <definedName name="ghkn" localSheetId="18">#REF!</definedName>
    <definedName name="ghkn" localSheetId="19">#REF!</definedName>
    <definedName name="ghkn">#REF!</definedName>
    <definedName name="gjhj" localSheetId="7">[3]Rates!$E$283</definedName>
    <definedName name="gjhj">[3]Rates!$E$283</definedName>
    <definedName name="gjin" localSheetId="7">[1]Rates!$E$143</definedName>
    <definedName name="gjin" localSheetId="8">[1]Rates!$E$143</definedName>
    <definedName name="gjin" localSheetId="20">[4]Rates!$E$140</definedName>
    <definedName name="gjin" localSheetId="21">[4]Rates!$E$140</definedName>
    <definedName name="gjin" localSheetId="0">[4]Rates!$E$140</definedName>
    <definedName name="gjin">[1]Rates!$E$143</definedName>
    <definedName name="gjina">[1]Rates!$E$143</definedName>
    <definedName name="gkb" localSheetId="14">#REF!</definedName>
    <definedName name="gkb" localSheetId="15">#REF!</definedName>
    <definedName name="gkb" localSheetId="16">#REF!</definedName>
    <definedName name="gkb" localSheetId="17">#REF!</definedName>
    <definedName name="gkb" localSheetId="18">#REF!</definedName>
    <definedName name="gkb" localSheetId="19">#REF!</definedName>
    <definedName name="gkb">#REF!</definedName>
    <definedName name="gkh" localSheetId="14">#REF!</definedName>
    <definedName name="gkh" localSheetId="15">#REF!</definedName>
    <definedName name="gkh" localSheetId="16">#REF!</definedName>
    <definedName name="gkh" localSheetId="17">#REF!</definedName>
    <definedName name="gkh" localSheetId="18">#REF!</definedName>
    <definedName name="gkh" localSheetId="19">#REF!</definedName>
    <definedName name="gkh">#REF!</definedName>
    <definedName name="gmsp15">[4]Rates!$E$43</definedName>
    <definedName name="gmsp25">[4]Rates!$E$44</definedName>
    <definedName name="gmsp50">[4]Rates!$E$45</definedName>
    <definedName name="gq">[10]基础数据!$C$59</definedName>
    <definedName name="GROUNDCOVER" localSheetId="14">#REF!</definedName>
    <definedName name="GROUNDCOVER" localSheetId="15">#REF!</definedName>
    <definedName name="GROUNDCOVER" localSheetId="16">#REF!</definedName>
    <definedName name="GROUNDCOVER" localSheetId="17">#REF!</definedName>
    <definedName name="GROUNDCOVER" localSheetId="18">#REF!</definedName>
    <definedName name="GROUNDCOVER" localSheetId="19">#REF!</definedName>
    <definedName name="GROUNDCOVER">#REF!</definedName>
    <definedName name="GROUNDCOVER_1GAL" localSheetId="14">#REF!</definedName>
    <definedName name="GROUNDCOVER_1GAL" localSheetId="15">#REF!</definedName>
    <definedName name="GROUNDCOVER_1GAL" localSheetId="16">#REF!</definedName>
    <definedName name="GROUNDCOVER_1GAL" localSheetId="17">#REF!</definedName>
    <definedName name="GROUNDCOVER_1GAL" localSheetId="18">#REF!</definedName>
    <definedName name="GROUNDCOVER_1GAL" localSheetId="19">#REF!</definedName>
    <definedName name="GROUNDCOVER_1GAL">#REF!</definedName>
    <definedName name="GROUNDCOVER_5GAL" localSheetId="14">#REF!</definedName>
    <definedName name="GROUNDCOVER_5GAL" localSheetId="15">#REF!</definedName>
    <definedName name="GROUNDCOVER_5GAL" localSheetId="16">#REF!</definedName>
    <definedName name="GROUNDCOVER_5GAL" localSheetId="17">#REF!</definedName>
    <definedName name="GROUNDCOVER_5GAL" localSheetId="18">#REF!</definedName>
    <definedName name="GROUNDCOVER_5GAL" localSheetId="19">#REF!</definedName>
    <definedName name="GROUNDCOVER_5GAL">#REF!</definedName>
    <definedName name="GROUNDCOVER_FLAT" localSheetId="14">#REF!</definedName>
    <definedName name="GROUNDCOVER_FLAT" localSheetId="15">#REF!</definedName>
    <definedName name="GROUNDCOVER_FLAT" localSheetId="16">#REF!</definedName>
    <definedName name="GROUNDCOVER_FLAT" localSheetId="17">#REF!</definedName>
    <definedName name="GROUNDCOVER_FLAT" localSheetId="18">#REF!</definedName>
    <definedName name="GROUNDCOVER_FLAT" localSheetId="19">#REF!</definedName>
    <definedName name="GROUNDCOVER_FLAT">#REF!</definedName>
    <definedName name="gyukb" localSheetId="14">#REF!</definedName>
    <definedName name="gyukb" localSheetId="15">#REF!</definedName>
    <definedName name="gyukb" localSheetId="16">#REF!</definedName>
    <definedName name="gyukb" localSheetId="17">#REF!</definedName>
    <definedName name="gyukb" localSheetId="18">#REF!</definedName>
    <definedName name="gyukb" localSheetId="19">#REF!</definedName>
    <definedName name="gyukb">#REF!</definedName>
    <definedName name="hgfb" localSheetId="14">#REF!</definedName>
    <definedName name="hgfb" localSheetId="15">#REF!</definedName>
    <definedName name="hgfb" localSheetId="16">#REF!</definedName>
    <definedName name="hgfb" localSheetId="17">#REF!</definedName>
    <definedName name="hgfb" localSheetId="18">#REF!</definedName>
    <definedName name="hgfb" localSheetId="19">#REF!</definedName>
    <definedName name="hgfb">#REF!</definedName>
    <definedName name="hgjmhn" localSheetId="14">#REF!</definedName>
    <definedName name="hgjmhn" localSheetId="15">#REF!</definedName>
    <definedName name="hgjmhn" localSheetId="16">#REF!</definedName>
    <definedName name="hgjmhn" localSheetId="17">#REF!</definedName>
    <definedName name="hgjmhn" localSheetId="18">#REF!</definedName>
    <definedName name="hgjmhn" localSheetId="19">#REF!</definedName>
    <definedName name="hgjmhn">#REF!</definedName>
    <definedName name="hh">'[7]#REF'!$A$1:$F$497</definedName>
    <definedName name="hhyuj" localSheetId="14">#REF!</definedName>
    <definedName name="hhyuj" localSheetId="15">#REF!</definedName>
    <definedName name="hhyuj" localSheetId="16">#REF!</definedName>
    <definedName name="hhyuj" localSheetId="17">#REF!</definedName>
    <definedName name="hhyuj" localSheetId="18">#REF!</definedName>
    <definedName name="hhyuj" localSheetId="19">#REF!</definedName>
    <definedName name="hhyuj">#REF!</definedName>
    <definedName name="hiljk" localSheetId="14">#REF!</definedName>
    <definedName name="hiljk" localSheetId="15">#REF!</definedName>
    <definedName name="hiljk" localSheetId="16">#REF!</definedName>
    <definedName name="hiljk" localSheetId="17">#REF!</definedName>
    <definedName name="hiljk" localSheetId="18">#REF!</definedName>
    <definedName name="hiljk" localSheetId="19">#REF!</definedName>
    <definedName name="hiljk">#REF!</definedName>
    <definedName name="hjmn" localSheetId="14">#REF!</definedName>
    <definedName name="hjmn" localSheetId="15">#REF!</definedName>
    <definedName name="hjmn" localSheetId="16">#REF!</definedName>
    <definedName name="hjmn" localSheetId="17">#REF!</definedName>
    <definedName name="hjmn" localSheetId="18">#REF!</definedName>
    <definedName name="hjmn" localSheetId="19">#REF!</definedName>
    <definedName name="hjmn">#REF!</definedName>
    <definedName name="hl">[11]基础数据!$C$6</definedName>
    <definedName name="hnt">[1]Rates!$E$118</definedName>
    <definedName name="HUHU" localSheetId="14">#REF!</definedName>
    <definedName name="HUHU" localSheetId="15">#REF!</definedName>
    <definedName name="HUHU" localSheetId="16">#REF!</definedName>
    <definedName name="HUHU" localSheetId="17">#REF!</definedName>
    <definedName name="HUHU" localSheetId="19">#REF!</definedName>
    <definedName name="HUHU">#REF!</definedName>
    <definedName name="hxs" localSheetId="7">[1]Rates!$L$12</definedName>
    <definedName name="hxs" localSheetId="8">[1]Rates!$L$12</definedName>
    <definedName name="hxs" localSheetId="20">[1]Rates!$L$12</definedName>
    <definedName name="hxs" localSheetId="21">[1]Rates!$L$12</definedName>
    <definedName name="hxs" localSheetId="0">[1]Rates!$L$12</definedName>
    <definedName name="hxs">[1]Rates!$L$12</definedName>
    <definedName name="hxsa">[1]Rates!$L$12</definedName>
    <definedName name="hyt" localSheetId="14">#REF!</definedName>
    <definedName name="hyt" localSheetId="15">#REF!</definedName>
    <definedName name="hyt" localSheetId="16">#REF!</definedName>
    <definedName name="hyt" localSheetId="17">#REF!</definedName>
    <definedName name="hyt" localSheetId="18">#REF!</definedName>
    <definedName name="hyt" localSheetId="19">#REF!</definedName>
    <definedName name="hyt">#REF!</definedName>
    <definedName name="hytg" localSheetId="14">#REF!</definedName>
    <definedName name="hytg" localSheetId="15">#REF!</definedName>
    <definedName name="hytg" localSheetId="16">#REF!</definedName>
    <definedName name="hytg" localSheetId="17">#REF!</definedName>
    <definedName name="hytg" localSheetId="18">#REF!</definedName>
    <definedName name="hytg" localSheetId="19">#REF!</definedName>
    <definedName name="hytg">#REF!</definedName>
    <definedName name="i" localSheetId="14">#REF!</definedName>
    <definedName name="i" localSheetId="15">#REF!</definedName>
    <definedName name="i" localSheetId="16">#REF!</definedName>
    <definedName name="i" localSheetId="17">#REF!</definedName>
    <definedName name="i" localSheetId="18">#REF!</definedName>
    <definedName name="i" localSheetId="19">#REF!</definedName>
    <definedName name="i">#REF!</definedName>
    <definedName name="IkawaLine" localSheetId="14">#REF!</definedName>
    <definedName name="IkawaLine" localSheetId="15">#REF!</definedName>
    <definedName name="IkawaLine" localSheetId="16">#REF!</definedName>
    <definedName name="IkawaLine" localSheetId="17">#REF!</definedName>
    <definedName name="IkawaLine" localSheetId="19">#REF!</definedName>
    <definedName name="IkawaLine">#REF!</definedName>
    <definedName name="insp1">[2]Rates!$E$185</definedName>
    <definedName name="insp2">[2]Rates!$E$186</definedName>
    <definedName name="insp3">[2]Rates!$E$187</definedName>
    <definedName name="IRRIGATION" localSheetId="14">#REF!</definedName>
    <definedName name="IRRIGATION" localSheetId="15">#REF!</definedName>
    <definedName name="IRRIGATION" localSheetId="16">#REF!</definedName>
    <definedName name="IRRIGATION" localSheetId="17">#REF!</definedName>
    <definedName name="IRRIGATION" localSheetId="18">#REF!</definedName>
    <definedName name="IRRIGATION" localSheetId="19">#REF!</definedName>
    <definedName name="IRRIGATION">#REF!</definedName>
    <definedName name="item">[1]Rates!$E$268</definedName>
    <definedName name="ITEM_DEMOLITION" localSheetId="14">#REF!</definedName>
    <definedName name="ITEM_DEMOLITION" localSheetId="15">#REF!</definedName>
    <definedName name="ITEM_DEMOLITION" localSheetId="16">#REF!</definedName>
    <definedName name="ITEM_DEMOLITION" localSheetId="17">#REF!</definedName>
    <definedName name="ITEM_DEMOLITION" localSheetId="18">#REF!</definedName>
    <definedName name="ITEM_DEMOLITION" localSheetId="19">#REF!</definedName>
    <definedName name="ITEM_DEMOLITION">#REF!</definedName>
    <definedName name="ITEM_FENCING" localSheetId="14">#REF!</definedName>
    <definedName name="ITEM_FENCING" localSheetId="15">#REF!</definedName>
    <definedName name="ITEM_FENCING" localSheetId="16">#REF!</definedName>
    <definedName name="ITEM_FENCING" localSheetId="17">#REF!</definedName>
    <definedName name="ITEM_FENCING" localSheetId="18">#REF!</definedName>
    <definedName name="ITEM_FENCING" localSheetId="19">#REF!</definedName>
    <definedName name="ITEM_FENCING">#REF!</definedName>
    <definedName name="ITEM_FURNISH" localSheetId="14">#REF!</definedName>
    <definedName name="ITEM_FURNISH" localSheetId="15">#REF!</definedName>
    <definedName name="ITEM_FURNISH" localSheetId="16">#REF!</definedName>
    <definedName name="ITEM_FURNISH" localSheetId="17">#REF!</definedName>
    <definedName name="ITEM_FURNISH" localSheetId="18">#REF!</definedName>
    <definedName name="ITEM_FURNISH" localSheetId="19">#REF!</definedName>
    <definedName name="ITEM_FURNISH">#REF!</definedName>
    <definedName name="ITEM_GRADING" localSheetId="14">#REF!</definedName>
    <definedName name="ITEM_GRADING" localSheetId="15">#REF!</definedName>
    <definedName name="ITEM_GRADING" localSheetId="16">#REF!</definedName>
    <definedName name="ITEM_GRADING" localSheetId="17">#REF!</definedName>
    <definedName name="ITEM_GRADING" localSheetId="18">#REF!</definedName>
    <definedName name="ITEM_GRADING" localSheetId="19">#REF!</definedName>
    <definedName name="ITEM_GRADING">#REF!</definedName>
    <definedName name="ITEM_HARDSCAPE" localSheetId="14">#REF!</definedName>
    <definedName name="ITEM_HARDSCAPE" localSheetId="15">#REF!</definedName>
    <definedName name="ITEM_HARDSCAPE" localSheetId="16">#REF!</definedName>
    <definedName name="ITEM_HARDSCAPE" localSheetId="17">#REF!</definedName>
    <definedName name="ITEM_HARDSCAPE" localSheetId="18">#REF!</definedName>
    <definedName name="ITEM_HARDSCAPE" localSheetId="19">#REF!</definedName>
    <definedName name="ITEM_HARDSCAPE">#REF!</definedName>
    <definedName name="ITEM_IRRIGATION" localSheetId="14">#REF!</definedName>
    <definedName name="ITEM_IRRIGATION" localSheetId="15">#REF!</definedName>
    <definedName name="ITEM_IRRIGATION" localSheetId="16">#REF!</definedName>
    <definedName name="ITEM_IRRIGATION" localSheetId="17">#REF!</definedName>
    <definedName name="ITEM_IRRIGATION" localSheetId="18">#REF!</definedName>
    <definedName name="ITEM_IRRIGATION" localSheetId="19">#REF!</definedName>
    <definedName name="ITEM_IRRIGATION">#REF!</definedName>
    <definedName name="ITEM_LANDSCAPE" localSheetId="14">#REF!</definedName>
    <definedName name="ITEM_LANDSCAPE" localSheetId="15">#REF!</definedName>
    <definedName name="ITEM_LANDSCAPE" localSheetId="16">#REF!</definedName>
    <definedName name="ITEM_LANDSCAPE" localSheetId="17">#REF!</definedName>
    <definedName name="ITEM_LANDSCAPE" localSheetId="18">#REF!</definedName>
    <definedName name="ITEM_LANDSCAPE" localSheetId="19">#REF!</definedName>
    <definedName name="ITEM_LANDSCAPE">#REF!</definedName>
    <definedName name="ITEM_NO" localSheetId="14">#REF!</definedName>
    <definedName name="ITEM_NO" localSheetId="15">#REF!</definedName>
    <definedName name="ITEM_NO" localSheetId="16">#REF!</definedName>
    <definedName name="ITEM_NO" localSheetId="17">#REF!</definedName>
    <definedName name="ITEM_NO" localSheetId="18">#REF!</definedName>
    <definedName name="ITEM_NO" localSheetId="19">#REF!</definedName>
    <definedName name="ITEM_NO">#REF!</definedName>
    <definedName name="ITEM_PROJECT" localSheetId="14">#REF!</definedName>
    <definedName name="ITEM_PROJECT" localSheetId="15">#REF!</definedName>
    <definedName name="ITEM_PROJECT" localSheetId="16">#REF!</definedName>
    <definedName name="ITEM_PROJECT" localSheetId="17">#REF!</definedName>
    <definedName name="ITEM_PROJECT" localSheetId="18">#REF!</definedName>
    <definedName name="ITEM_PROJECT" localSheetId="19">#REF!</definedName>
    <definedName name="ITEM_PROJECT">#REF!</definedName>
    <definedName name="ITEM_WALLS" localSheetId="14">#REF!</definedName>
    <definedName name="ITEM_WALLS" localSheetId="15">#REF!</definedName>
    <definedName name="ITEM_WALLS" localSheetId="16">#REF!</definedName>
    <definedName name="ITEM_WALLS" localSheetId="17">#REF!</definedName>
    <definedName name="ITEM_WALLS" localSheetId="18">#REF!</definedName>
    <definedName name="ITEM_WALLS" localSheetId="19">#REF!</definedName>
    <definedName name="ITEM_WALLS">#REF!</definedName>
    <definedName name="jhpd">[4]Rates!$E$269</definedName>
    <definedName name="jj" localSheetId="14">#REF!</definedName>
    <definedName name="jj" localSheetId="15">#REF!</definedName>
    <definedName name="jj" localSheetId="16">#REF!</definedName>
    <definedName name="jj" localSheetId="17">#REF!</definedName>
    <definedName name="jj" localSheetId="18">#REF!</definedName>
    <definedName name="jj" localSheetId="19">#REF!</definedName>
    <definedName name="jj">#REF!</definedName>
    <definedName name="JJF">'[11]4标价组成表'!$C$43</definedName>
    <definedName name="jkkk" localSheetId="7">[1]Rates!$E$117</definedName>
    <definedName name="jkkk">[1]Rates!$E$117</definedName>
    <definedName name="kmn">[1]Rates!$E$119</definedName>
    <definedName name="LANDSCAPE" localSheetId="14">#REF!</definedName>
    <definedName name="LANDSCAPE" localSheetId="15">#REF!</definedName>
    <definedName name="LANDSCAPE" localSheetId="16">#REF!</definedName>
    <definedName name="LANDSCAPE" localSheetId="17">#REF!</definedName>
    <definedName name="LANDSCAPE" localSheetId="18">#REF!</definedName>
    <definedName name="LANDSCAPE" localSheetId="19">#REF!</definedName>
    <definedName name="LANDSCAPE">#REF!</definedName>
    <definedName name="LANDSCAPE_CONTINGENCY" localSheetId="14">#REF!</definedName>
    <definedName name="LANDSCAPE_CONTINGENCY" localSheetId="15">#REF!</definedName>
    <definedName name="LANDSCAPE_CONTINGENCY" localSheetId="16">#REF!</definedName>
    <definedName name="LANDSCAPE_CONTINGENCY" localSheetId="17">#REF!</definedName>
    <definedName name="LANDSCAPE_CONTINGENCY" localSheetId="18">#REF!</definedName>
    <definedName name="LANDSCAPE_CONTINGENCY" localSheetId="19">#REF!</definedName>
    <definedName name="LANDSCAPE_CONTINGENCY">#REF!</definedName>
    <definedName name="LANDSCAPE_CONTINGENCY_VALUE" localSheetId="14">#REF!</definedName>
    <definedName name="LANDSCAPE_CONTINGENCY_VALUE" localSheetId="15">#REF!</definedName>
    <definedName name="LANDSCAPE_CONTINGENCY_VALUE" localSheetId="16">#REF!</definedName>
    <definedName name="LANDSCAPE_CONTINGENCY_VALUE" localSheetId="17">#REF!</definedName>
    <definedName name="LANDSCAPE_CONTINGENCY_VALUE" localSheetId="18">#REF!</definedName>
    <definedName name="LANDSCAPE_CONTINGENCY_VALUE" localSheetId="19">#REF!</definedName>
    <definedName name="LANDSCAPE_CONTINGENCY_VALUE">#REF!</definedName>
    <definedName name="LANDSCAPE_INCIDENTALS" localSheetId="14">#REF!</definedName>
    <definedName name="LANDSCAPE_INCIDENTALS" localSheetId="15">#REF!</definedName>
    <definedName name="LANDSCAPE_INCIDENTALS" localSheetId="16">#REF!</definedName>
    <definedName name="LANDSCAPE_INCIDENTALS" localSheetId="17">#REF!</definedName>
    <definedName name="LANDSCAPE_INCIDENTALS" localSheetId="18">#REF!</definedName>
    <definedName name="LANDSCAPE_INCIDENTALS" localSheetId="19">#REF!</definedName>
    <definedName name="LANDSCAPE_INCIDENTALS">#REF!</definedName>
    <definedName name="m" localSheetId="7">#REF!</definedName>
    <definedName name="m" localSheetId="8">#REF!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19">#REF!</definedName>
    <definedName name="m">#REF!</definedName>
    <definedName name="mesh142" localSheetId="7">[1]Rates!$E$144</definedName>
    <definedName name="mesh142" localSheetId="8">[1]Rates!$E$144</definedName>
    <definedName name="mesh142" localSheetId="20">[1]Rates!$E$144</definedName>
    <definedName name="mesh142" localSheetId="21">[1]Rates!$E$144</definedName>
    <definedName name="mesh142" localSheetId="0">[1]Rates!$E$144</definedName>
    <definedName name="mesh142">[1]Rates!$E$144</definedName>
    <definedName name="mesh150">[1]Rates!$E$144</definedName>
    <definedName name="mkhl">[4]Rates!$J$1</definedName>
    <definedName name="mkhl1" localSheetId="7">[4]Rates!$J$1</definedName>
    <definedName name="mkhl1">[4]Rates!$J$1</definedName>
    <definedName name="mlhl">[10]基础数据!$C$6</definedName>
    <definedName name="mmmm">[1]Rates!$E$119</definedName>
    <definedName name="N" localSheetId="7">[1]Rates!$E$126</definedName>
    <definedName name="N">[1]Rates!$E$126</definedName>
    <definedName name="nhb" localSheetId="14">#REF!</definedName>
    <definedName name="nhb" localSheetId="15">#REF!</definedName>
    <definedName name="nhb" localSheetId="16">#REF!</definedName>
    <definedName name="nhb" localSheetId="17">#REF!</definedName>
    <definedName name="nhb" localSheetId="18">#REF!</definedName>
    <definedName name="nhb" localSheetId="19">#REF!</definedName>
    <definedName name="nhb">#REF!</definedName>
    <definedName name="nmm">[1]Rates!$E$118</definedName>
    <definedName name="Nyamira" localSheetId="7">[1]Rates!$E$118</definedName>
    <definedName name="Nyamira">[1]Rates!$E$118</definedName>
    <definedName name="oko">[4]Rates!$J$11</definedName>
    <definedName name="pcp">[4]Rates!$E$259</definedName>
    <definedName name="prc">[2]Rates!$E$129</definedName>
    <definedName name="_xlnm.Print_Area" localSheetId="3">'Bill 2.1-RETAINING WALL'!$A$1:$F$110</definedName>
    <definedName name="_xlnm.Print_Area" localSheetId="4">'BILL 2.2 - CONTROL ROOM'!$A$1:$F$148</definedName>
    <definedName name="_xlnm.Print_Area" localSheetId="5">'Bill 2.3 - EPOXY COATING'!$A$1:$F$37</definedName>
    <definedName name="_xlnm.Print_Area" localSheetId="6">'BILL 2.4 CHANGIN&amp; ABLUTION BLCK'!$A$1:$F$189</definedName>
    <definedName name="_xlnm.Print_Area" localSheetId="7">'Bill 2.5 Sludge lagoon'!$A$1:$F$209</definedName>
    <definedName name="_xlnm.Print_Area" localSheetId="8">'Bill 2.6-Sludge drying beds'!$A$1:$F$106</definedName>
    <definedName name="_xlnm.Print_Area" localSheetId="9">'BILL 2.7 ANCILLARY WORKS'!$A$1:$F$121</definedName>
    <definedName name="_xlnm.Print_Area" localSheetId="10">'Bill 2.8 BPT and Smart Meters '!$A$1:$F$134</definedName>
    <definedName name="_xlnm.Print_Area" localSheetId="13">'BILL 3.1- KIANYAGA MAIN LINE'!$A$1:$F$236</definedName>
    <definedName name="_xlnm.Print_Area" localSheetId="14">'BILL 3.2 - KIANYAGA UPHILL'!$A$1:$F$138</definedName>
    <definedName name="_xlnm.Print_Area" localSheetId="15">'BILL 3.3 - OF1-GATUNGURU TANK'!$A$1:$F$177</definedName>
    <definedName name="_xlnm.Print_Area" localSheetId="16">'BILL 3.4 - ITHARE DSP LINE'!$A$1:$F$169</definedName>
    <definedName name="_xlnm.Print_Area" localSheetId="17">'BILL 3.5 - ITHARE RELOCATION'!$A$1:$F$148</definedName>
    <definedName name="_xlnm.Print_Area" localSheetId="18">'BILL 3.6 - BPTS&amp;PRVs'!$A$1:$F$241</definedName>
    <definedName name="_xlnm.Print_Area" localSheetId="19">'BILL 3.7 - GOVERNERS LINE'!$A$1:$F$137</definedName>
    <definedName name="_xlnm.Print_Area" localSheetId="20">'Bill 4  RELOCATION OF SERVICES'!$A$1:$F$127</definedName>
    <definedName name="_xlnm.Print_Area" localSheetId="21">'Bill 5 - Day works'!$A$1:$F$81</definedName>
    <definedName name="_xlnm.Print_Area" localSheetId="1">'Bill No.1 P&amp;G'!$A$1:$F$99</definedName>
    <definedName name="_xlnm.Print_Area" localSheetId="0">'GRAND SUMMARY  '!$A$1:$C$35</definedName>
    <definedName name="_xlnm.Print_Area">#REF!</definedName>
    <definedName name="_xlnm.Print_Titles" localSheetId="3">'Bill 2.1-RETAINING WALL'!$1:$5</definedName>
    <definedName name="_xlnm.Print_Titles" localSheetId="4">'BILL 2.2 - CONTROL ROOM'!$1:$5</definedName>
    <definedName name="_xlnm.Print_Titles" localSheetId="5">'Bill 2.3 - EPOXY COATING'!$1:$5</definedName>
    <definedName name="_xlnm.Print_Titles" localSheetId="6">'BILL 2.4 CHANGIN&amp; ABLUTION BLCK'!$1:$5</definedName>
    <definedName name="_xlnm.Print_Titles" localSheetId="7">'Bill 2.5 Sludge lagoon'!$1:$5</definedName>
    <definedName name="_xlnm.Print_Titles" localSheetId="8">'Bill 2.6-Sludge drying beds'!$1:$5</definedName>
    <definedName name="_xlnm.Print_Titles" localSheetId="9">'BILL 2.7 ANCILLARY WORKS'!$1:$5</definedName>
    <definedName name="_xlnm.Print_Titles" localSheetId="10">'Bill 2.8 BPT and Smart Meters '!$1:$5</definedName>
    <definedName name="_xlnm.Print_Titles" localSheetId="13">'BILL 3.1- KIANYAGA MAIN LINE'!$1:$5</definedName>
    <definedName name="_xlnm.Print_Titles" localSheetId="14">'BILL 3.2 - KIANYAGA UPHILL'!$1:$5</definedName>
    <definedName name="_xlnm.Print_Titles" localSheetId="15">'BILL 3.3 - OF1-GATUNGURU TANK'!$1:$5</definedName>
    <definedName name="_xlnm.Print_Titles" localSheetId="16">'BILL 3.4 - ITHARE DSP LINE'!#REF!</definedName>
    <definedName name="_xlnm.Print_Titles" localSheetId="17">'BILL 3.5 - ITHARE RELOCATION'!#REF!</definedName>
    <definedName name="_xlnm.Print_Titles" localSheetId="18">'BILL 3.6 - BPTS&amp;PRVs'!$1:$5</definedName>
    <definedName name="_xlnm.Print_Titles" localSheetId="19">'BILL 3.7 - GOVERNERS LINE'!$1:$5</definedName>
    <definedName name="_xlnm.Print_Titles" localSheetId="20">'Bill 4  RELOCATION OF SERVICES'!$1:$5</definedName>
    <definedName name="_xlnm.Print_Titles" localSheetId="21">'Bill 5 - Day works'!$1:$5</definedName>
    <definedName name="_xlnm.Print_Titles" localSheetId="1">'Bill No.1 P&amp;G'!$1:$5</definedName>
    <definedName name="_xlnm.Print_Titles" localSheetId="0">'GRAND SUMMARY  '!$7:$8</definedName>
    <definedName name="PROJECT_CONTINGENCY" localSheetId="14">#REF!</definedName>
    <definedName name="PROJECT_CONTINGENCY" localSheetId="15">#REF!</definedName>
    <definedName name="PROJECT_CONTINGENCY" localSheetId="16">#REF!</definedName>
    <definedName name="PROJECT_CONTINGENCY" localSheetId="17">#REF!</definedName>
    <definedName name="PROJECT_CONTINGENCY" localSheetId="18">#REF!</definedName>
    <definedName name="PROJECT_CONTINGENCY" localSheetId="19">#REF!</definedName>
    <definedName name="PROJECT_CONTINGENCY">#REF!</definedName>
    <definedName name="Project_Name" localSheetId="14">#REF!</definedName>
    <definedName name="Project_Name" localSheetId="15">#REF!</definedName>
    <definedName name="Project_Name" localSheetId="16">#REF!</definedName>
    <definedName name="Project_Name" localSheetId="17">#REF!</definedName>
    <definedName name="Project_Name" localSheetId="18">#REF!</definedName>
    <definedName name="Project_Name" localSheetId="19">#REF!</definedName>
    <definedName name="Project_Name">#REF!</definedName>
    <definedName name="Project_Number" localSheetId="14">#REF!</definedName>
    <definedName name="Project_Number" localSheetId="15">#REF!</definedName>
    <definedName name="Project_Number" localSheetId="16">#REF!</definedName>
    <definedName name="Project_Number" localSheetId="17">#REF!</definedName>
    <definedName name="Project_Number" localSheetId="18">#REF!</definedName>
    <definedName name="Project_Number" localSheetId="19">#REF!</definedName>
    <definedName name="Project_Number">#REF!</definedName>
    <definedName name="Project_Phase" localSheetId="14">#REF!</definedName>
    <definedName name="Project_Phase" localSheetId="15">#REF!</definedName>
    <definedName name="Project_Phase" localSheetId="16">#REF!</definedName>
    <definedName name="Project_Phase" localSheetId="17">#REF!</definedName>
    <definedName name="Project_Phase" localSheetId="18">#REF!</definedName>
    <definedName name="Project_Phase" localSheetId="19">#REF!</definedName>
    <definedName name="Project_Phase">#REF!</definedName>
    <definedName name="PROJECT_SUBTOTAL" localSheetId="14">#REF!</definedName>
    <definedName name="PROJECT_SUBTOTAL" localSheetId="15">#REF!</definedName>
    <definedName name="PROJECT_SUBTOTAL" localSheetId="16">#REF!</definedName>
    <definedName name="PROJECT_SUBTOTAL" localSheetId="17">#REF!</definedName>
    <definedName name="PROJECT_SUBTOTAL" localSheetId="18">#REF!</definedName>
    <definedName name="PROJECT_SUBTOTAL" localSheetId="19">#REF!</definedName>
    <definedName name="PROJECT_SUBTOTAL">#REF!</definedName>
    <definedName name="PROJECT_TOTAL" localSheetId="14">#REF!</definedName>
    <definedName name="PROJECT_TOTAL" localSheetId="15">#REF!</definedName>
    <definedName name="PROJECT_TOTAL" localSheetId="16">#REF!</definedName>
    <definedName name="PROJECT_TOTAL" localSheetId="17">#REF!</definedName>
    <definedName name="PROJECT_TOTAL" localSheetId="18">#REF!</definedName>
    <definedName name="PROJECT_TOTAL" localSheetId="19">#REF!</definedName>
    <definedName name="PROJECT_TOTAL">#REF!</definedName>
    <definedName name="PV">[4]Rates!$E$126</definedName>
    <definedName name="q">[12]基础数据!$C$6</definedName>
    <definedName name="Reser">[3]Rates!$E$283</definedName>
    <definedName name="rgqb" localSheetId="20">[4]Rates!$E$257</definedName>
    <definedName name="rgqb" localSheetId="21">[4]Rates!$E$257</definedName>
    <definedName name="rgqb" localSheetId="0">[4]Rates!$E$257</definedName>
    <definedName name="rgqb">[1]Rates!$E$253</definedName>
    <definedName name="rgqb1">[1]Rates!$E$253</definedName>
    <definedName name="rgwc" localSheetId="7">[1]Rates!$E$256</definedName>
    <definedName name="rgwc" localSheetId="8">[1]Rates!$E$256</definedName>
    <definedName name="rgwc" localSheetId="20">[4]Rates!$E$260</definedName>
    <definedName name="rgwc" localSheetId="21">[4]Rates!$E$260</definedName>
    <definedName name="rgwc" localSheetId="0">[4]Rates!$E$260</definedName>
    <definedName name="rgwc">[1]Rates!$E$256</definedName>
    <definedName name="rgwcc">[1]Rates!$E$256</definedName>
    <definedName name="rgwt">[4]Rates!$E$261</definedName>
    <definedName name="rh" localSheetId="14">#REF!</definedName>
    <definedName name="rh" localSheetId="15">#REF!</definedName>
    <definedName name="rh" localSheetId="16">#REF!</definedName>
    <definedName name="rh" localSheetId="17">#REF!</definedName>
    <definedName name="rh" localSheetId="18">#REF!</definedName>
    <definedName name="rh" localSheetId="19">#REF!</definedName>
    <definedName name="rh">#REF!</definedName>
    <definedName name="rocka">[4]Rates!$E$112</definedName>
    <definedName name="rockb">[4]Rates!$E$113</definedName>
    <definedName name="rockc">[4]Rates!$E$114</definedName>
    <definedName name="rough">[4]Rates!$E$133</definedName>
    <definedName name="rt" localSheetId="14">#REF!</definedName>
    <definedName name="rt" localSheetId="15">#REF!</definedName>
    <definedName name="rt" localSheetId="16">#REF!</definedName>
    <definedName name="rt" localSheetId="17">#REF!</definedName>
    <definedName name="rt" localSheetId="18">#REF!</definedName>
    <definedName name="rt" localSheetId="19">#REF!</definedName>
    <definedName name="rt">#REF!</definedName>
    <definedName name="rth" localSheetId="14">#REF!</definedName>
    <definedName name="rth" localSheetId="15">#REF!</definedName>
    <definedName name="rth" localSheetId="16">#REF!</definedName>
    <definedName name="rth" localSheetId="17">#REF!</definedName>
    <definedName name="rth" localSheetId="18">#REF!</definedName>
    <definedName name="rth" localSheetId="19">#REF!</definedName>
    <definedName name="rth">#REF!</definedName>
    <definedName name="rthg" localSheetId="14">#REF!</definedName>
    <definedName name="rthg" localSheetId="15">#REF!</definedName>
    <definedName name="rthg" localSheetId="16">#REF!</definedName>
    <definedName name="rthg" localSheetId="17">#REF!</definedName>
    <definedName name="rthg" localSheetId="18">#REF!</definedName>
    <definedName name="rthg" localSheetId="19">#REF!</definedName>
    <definedName name="rthg">#REF!</definedName>
    <definedName name="rtr" localSheetId="14">#REF!</definedName>
    <definedName name="rtr" localSheetId="15">#REF!</definedName>
    <definedName name="rtr" localSheetId="16">#REF!</definedName>
    <definedName name="rtr" localSheetId="17">#REF!</definedName>
    <definedName name="rtr" localSheetId="18">#REF!</definedName>
    <definedName name="rtr" localSheetId="19">#REF!</definedName>
    <definedName name="rtr">#REF!</definedName>
    <definedName name="safx" localSheetId="14">#REF!</definedName>
    <definedName name="safx" localSheetId="15">#REF!</definedName>
    <definedName name="safx" localSheetId="16">#REF!</definedName>
    <definedName name="safx" localSheetId="17">#REF!</definedName>
    <definedName name="safx" localSheetId="18">#REF!</definedName>
    <definedName name="safx" localSheetId="19">#REF!</definedName>
    <definedName name="safx">#REF!</definedName>
    <definedName name="saxd">'[7]#REF'!$A$1:$F$497</definedName>
    <definedName name="scf" localSheetId="14">#REF!</definedName>
    <definedName name="scf" localSheetId="15">#REF!</definedName>
    <definedName name="scf" localSheetId="16">#REF!</definedName>
    <definedName name="scf" localSheetId="17">#REF!</definedName>
    <definedName name="scf" localSheetId="18">#REF!</definedName>
    <definedName name="scf" localSheetId="19">#REF!</definedName>
    <definedName name="scf">#REF!</definedName>
    <definedName name="sdc" localSheetId="14">#REF!</definedName>
    <definedName name="sdc" localSheetId="15">#REF!</definedName>
    <definedName name="sdc" localSheetId="16">#REF!</definedName>
    <definedName name="sdc" localSheetId="17">#REF!</definedName>
    <definedName name="sdc" localSheetId="18">#REF!</definedName>
    <definedName name="sdc" localSheetId="19">#REF!</definedName>
    <definedName name="sdc">#REF!</definedName>
    <definedName name="sdd" localSheetId="7">[3]Rates!$E$283</definedName>
    <definedName name="sdd">[3]Rates!$E$283</definedName>
    <definedName name="sddd" localSheetId="7">[1]Rates!$E$117</definedName>
    <definedName name="sddd">[1]Rates!$E$117</definedName>
    <definedName name="sdf" localSheetId="14">#REF!</definedName>
    <definedName name="sdf" localSheetId="15">#REF!</definedName>
    <definedName name="sdf" localSheetId="16">#REF!</definedName>
    <definedName name="sdf" localSheetId="17">#REF!</definedName>
    <definedName name="sdf" localSheetId="18">#REF!</definedName>
    <definedName name="sdf" localSheetId="19">#REF!</definedName>
    <definedName name="sdf">#REF!</definedName>
    <definedName name="SDFRTGYU" localSheetId="7" hidden="1">#REF!</definedName>
    <definedName name="SDFRTGYU" localSheetId="8" hidden="1">#REF!</definedName>
    <definedName name="SDFRTGYU" localSheetId="14" hidden="1">#REF!</definedName>
    <definedName name="SDFRTGYU" localSheetId="15" hidden="1">#REF!</definedName>
    <definedName name="SDFRTGYU" localSheetId="16" hidden="1">#REF!</definedName>
    <definedName name="SDFRTGYU" localSheetId="17" hidden="1">#REF!</definedName>
    <definedName name="SDFRTGYU" localSheetId="18" hidden="1">#REF!</definedName>
    <definedName name="SDFRTGYU" localSheetId="19" hidden="1">#REF!</definedName>
    <definedName name="SDFRTGYU" hidden="1">#REF!</definedName>
    <definedName name="sergcb" localSheetId="14">#REF!</definedName>
    <definedName name="sergcb" localSheetId="15">#REF!</definedName>
    <definedName name="sergcb" localSheetId="16">#REF!</definedName>
    <definedName name="sergcb" localSheetId="17">#REF!</definedName>
    <definedName name="sergcb" localSheetId="18">#REF!</definedName>
    <definedName name="sergcb" localSheetId="19">#REF!</definedName>
    <definedName name="sergcb">#REF!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HRUB" localSheetId="14">#REF!</definedName>
    <definedName name="SHRUB" localSheetId="15">#REF!</definedName>
    <definedName name="SHRUB" localSheetId="16">#REF!</definedName>
    <definedName name="SHRUB" localSheetId="17">#REF!</definedName>
    <definedName name="SHRUB" localSheetId="18">#REF!</definedName>
    <definedName name="SHRUB" localSheetId="19">#REF!</definedName>
    <definedName name="SHRUB">#REF!</definedName>
    <definedName name="SHRUB_15GAL" localSheetId="14">#REF!</definedName>
    <definedName name="SHRUB_15GAL" localSheetId="15">#REF!</definedName>
    <definedName name="SHRUB_15GAL" localSheetId="16">#REF!</definedName>
    <definedName name="SHRUB_15GAL" localSheetId="17">#REF!</definedName>
    <definedName name="SHRUB_15GAL" localSheetId="18">#REF!</definedName>
    <definedName name="SHRUB_15GAL" localSheetId="19">#REF!</definedName>
    <definedName name="SHRUB_15GAL">#REF!</definedName>
    <definedName name="SHRUB_1GAL" localSheetId="14">#REF!</definedName>
    <definedName name="SHRUB_1GAL" localSheetId="15">#REF!</definedName>
    <definedName name="SHRUB_1GAL" localSheetId="16">#REF!</definedName>
    <definedName name="SHRUB_1GAL" localSheetId="17">#REF!</definedName>
    <definedName name="SHRUB_1GAL" localSheetId="18">#REF!</definedName>
    <definedName name="SHRUB_1GAL" localSheetId="19">#REF!</definedName>
    <definedName name="SHRUB_1GAL">#REF!</definedName>
    <definedName name="SHRUB_5GAL" localSheetId="14">#REF!</definedName>
    <definedName name="SHRUB_5GAL" localSheetId="15">#REF!</definedName>
    <definedName name="SHRUB_5GAL" localSheetId="16">#REF!</definedName>
    <definedName name="SHRUB_5GAL" localSheetId="17">#REF!</definedName>
    <definedName name="SHRUB_5GAL" localSheetId="18">#REF!</definedName>
    <definedName name="SHRUB_5GAL" localSheetId="19">#REF!</definedName>
    <definedName name="SHRUB_5GAL">#REF!</definedName>
    <definedName name="sluv100">[4]Rates!$E$233</definedName>
    <definedName name="sluv150">[4]Rates!$E$234</definedName>
    <definedName name="SOIL" localSheetId="14">#REF!</definedName>
    <definedName name="SOIL" localSheetId="15">#REF!</definedName>
    <definedName name="SOIL" localSheetId="16">#REF!</definedName>
    <definedName name="SOIL" localSheetId="17">#REF!</definedName>
    <definedName name="SOIL" localSheetId="18">#REF!</definedName>
    <definedName name="SOIL" localSheetId="19">#REF!</definedName>
    <definedName name="SOIL">#REF!</definedName>
    <definedName name="SOIL_FILL" localSheetId="14">#REF!</definedName>
    <definedName name="SOIL_FILL" localSheetId="15">#REF!</definedName>
    <definedName name="SOIL_FILL" localSheetId="16">#REF!</definedName>
    <definedName name="SOIL_FILL" localSheetId="17">#REF!</definedName>
    <definedName name="SOIL_FILL" localSheetId="18">#REF!</definedName>
    <definedName name="SOIL_FILL" localSheetId="19">#REF!</definedName>
    <definedName name="SOIL_FILL">#REF!</definedName>
    <definedName name="SOIL_PREPARED" localSheetId="14">#REF!</definedName>
    <definedName name="SOIL_PREPARED" localSheetId="15">#REF!</definedName>
    <definedName name="SOIL_PREPARED" localSheetId="16">#REF!</definedName>
    <definedName name="SOIL_PREPARED" localSheetId="17">#REF!</definedName>
    <definedName name="SOIL_PREPARED" localSheetId="18">#REF!</definedName>
    <definedName name="SOIL_PREPARED" localSheetId="19">#REF!</definedName>
    <definedName name="SOIL_PREPARED">#REF!</definedName>
    <definedName name="ss">[1]Rates!$E$117</definedName>
    <definedName name="SUBDEMOLITION" localSheetId="14">#REF!</definedName>
    <definedName name="SUBDEMOLITION" localSheetId="15">#REF!</definedName>
    <definedName name="SUBDEMOLITION" localSheetId="16">#REF!</definedName>
    <definedName name="SUBDEMOLITION" localSheetId="17">#REF!</definedName>
    <definedName name="SUBDEMOLITION" localSheetId="18">#REF!</definedName>
    <definedName name="SUBDEMOLITION" localSheetId="19">#REF!</definedName>
    <definedName name="SUBDEMOLITION">#REF!</definedName>
    <definedName name="SUBFENCING" localSheetId="14">#REF!</definedName>
    <definedName name="SUBFENCING" localSheetId="15">#REF!</definedName>
    <definedName name="SUBFENCING" localSheetId="16">#REF!</definedName>
    <definedName name="SUBFENCING" localSheetId="17">#REF!</definedName>
    <definedName name="SUBFENCING" localSheetId="18">#REF!</definedName>
    <definedName name="SUBFENCING" localSheetId="19">#REF!</definedName>
    <definedName name="SUBFENCING">#REF!</definedName>
    <definedName name="SUBGRADING" localSheetId="14">#REF!</definedName>
    <definedName name="SUBGRADING" localSheetId="15">#REF!</definedName>
    <definedName name="SUBGRADING" localSheetId="16">#REF!</definedName>
    <definedName name="SUBGRADING" localSheetId="17">#REF!</definedName>
    <definedName name="SUBGRADING" localSheetId="18">#REF!</definedName>
    <definedName name="SUBGRADING" localSheetId="19">#REF!</definedName>
    <definedName name="SUBGRADING">#REF!</definedName>
    <definedName name="SUBHARDSCAPE" localSheetId="14">#REF!</definedName>
    <definedName name="SUBHARDSCAPE" localSheetId="15">#REF!</definedName>
    <definedName name="SUBHARDSCAPE" localSheetId="16">#REF!</definedName>
    <definedName name="SUBHARDSCAPE" localSheetId="17">#REF!</definedName>
    <definedName name="SUBHARDSCAPE" localSheetId="18">#REF!</definedName>
    <definedName name="SUBHARDSCAPE" localSheetId="19">#REF!</definedName>
    <definedName name="SUBHARDSCAPE">#REF!</definedName>
    <definedName name="SUBIRRIGATION" localSheetId="14">#REF!</definedName>
    <definedName name="SUBIRRIGATION" localSheetId="15">#REF!</definedName>
    <definedName name="SUBIRRIGATION" localSheetId="16">#REF!</definedName>
    <definedName name="SUBIRRIGATION" localSheetId="17">#REF!</definedName>
    <definedName name="SUBIRRIGATION" localSheetId="18">#REF!</definedName>
    <definedName name="SUBIRRIGATION" localSheetId="19">#REF!</definedName>
    <definedName name="SUBIRRIGATION">#REF!</definedName>
    <definedName name="SUBLANDSCAPE" localSheetId="14">#REF!</definedName>
    <definedName name="SUBLANDSCAPE" localSheetId="15">#REF!</definedName>
    <definedName name="SUBLANDSCAPE" localSheetId="16">#REF!</definedName>
    <definedName name="SUBLANDSCAPE" localSheetId="17">#REF!</definedName>
    <definedName name="SUBLANDSCAPE" localSheetId="18">#REF!</definedName>
    <definedName name="SUBLANDSCAPE" localSheetId="19">#REF!</definedName>
    <definedName name="SUBLANDSCAPE">#REF!</definedName>
    <definedName name="SUBPLANTING" localSheetId="14">#REF!</definedName>
    <definedName name="SUBPLANTING" localSheetId="15">#REF!</definedName>
    <definedName name="SUBPLANTING" localSheetId="16">#REF!</definedName>
    <definedName name="SUBPLANTING" localSheetId="17">#REF!</definedName>
    <definedName name="SUBPLANTING" localSheetId="18">#REF!</definedName>
    <definedName name="SUBPLANTING" localSheetId="19">#REF!</definedName>
    <definedName name="SUBPLANTING">#REF!</definedName>
    <definedName name="t" localSheetId="14">#REF!</definedName>
    <definedName name="t" localSheetId="15">#REF!</definedName>
    <definedName name="t" localSheetId="16">#REF!</definedName>
    <definedName name="t" localSheetId="17">#REF!</definedName>
    <definedName name="t" localSheetId="18">#REF!</definedName>
    <definedName name="t" localSheetId="19">#REF!</definedName>
    <definedName name="t">#REF!</definedName>
    <definedName name="tetu" localSheetId="14" hidden="1">#REF!</definedName>
    <definedName name="tetu" localSheetId="15" hidden="1">#REF!</definedName>
    <definedName name="tetu" localSheetId="16" hidden="1">#REF!</definedName>
    <definedName name="tetu" localSheetId="17" hidden="1">#REF!</definedName>
    <definedName name="tetu" localSheetId="19" hidden="1">#REF!</definedName>
    <definedName name="tetu" hidden="1">#REF!</definedName>
    <definedName name="tgms">[4]Rates!$E$107</definedName>
    <definedName name="tr">[1]Rates!$E$117</definedName>
    <definedName name="trans">[4]Rates!$E$121</definedName>
    <definedName name="TREE" localSheetId="14">#REF!</definedName>
    <definedName name="TREE" localSheetId="15">#REF!</definedName>
    <definedName name="TREE" localSheetId="16">#REF!</definedName>
    <definedName name="TREE" localSheetId="17">#REF!</definedName>
    <definedName name="TREE" localSheetId="18">#REF!</definedName>
    <definedName name="TREE" localSheetId="19">#REF!</definedName>
    <definedName name="TREE">#REF!</definedName>
    <definedName name="TREE_SPECIMEN" localSheetId="14">#REF!</definedName>
    <definedName name="TREE_SPECIMEN" localSheetId="15">#REF!</definedName>
    <definedName name="TREE_SPECIMEN" localSheetId="16">#REF!</definedName>
    <definedName name="TREE_SPECIMEN" localSheetId="17">#REF!</definedName>
    <definedName name="TREE_SPECIMEN" localSheetId="18">#REF!</definedName>
    <definedName name="TREE_SPECIMEN" localSheetId="19">#REF!</definedName>
    <definedName name="TREE_SPECIMEN">#REF!</definedName>
    <definedName name="TREE_SPECIMEN_36BOX" localSheetId="14">#REF!</definedName>
    <definedName name="TREE_SPECIMEN_36BOX" localSheetId="15">#REF!</definedName>
    <definedName name="TREE_SPECIMEN_36BOX" localSheetId="16">#REF!</definedName>
    <definedName name="TREE_SPECIMEN_36BOX" localSheetId="17">#REF!</definedName>
    <definedName name="TREE_SPECIMEN_36BOX" localSheetId="18">#REF!</definedName>
    <definedName name="TREE_SPECIMEN_36BOX" localSheetId="19">#REF!</definedName>
    <definedName name="TREE_SPECIMEN_36BOX">#REF!</definedName>
    <definedName name="TREE_SPECIMEN_48BOX" localSheetId="14">#REF!</definedName>
    <definedName name="TREE_SPECIMEN_48BOX" localSheetId="15">#REF!</definedName>
    <definedName name="TREE_SPECIMEN_48BOX" localSheetId="16">#REF!</definedName>
    <definedName name="TREE_SPECIMEN_48BOX" localSheetId="17">#REF!</definedName>
    <definedName name="TREE_SPECIMEN_48BOX" localSheetId="18">#REF!</definedName>
    <definedName name="TREE_SPECIMEN_48BOX" localSheetId="19">#REF!</definedName>
    <definedName name="TREE_SPECIMEN_48BOX">#REF!</definedName>
    <definedName name="TREE_STANDARD" localSheetId="14">#REF!</definedName>
    <definedName name="TREE_STANDARD" localSheetId="15">#REF!</definedName>
    <definedName name="TREE_STANDARD" localSheetId="16">#REF!</definedName>
    <definedName name="TREE_STANDARD" localSheetId="17">#REF!</definedName>
    <definedName name="TREE_STANDARD" localSheetId="18">#REF!</definedName>
    <definedName name="TREE_STANDARD" localSheetId="19">#REF!</definedName>
    <definedName name="TREE_STANDARD">#REF!</definedName>
    <definedName name="TREE_STANDARD_15GAL" localSheetId="14">#REF!</definedName>
    <definedName name="TREE_STANDARD_15GAL" localSheetId="15">#REF!</definedName>
    <definedName name="TREE_STANDARD_15GAL" localSheetId="16">#REF!</definedName>
    <definedName name="TREE_STANDARD_15GAL" localSheetId="17">#REF!</definedName>
    <definedName name="TREE_STANDARD_15GAL" localSheetId="18">#REF!</definedName>
    <definedName name="TREE_STANDARD_15GAL" localSheetId="19">#REF!</definedName>
    <definedName name="TREE_STANDARD_15GAL">#REF!</definedName>
    <definedName name="TREE_STANDARD_24BOX" localSheetId="14">#REF!</definedName>
    <definedName name="TREE_STANDARD_24BOX" localSheetId="15">#REF!</definedName>
    <definedName name="TREE_STANDARD_24BOX" localSheetId="16">#REF!</definedName>
    <definedName name="TREE_STANDARD_24BOX" localSheetId="17">#REF!</definedName>
    <definedName name="TREE_STANDARD_24BOX" localSheetId="18">#REF!</definedName>
    <definedName name="TREE_STANDARD_24BOX" localSheetId="19">#REF!</definedName>
    <definedName name="TREE_STANDARD_24BOX">#REF!</definedName>
    <definedName name="TREE_STANDARD_30BOX" localSheetId="14">#REF!</definedName>
    <definedName name="TREE_STANDARD_30BOX" localSheetId="15">#REF!</definedName>
    <definedName name="TREE_STANDARD_30BOX" localSheetId="16">#REF!</definedName>
    <definedName name="TREE_STANDARD_30BOX" localSheetId="17">#REF!</definedName>
    <definedName name="TREE_STANDARD_30BOX" localSheetId="18">#REF!</definedName>
    <definedName name="TREE_STANDARD_30BOX" localSheetId="19">#REF!</definedName>
    <definedName name="TREE_STANDARD_30BOX">#REF!</definedName>
    <definedName name="TREE_STANDARD_36BOX" localSheetId="14">#REF!</definedName>
    <definedName name="TREE_STANDARD_36BOX" localSheetId="15">#REF!</definedName>
    <definedName name="TREE_STANDARD_36BOX" localSheetId="16">#REF!</definedName>
    <definedName name="TREE_STANDARD_36BOX" localSheetId="17">#REF!</definedName>
    <definedName name="TREE_STANDARD_36BOX" localSheetId="18">#REF!</definedName>
    <definedName name="TREE_STANDARD_36BOX" localSheetId="19">#REF!</definedName>
    <definedName name="TREE_STANDARD_36BOX">#REF!</definedName>
    <definedName name="TREE_STANDARD_48BOX" localSheetId="14">#REF!</definedName>
    <definedName name="TREE_STANDARD_48BOX" localSheetId="15">#REF!</definedName>
    <definedName name="TREE_STANDARD_48BOX" localSheetId="16">#REF!</definedName>
    <definedName name="TREE_STANDARD_48BOX" localSheetId="17">#REF!</definedName>
    <definedName name="TREE_STANDARD_48BOX" localSheetId="18">#REF!</definedName>
    <definedName name="TREE_STANDARD_48BOX" localSheetId="19">#REF!</definedName>
    <definedName name="TREE_STANDARD_48BOX">#REF!</definedName>
    <definedName name="TREE_STANDARD_5GAL" localSheetId="14">#REF!</definedName>
    <definedName name="TREE_STANDARD_5GAL" localSheetId="15">#REF!</definedName>
    <definedName name="TREE_STANDARD_5GAL" localSheetId="16">#REF!</definedName>
    <definedName name="TREE_STANDARD_5GAL" localSheetId="17">#REF!</definedName>
    <definedName name="TREE_STANDARD_5GAL" localSheetId="18">#REF!</definedName>
    <definedName name="TREE_STANDARD_5GAL" localSheetId="19">#REF!</definedName>
    <definedName name="TREE_STANDARD_5GAL">#REF!</definedName>
    <definedName name="TREE_TRANSPLANT" localSheetId="14">#REF!</definedName>
    <definedName name="TREE_TRANSPLANT" localSheetId="15">#REF!</definedName>
    <definedName name="TREE_TRANSPLANT" localSheetId="16">#REF!</definedName>
    <definedName name="TREE_TRANSPLANT" localSheetId="17">#REF!</definedName>
    <definedName name="TREE_TRANSPLANT" localSheetId="18">#REF!</definedName>
    <definedName name="TREE_TRANSPLANT" localSheetId="19">#REF!</definedName>
    <definedName name="TREE_TRANSPLANT">#REF!</definedName>
    <definedName name="TREE_TRANSPLANT_36BOX" localSheetId="14">#REF!</definedName>
    <definedName name="TREE_TRANSPLANT_36BOX" localSheetId="15">#REF!</definedName>
    <definedName name="TREE_TRANSPLANT_36BOX" localSheetId="16">#REF!</definedName>
    <definedName name="TREE_TRANSPLANT_36BOX" localSheetId="17">#REF!</definedName>
    <definedName name="TREE_TRANSPLANT_36BOX" localSheetId="18">#REF!</definedName>
    <definedName name="TREE_TRANSPLANT_36BOX" localSheetId="19">#REF!</definedName>
    <definedName name="TREE_TRANSPLANT_36BOX">#REF!</definedName>
    <definedName name="TREE_TRANSPLANT_48BOX" localSheetId="14">#REF!</definedName>
    <definedName name="TREE_TRANSPLANT_48BOX" localSheetId="15">#REF!</definedName>
    <definedName name="TREE_TRANSPLANT_48BOX" localSheetId="16">#REF!</definedName>
    <definedName name="TREE_TRANSPLANT_48BOX" localSheetId="17">#REF!</definedName>
    <definedName name="TREE_TRANSPLANT_48BOX" localSheetId="18">#REF!</definedName>
    <definedName name="TREE_TRANSPLANT_48BOX" localSheetId="19">#REF!</definedName>
    <definedName name="TREE_TRANSPLANT_48BOX">#REF!</definedName>
    <definedName name="TREE_TRANSPLANT_60SPADE" localSheetId="14">#REF!</definedName>
    <definedName name="TREE_TRANSPLANT_60SPADE" localSheetId="15">#REF!</definedName>
    <definedName name="TREE_TRANSPLANT_60SPADE" localSheetId="16">#REF!</definedName>
    <definedName name="TREE_TRANSPLANT_60SPADE" localSheetId="17">#REF!</definedName>
    <definedName name="TREE_TRANSPLANT_60SPADE" localSheetId="18">#REF!</definedName>
    <definedName name="TREE_TRANSPLANT_60SPADE" localSheetId="19">#REF!</definedName>
    <definedName name="TREE_TRANSPLANT_60SPADE">#REF!</definedName>
    <definedName name="TREE_TRANSPLANT_PALM" localSheetId="14">#REF!</definedName>
    <definedName name="TREE_TRANSPLANT_PALM" localSheetId="15">#REF!</definedName>
    <definedName name="TREE_TRANSPLANT_PALM" localSheetId="16">#REF!</definedName>
    <definedName name="TREE_TRANSPLANT_PALM" localSheetId="17">#REF!</definedName>
    <definedName name="TREE_TRANSPLANT_PALM" localSheetId="18">#REF!</definedName>
    <definedName name="TREE_TRANSPLANT_PALM" localSheetId="19">#REF!</definedName>
    <definedName name="TREE_TRANSPLANT_PALM">#REF!</definedName>
    <definedName name="tree1">[4]Rates!$E$5</definedName>
    <definedName name="tree2">[4]Rates!$E$6</definedName>
    <definedName name="tree3">[4]Rates!$E$7</definedName>
    <definedName name="TURFGRASS" localSheetId="14">#REF!</definedName>
    <definedName name="TURFGRASS" localSheetId="15">#REF!</definedName>
    <definedName name="TURFGRASS" localSheetId="16">#REF!</definedName>
    <definedName name="TURFGRASS" localSheetId="17">#REF!</definedName>
    <definedName name="TURFGRASS" localSheetId="18">#REF!</definedName>
    <definedName name="TURFGRASS" localSheetId="19">#REF!</definedName>
    <definedName name="TURFGRASS">#REF!</definedName>
    <definedName name="TURFGRASS_SEED" localSheetId="14">#REF!</definedName>
    <definedName name="TURFGRASS_SEED" localSheetId="15">#REF!</definedName>
    <definedName name="TURFGRASS_SEED" localSheetId="16">#REF!</definedName>
    <definedName name="TURFGRASS_SEED" localSheetId="17">#REF!</definedName>
    <definedName name="TURFGRASS_SEED" localSheetId="18">#REF!</definedName>
    <definedName name="TURFGRASS_SEED" localSheetId="19">#REF!</definedName>
    <definedName name="TURFGRASS_SEED">#REF!</definedName>
    <definedName name="TURFGRASS_SEED_BROADCAST" localSheetId="14">#REF!</definedName>
    <definedName name="TURFGRASS_SEED_BROADCAST" localSheetId="15">#REF!</definedName>
    <definedName name="TURFGRASS_SEED_BROADCAST" localSheetId="16">#REF!</definedName>
    <definedName name="TURFGRASS_SEED_BROADCAST" localSheetId="17">#REF!</definedName>
    <definedName name="TURFGRASS_SEED_BROADCAST" localSheetId="18">#REF!</definedName>
    <definedName name="TURFGRASS_SEED_BROADCAST" localSheetId="19">#REF!</definedName>
    <definedName name="TURFGRASS_SEED_BROADCAST">#REF!</definedName>
    <definedName name="TURFGRASS_SEED_HYDROMULCH" localSheetId="14">#REF!</definedName>
    <definedName name="TURFGRASS_SEED_HYDROMULCH" localSheetId="15">#REF!</definedName>
    <definedName name="TURFGRASS_SEED_HYDROMULCH" localSheetId="16">#REF!</definedName>
    <definedName name="TURFGRASS_SEED_HYDROMULCH" localSheetId="17">#REF!</definedName>
    <definedName name="TURFGRASS_SEED_HYDROMULCH" localSheetId="18">#REF!</definedName>
    <definedName name="TURFGRASS_SEED_HYDROMULCH" localSheetId="19">#REF!</definedName>
    <definedName name="TURFGRASS_SEED_HYDROMULCH">#REF!</definedName>
    <definedName name="TURFGRASS_SOD" localSheetId="14">#REF!</definedName>
    <definedName name="TURFGRASS_SOD" localSheetId="15">#REF!</definedName>
    <definedName name="TURFGRASS_SOD" localSheetId="16">#REF!</definedName>
    <definedName name="TURFGRASS_SOD" localSheetId="17">#REF!</definedName>
    <definedName name="TURFGRASS_SOD" localSheetId="18">#REF!</definedName>
    <definedName name="TURFGRASS_SOD" localSheetId="19">#REF!</definedName>
    <definedName name="TURFGRASS_SOD">#REF!</definedName>
    <definedName name="TURFGRASS_SPRIG" localSheetId="14">#REF!</definedName>
    <definedName name="TURFGRASS_SPRIG" localSheetId="15">#REF!</definedName>
    <definedName name="TURFGRASS_SPRIG" localSheetId="16">#REF!</definedName>
    <definedName name="TURFGRASS_SPRIG" localSheetId="17">#REF!</definedName>
    <definedName name="TURFGRASS_SPRIG" localSheetId="18">#REF!</definedName>
    <definedName name="TURFGRASS_SPRIG" localSheetId="19">#REF!</definedName>
    <definedName name="TURFGRASS_SPRIG">#REF!</definedName>
    <definedName name="txfl">[10]摊销费!$F$94</definedName>
    <definedName name="tykh" localSheetId="14">#REF!</definedName>
    <definedName name="tykh" localSheetId="15">#REF!</definedName>
    <definedName name="tykh" localSheetId="16">#REF!</definedName>
    <definedName name="tykh" localSheetId="17">#REF!</definedName>
    <definedName name="tykh" localSheetId="18">#REF!</definedName>
    <definedName name="tykh" localSheetId="19">#REF!</definedName>
    <definedName name="tykh">#REF!</definedName>
    <definedName name="tzxs">[4]Rates!$J$8</definedName>
    <definedName name="u" localSheetId="14">#REF!</definedName>
    <definedName name="u" localSheetId="15">#REF!</definedName>
    <definedName name="u" localSheetId="16">#REF!</definedName>
    <definedName name="u" localSheetId="17">#REF!</definedName>
    <definedName name="u" localSheetId="18">#REF!</definedName>
    <definedName name="u" localSheetId="19">#REF!</definedName>
    <definedName name="u">#REF!</definedName>
    <definedName name="uijy" localSheetId="14">#REF!</definedName>
    <definedName name="uijy" localSheetId="15">#REF!</definedName>
    <definedName name="uijy" localSheetId="16">#REF!</definedName>
    <definedName name="uijy" localSheetId="17">#REF!</definedName>
    <definedName name="uijy" localSheetId="18">#REF!</definedName>
    <definedName name="uijy" localSheetId="19">#REF!</definedName>
    <definedName name="uijy">#REF!</definedName>
    <definedName name="uik" localSheetId="14">#REF!</definedName>
    <definedName name="uik" localSheetId="15">#REF!</definedName>
    <definedName name="uik" localSheetId="16">#REF!</definedName>
    <definedName name="uik" localSheetId="17">#REF!</definedName>
    <definedName name="uik" localSheetId="18">#REF!</definedName>
    <definedName name="uik" localSheetId="19">#REF!</definedName>
    <definedName name="uik">#REF!</definedName>
    <definedName name="ujh" localSheetId="14">#REF!</definedName>
    <definedName name="ujh" localSheetId="15">#REF!</definedName>
    <definedName name="ujh" localSheetId="16">#REF!</definedName>
    <definedName name="ujh" localSheetId="17">#REF!</definedName>
    <definedName name="ujh" localSheetId="18">#REF!</definedName>
    <definedName name="ujh" localSheetId="19">#REF!</definedName>
    <definedName name="ujh">#REF!</definedName>
    <definedName name="ujyuj" localSheetId="14">#REF!</definedName>
    <definedName name="ujyuj" localSheetId="15">#REF!</definedName>
    <definedName name="ujyuj" localSheetId="16">#REF!</definedName>
    <definedName name="ujyuj" localSheetId="17">#REF!</definedName>
    <definedName name="ujyuj" localSheetId="18">#REF!</definedName>
    <definedName name="ujyuj" localSheetId="19">#REF!</definedName>
    <definedName name="ujyuj">#REF!</definedName>
    <definedName name="v">[1]Rates!$E$117</definedName>
    <definedName name="v12c15">[4]Rates!$E$176</definedName>
    <definedName name="vdh" localSheetId="14">#REF!</definedName>
    <definedName name="vdh" localSheetId="15">#REF!</definedName>
    <definedName name="vdh" localSheetId="16">#REF!</definedName>
    <definedName name="vdh" localSheetId="17">#REF!</definedName>
    <definedName name="vdh" localSheetId="18">#REF!</definedName>
    <definedName name="vdh" localSheetId="19">#REF!</definedName>
    <definedName name="vdh">#REF!</definedName>
    <definedName name="vth" localSheetId="14">#REF!</definedName>
    <definedName name="vth" localSheetId="15">#REF!</definedName>
    <definedName name="vth" localSheetId="16">#REF!</definedName>
    <definedName name="vth" localSheetId="17">#REF!</definedName>
    <definedName name="vth" localSheetId="18">#REF!</definedName>
    <definedName name="vth" localSheetId="19">#REF!</definedName>
    <definedName name="vth">#REF!</definedName>
    <definedName name="vv" localSheetId="7">#REF!</definedName>
    <definedName name="vv" localSheetId="8">#REF!</definedName>
    <definedName name="vv" localSheetId="14">#REF!</definedName>
    <definedName name="vv" localSheetId="15">#REF!</definedName>
    <definedName name="vv" localSheetId="16">#REF!</definedName>
    <definedName name="vv" localSheetId="17">#REF!</definedName>
    <definedName name="vv" localSheetId="18">#REF!</definedName>
    <definedName name="vv" localSheetId="19">#REF!</definedName>
    <definedName name="vv">#REF!</definedName>
    <definedName name="wda">'[7]#REF'!$A$1:$IV$3</definedName>
    <definedName name="wdebdny" localSheetId="14" hidden="1">#REF!</definedName>
    <definedName name="wdebdny" localSheetId="15" hidden="1">#REF!</definedName>
    <definedName name="wdebdny" localSheetId="16" hidden="1">#REF!</definedName>
    <definedName name="wdebdny" localSheetId="17" hidden="1">#REF!</definedName>
    <definedName name="wdebdny" localSheetId="19" hidden="1">#REF!</definedName>
    <definedName name="wdebdny" hidden="1">#REF!</definedName>
    <definedName name="WIRECAGE" localSheetId="14">#REF!</definedName>
    <definedName name="WIRECAGE" localSheetId="15">#REF!</definedName>
    <definedName name="WIRECAGE" localSheetId="16">#REF!</definedName>
    <definedName name="WIRECAGE" localSheetId="17">#REF!</definedName>
    <definedName name="WIRECAGE" localSheetId="18">#REF!</definedName>
    <definedName name="WIRECAGE" localSheetId="19">#REF!</definedName>
    <definedName name="WIRECAGE">#REF!</definedName>
    <definedName name="WIRECAGE_GROUNDCOVERS" localSheetId="14">#REF!</definedName>
    <definedName name="WIRECAGE_GROUNDCOVERS" localSheetId="15">#REF!</definedName>
    <definedName name="WIRECAGE_GROUNDCOVERS" localSheetId="16">#REF!</definedName>
    <definedName name="WIRECAGE_GROUNDCOVERS" localSheetId="17">#REF!</definedName>
    <definedName name="WIRECAGE_GROUNDCOVERS" localSheetId="18">#REF!</definedName>
    <definedName name="WIRECAGE_GROUNDCOVERS" localSheetId="19">#REF!</definedName>
    <definedName name="WIRECAGE_GROUNDCOVERS">#REF!</definedName>
    <definedName name="WIRECAGE_SHRUBS" localSheetId="14">#REF!</definedName>
    <definedName name="WIRECAGE_SHRUBS" localSheetId="15">#REF!</definedName>
    <definedName name="WIRECAGE_SHRUBS" localSheetId="16">#REF!</definedName>
    <definedName name="WIRECAGE_SHRUBS" localSheetId="17">#REF!</definedName>
    <definedName name="WIRECAGE_SHRUBS" localSheetId="18">#REF!</definedName>
    <definedName name="WIRECAGE_SHRUBS" localSheetId="19">#REF!</definedName>
    <definedName name="WIRECAGE_SHRUBS">#REF!</definedName>
    <definedName name="WIRECAGE_TREES" localSheetId="14">#REF!</definedName>
    <definedName name="WIRECAGE_TREES" localSheetId="15">#REF!</definedName>
    <definedName name="WIRECAGE_TREES" localSheetId="16">#REF!</definedName>
    <definedName name="WIRECAGE_TREES" localSheetId="17">#REF!</definedName>
    <definedName name="WIRECAGE_TREES" localSheetId="18">#REF!</definedName>
    <definedName name="WIRECAGE_TREES" localSheetId="19">#REF!</definedName>
    <definedName name="WIRECAGE_TREES">#REF!</definedName>
    <definedName name="wo12d16">[4]Rates!$E$147</definedName>
    <definedName name="wo16d15">[4]Rates!$E$157</definedName>
    <definedName name="wzsz">[2]Rates!$E$265</definedName>
    <definedName name="xdar">'[7]#REF'!$A$1:$IV$3</definedName>
    <definedName name="xdfb" localSheetId="14">#REF!</definedName>
    <definedName name="xdfb" localSheetId="15">#REF!</definedName>
    <definedName name="xdfb" localSheetId="16">#REF!</definedName>
    <definedName name="xdfb" localSheetId="17">#REF!</definedName>
    <definedName name="xdfb" localSheetId="18">#REF!</definedName>
    <definedName name="xdfb" localSheetId="19">#REF!</definedName>
    <definedName name="xdfb">#REF!</definedName>
    <definedName name="xvf" localSheetId="14">#REF!</definedName>
    <definedName name="xvf" localSheetId="15">#REF!</definedName>
    <definedName name="xvf" localSheetId="16">#REF!</definedName>
    <definedName name="xvf" localSheetId="17">#REF!</definedName>
    <definedName name="xvf" localSheetId="18">#REF!</definedName>
    <definedName name="xvf" localSheetId="19">#REF!</definedName>
    <definedName name="xvf">#REF!</definedName>
    <definedName name="xxx">[1]Rates!$E$268</definedName>
    <definedName name="xxxxxx">#REF!</definedName>
    <definedName name="ygj1">[4]Rates!$E$314</definedName>
    <definedName name="yh" localSheetId="14">#REF!</definedName>
    <definedName name="yh" localSheetId="15">#REF!</definedName>
    <definedName name="yh" localSheetId="16">#REF!</definedName>
    <definedName name="yh" localSheetId="17">#REF!</definedName>
    <definedName name="yh" localSheetId="18">#REF!</definedName>
    <definedName name="yh" localSheetId="19">#REF!</definedName>
    <definedName name="yh">#REF!</definedName>
    <definedName name="yhg" localSheetId="14">#REF!</definedName>
    <definedName name="yhg" localSheetId="15">#REF!</definedName>
    <definedName name="yhg" localSheetId="16">#REF!</definedName>
    <definedName name="yhg" localSheetId="17">#REF!</definedName>
    <definedName name="yhg" localSheetId="18">#REF!</definedName>
    <definedName name="yhg" localSheetId="19">#REF!</definedName>
    <definedName name="yhg">#REF!</definedName>
    <definedName name="yhnt">[4]Rates!$E$120</definedName>
    <definedName name="yht" localSheetId="14">#REF!</definedName>
    <definedName name="yht" localSheetId="15">#REF!</definedName>
    <definedName name="yht" localSheetId="16">#REF!</definedName>
    <definedName name="yht" localSheetId="17">#REF!</definedName>
    <definedName name="yht" localSheetId="18">#REF!</definedName>
    <definedName name="yht" localSheetId="19">#REF!</definedName>
    <definedName name="yht">#REF!</definedName>
    <definedName name="yt">[10]基础数据!$C$59</definedName>
    <definedName name="zgjf100">[4]Rates!$E$301</definedName>
    <definedName name="zgjf150">[4]Rates!$E$302</definedName>
    <definedName name="zgjf80">[6]Rates!$E$291</definedName>
    <definedName name="zhfl">[4]Rates!$J$5</definedName>
    <definedName name="zsxd">'[7]#REF'!$A$1:$F$497</definedName>
  </definedNames>
  <calcPr calcId="191029"/>
</workbook>
</file>

<file path=xl/calcChain.xml><?xml version="1.0" encoding="utf-8"?>
<calcChain xmlns="http://schemas.openxmlformats.org/spreadsheetml/2006/main">
  <c r="E67" i="28" l="1"/>
  <c r="F61" i="28"/>
  <c r="F62" i="28" s="1"/>
  <c r="F180" i="35" l="1"/>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39" i="35"/>
  <c r="F138" i="35"/>
  <c r="F137" i="35"/>
  <c r="F136" i="35"/>
  <c r="F135" i="35"/>
  <c r="F129" i="35"/>
  <c r="F128" i="35"/>
  <c r="F127" i="35"/>
  <c r="F126" i="35"/>
  <c r="F125" i="35"/>
  <c r="F124" i="35"/>
  <c r="F123" i="35"/>
  <c r="F122" i="35"/>
  <c r="F121" i="35"/>
  <c r="F120" i="35"/>
  <c r="F119" i="35"/>
  <c r="F118" i="35"/>
  <c r="F117" i="35"/>
  <c r="F116" i="35"/>
  <c r="F115" i="35"/>
  <c r="F114" i="35"/>
  <c r="F113" i="35"/>
  <c r="F112" i="35"/>
  <c r="F111" i="35"/>
  <c r="F109" i="35"/>
  <c r="F108" i="35"/>
  <c r="F107" i="35"/>
  <c r="F104" i="35"/>
  <c r="F103" i="35"/>
  <c r="F102" i="35"/>
  <c r="F101" i="35"/>
  <c r="F99" i="35"/>
  <c r="F98" i="35"/>
  <c r="F97" i="35"/>
  <c r="F96" i="35"/>
  <c r="F95" i="35"/>
  <c r="F94" i="35"/>
  <c r="F93" i="35"/>
  <c r="F89" i="35"/>
  <c r="F88" i="35"/>
  <c r="F87" i="35"/>
  <c r="F86" i="35"/>
  <c r="F85" i="35"/>
  <c r="F84" i="35"/>
  <c r="F83" i="35"/>
  <c r="F82" i="35"/>
  <c r="F81" i="35"/>
  <c r="F80" i="35"/>
  <c r="F75" i="35"/>
  <c r="F74" i="35"/>
  <c r="F73" i="35"/>
  <c r="F72" i="35"/>
  <c r="F71" i="35"/>
  <c r="F70" i="35"/>
  <c r="F69" i="35"/>
  <c r="F68" i="35"/>
  <c r="F67" i="35"/>
  <c r="F66" i="35"/>
  <c r="F65" i="35"/>
  <c r="F64" i="35"/>
  <c r="F63" i="35"/>
  <c r="F59" i="35"/>
  <c r="F58" i="35"/>
  <c r="F57" i="35"/>
  <c r="F56" i="35"/>
  <c r="F55" i="35"/>
  <c r="F54" i="35"/>
  <c r="F52" i="35"/>
  <c r="F51" i="35"/>
  <c r="F50" i="35"/>
  <c r="F49" i="35"/>
  <c r="F48" i="35"/>
  <c r="F47" i="35"/>
  <c r="F46" i="35"/>
  <c r="F45" i="35"/>
  <c r="F44" i="35"/>
  <c r="F43" i="35"/>
  <c r="F42" i="35"/>
  <c r="F41" i="35"/>
  <c r="F40" i="35"/>
  <c r="F39" i="35"/>
  <c r="F37" i="35"/>
  <c r="F36" i="35"/>
  <c r="F35" i="35"/>
  <c r="F34" i="35"/>
  <c r="F33" i="35"/>
  <c r="F28" i="35"/>
  <c r="F27" i="35"/>
  <c r="F26" i="35"/>
  <c r="F25" i="35"/>
  <c r="F24" i="35"/>
  <c r="F23" i="35"/>
  <c r="F22" i="35"/>
  <c r="F21" i="35"/>
  <c r="F20" i="35"/>
  <c r="F19" i="35"/>
  <c r="F18" i="35"/>
  <c r="F17" i="35"/>
  <c r="F16" i="35"/>
  <c r="F15" i="35"/>
  <c r="F14" i="35"/>
  <c r="F13" i="35"/>
  <c r="F12" i="35"/>
  <c r="F11" i="35"/>
  <c r="F6" i="35"/>
  <c r="F30" i="35" l="1"/>
  <c r="F31" i="35" s="1"/>
  <c r="F61" i="35" s="1"/>
  <c r="F62" i="35" s="1"/>
  <c r="F91" i="35" s="1"/>
  <c r="F92" i="35" s="1"/>
  <c r="F132" i="35" s="1"/>
  <c r="F133" i="35" s="1"/>
  <c r="F181" i="35" s="1"/>
  <c r="F12" i="34"/>
  <c r="F114" i="34" s="1"/>
  <c r="F102" i="27"/>
  <c r="F110" i="34" l="1"/>
  <c r="F109" i="34"/>
  <c r="F108" i="34"/>
  <c r="F107" i="34"/>
  <c r="F106" i="34"/>
  <c r="F105" i="34"/>
  <c r="F97" i="34"/>
  <c r="F96" i="34"/>
  <c r="F95" i="34"/>
  <c r="F94" i="34"/>
  <c r="F93" i="34"/>
  <c r="F92" i="34"/>
  <c r="F75" i="34"/>
  <c r="F76" i="34"/>
  <c r="F77" i="34"/>
  <c r="F78" i="34"/>
  <c r="F79" i="34"/>
  <c r="F73" i="34"/>
  <c r="F15" i="34"/>
  <c r="F103" i="34" l="1"/>
  <c r="F102" i="34"/>
  <c r="F101" i="34"/>
  <c r="F100" i="34"/>
  <c r="F99" i="34"/>
  <c r="F90" i="34"/>
  <c r="F89" i="34"/>
  <c r="F88" i="34"/>
  <c r="F86" i="34"/>
  <c r="F85" i="34"/>
  <c r="F84" i="34"/>
  <c r="F83" i="34"/>
  <c r="F82" i="34"/>
  <c r="F81" i="34"/>
  <c r="F80" i="34"/>
  <c r="F71" i="34"/>
  <c r="F69" i="34"/>
  <c r="F68" i="34"/>
  <c r="F67" i="34"/>
  <c r="F66" i="34"/>
  <c r="F65" i="34"/>
  <c r="F64" i="34"/>
  <c r="F63" i="34"/>
  <c r="F62" i="34"/>
  <c r="F61" i="34"/>
  <c r="F60" i="34"/>
  <c r="F59" i="34"/>
  <c r="F58" i="34"/>
  <c r="F56" i="34"/>
  <c r="F55" i="34"/>
  <c r="F54" i="34"/>
  <c r="F53" i="34"/>
  <c r="F52" i="34"/>
  <c r="D51" i="34"/>
  <c r="F51" i="34" s="1"/>
  <c r="D50" i="34"/>
  <c r="F50" i="34" s="1"/>
  <c r="F49" i="34"/>
  <c r="F48" i="34"/>
  <c r="F47" i="34"/>
  <c r="F46" i="34"/>
  <c r="D44" i="34"/>
  <c r="D43" i="34"/>
  <c r="D42" i="34"/>
  <c r="F42" i="34" s="1"/>
  <c r="F41" i="34"/>
  <c r="D40" i="34"/>
  <c r="F39" i="34"/>
  <c r="D37" i="34"/>
  <c r="D36" i="34"/>
  <c r="F35" i="34"/>
  <c r="F34" i="34"/>
  <c r="D33" i="34"/>
  <c r="F33" i="34" s="1"/>
  <c r="D32" i="34"/>
  <c r="F32" i="34" s="1"/>
  <c r="F31" i="34"/>
  <c r="F30" i="34"/>
  <c r="F29" i="34"/>
  <c r="F28" i="34"/>
  <c r="F27" i="34"/>
  <c r="F26" i="34"/>
  <c r="F23" i="34"/>
  <c r="F19" i="34"/>
  <c r="F18" i="34"/>
  <c r="F17" i="34"/>
  <c r="F87" i="34" l="1"/>
  <c r="F119" i="34" s="1"/>
  <c r="F24" i="34"/>
  <c r="F115" i="34" s="1"/>
  <c r="F98" i="34"/>
  <c r="F120" i="34" s="1"/>
  <c r="F111" i="34"/>
  <c r="F121" i="34" s="1"/>
  <c r="F37" i="34"/>
  <c r="F70" i="34"/>
  <c r="F74" i="34" s="1"/>
  <c r="F118" i="34" s="1"/>
  <c r="F43" i="34"/>
  <c r="F44" i="34"/>
  <c r="F40" i="34"/>
  <c r="F36" i="34"/>
  <c r="F38" i="34" l="1"/>
  <c r="F116" i="34" s="1"/>
  <c r="F57" i="34"/>
  <c r="F117" i="34" s="1"/>
  <c r="F134" i="34"/>
  <c r="C19" i="4" s="1"/>
  <c r="E30" i="31"/>
  <c r="E28" i="31"/>
  <c r="E27" i="31"/>
  <c r="I13" i="31"/>
  <c r="D12" i="31"/>
  <c r="E12" i="31" s="1"/>
  <c r="C12" i="31"/>
  <c r="I11" i="31"/>
  <c r="D11" i="31"/>
  <c r="C11" i="31"/>
  <c r="I10" i="31"/>
  <c r="E10" i="31"/>
  <c r="C9" i="31"/>
  <c r="E9" i="31" s="1"/>
  <c r="G5" i="31"/>
  <c r="G4" i="31"/>
  <c r="G3" i="31"/>
  <c r="E223" i="30"/>
  <c r="E222" i="30"/>
  <c r="E221" i="30"/>
  <c r="E220" i="30"/>
  <c r="E219" i="30"/>
  <c r="E218" i="30"/>
  <c r="E217" i="30"/>
  <c r="E216" i="30"/>
  <c r="F210" i="30"/>
  <c r="H210" i="30" s="1"/>
  <c r="H209" i="30"/>
  <c r="F208" i="30"/>
  <c r="H208" i="30" s="1"/>
  <c r="F207" i="30"/>
  <c r="H207" i="30" s="1"/>
  <c r="F206" i="30"/>
  <c r="H206" i="30" s="1"/>
  <c r="E194" i="30"/>
  <c r="E195" i="30" s="1"/>
  <c r="E196" i="30" s="1"/>
  <c r="F196" i="30" s="1"/>
  <c r="F189" i="30"/>
  <c r="E187" i="30"/>
  <c r="E188" i="30" s="1"/>
  <c r="E189" i="30" s="1"/>
  <c r="F183" i="30"/>
  <c r="E183" i="30"/>
  <c r="E166" i="30"/>
  <c r="E164" i="30"/>
  <c r="E168" i="30" s="1"/>
  <c r="F129" i="30"/>
  <c r="E125" i="30"/>
  <c r="E112" i="30"/>
  <c r="F107" i="30"/>
  <c r="E98" i="30"/>
  <c r="E97" i="30"/>
  <c r="H95" i="30"/>
  <c r="J65" i="30"/>
  <c r="E54" i="30"/>
  <c r="E55" i="30" s="1"/>
  <c r="E53" i="30"/>
  <c r="E52" i="30"/>
  <c r="E43" i="30"/>
  <c r="E46" i="30" s="1"/>
  <c r="F46" i="30" s="1"/>
  <c r="D31" i="30"/>
  <c r="D33" i="30" s="1"/>
  <c r="E33" i="30" s="1"/>
  <c r="C31" i="30"/>
  <c r="C30" i="30"/>
  <c r="E30" i="30" s="1"/>
  <c r="D19" i="30"/>
  <c r="E19" i="30" s="1"/>
  <c r="D18" i="30"/>
  <c r="D20" i="30" s="1"/>
  <c r="E20" i="30" s="1"/>
  <c r="C18" i="30"/>
  <c r="C17" i="30"/>
  <c r="E17" i="30" s="1"/>
  <c r="E7" i="30"/>
  <c r="E6" i="30"/>
  <c r="E5" i="30"/>
  <c r="E4" i="30"/>
  <c r="E8" i="30" s="1"/>
  <c r="C4" i="30"/>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106" i="16"/>
  <c r="F105" i="16"/>
  <c r="F104" i="16"/>
  <c r="F103" i="16"/>
  <c r="F100" i="16"/>
  <c r="F99" i="16"/>
  <c r="F93" i="16"/>
  <c r="F92" i="16"/>
  <c r="F84" i="16"/>
  <c r="F77" i="16"/>
  <c r="F76" i="16"/>
  <c r="F75" i="16"/>
  <c r="F74" i="16"/>
  <c r="F73" i="16"/>
  <c r="F72" i="16"/>
  <c r="F71" i="16"/>
  <c r="F70" i="16"/>
  <c r="F69" i="16"/>
  <c r="F68" i="16"/>
  <c r="F67" i="16"/>
  <c r="F66" i="16"/>
  <c r="F65" i="16"/>
  <c r="F64" i="16"/>
  <c r="F63" i="16"/>
  <c r="F62" i="16"/>
  <c r="F61" i="16"/>
  <c r="F60" i="16"/>
  <c r="F59" i="16"/>
  <c r="F58" i="16"/>
  <c r="F57" i="16"/>
  <c r="F55" i="16"/>
  <c r="F54" i="16"/>
  <c r="F53" i="16"/>
  <c r="F52" i="16"/>
  <c r="F51" i="16"/>
  <c r="F50" i="16"/>
  <c r="F49" i="16"/>
  <c r="F48" i="16"/>
  <c r="F47" i="16"/>
  <c r="F46" i="16"/>
  <c r="F45" i="16"/>
  <c r="F44" i="16"/>
  <c r="F43" i="16"/>
  <c r="F41" i="16"/>
  <c r="F40" i="16"/>
  <c r="F39" i="16"/>
  <c r="F38" i="16"/>
  <c r="F37" i="16"/>
  <c r="F36" i="16"/>
  <c r="K35" i="16"/>
  <c r="L35" i="16" s="1"/>
  <c r="F35" i="16"/>
  <c r="K34" i="16"/>
  <c r="L34" i="16" s="1"/>
  <c r="F34" i="16"/>
  <c r="K33" i="16"/>
  <c r="L33" i="16" s="1"/>
  <c r="F33" i="16"/>
  <c r="K32" i="16"/>
  <c r="L32" i="16" s="1"/>
  <c r="F32" i="16"/>
  <c r="K31" i="16"/>
  <c r="L31" i="16" s="1"/>
  <c r="F31" i="16"/>
  <c r="K30" i="16"/>
  <c r="L30" i="16" s="1"/>
  <c r="F30" i="16"/>
  <c r="F27" i="16"/>
  <c r="F26" i="16"/>
  <c r="F25" i="16"/>
  <c r="F24" i="16"/>
  <c r="F23" i="16"/>
  <c r="K22" i="16"/>
  <c r="L22" i="16" s="1"/>
  <c r="F22" i="16"/>
  <c r="F21" i="16"/>
  <c r="F20" i="16"/>
  <c r="F19" i="16"/>
  <c r="F18" i="16"/>
  <c r="K17" i="16"/>
  <c r="L17" i="16" s="1"/>
  <c r="F17" i="16"/>
  <c r="K16" i="16"/>
  <c r="L16" i="16" s="1"/>
  <c r="F16" i="16"/>
  <c r="F15" i="16"/>
  <c r="F12" i="16"/>
  <c r="F11" i="16"/>
  <c r="F10" i="16"/>
  <c r="F8" i="16"/>
  <c r="F121" i="25"/>
  <c r="F120" i="25"/>
  <c r="F119" i="25"/>
  <c r="F118" i="25"/>
  <c r="F117" i="25"/>
  <c r="F116" i="25"/>
  <c r="F115" i="25"/>
  <c r="F114" i="25"/>
  <c r="E113" i="25"/>
  <c r="F113" i="25" s="1"/>
  <c r="E112" i="25"/>
  <c r="F112" i="25" s="1"/>
  <c r="F111" i="25"/>
  <c r="F110" i="25"/>
  <c r="F109" i="25"/>
  <c r="F108" i="25"/>
  <c r="F107" i="25"/>
  <c r="F106" i="25"/>
  <c r="D105" i="25"/>
  <c r="F105" i="25" s="1"/>
  <c r="D104" i="25"/>
  <c r="D103" i="25"/>
  <c r="D102" i="25"/>
  <c r="D101" i="25"/>
  <c r="D100" i="25"/>
  <c r="D99" i="25"/>
  <c r="F98" i="25"/>
  <c r="E97" i="25"/>
  <c r="F97" i="25" s="1"/>
  <c r="E96" i="25"/>
  <c r="F96" i="25" s="1"/>
  <c r="D91" i="25"/>
  <c r="F90" i="25"/>
  <c r="E89" i="25"/>
  <c r="F89" i="25" s="1"/>
  <c r="E88" i="25"/>
  <c r="F88" i="25" s="1"/>
  <c r="E87" i="25"/>
  <c r="F87" i="25" s="1"/>
  <c r="F85" i="25"/>
  <c r="F84" i="25"/>
  <c r="F83" i="25"/>
  <c r="F78" i="25"/>
  <c r="F76" i="25"/>
  <c r="F75" i="25"/>
  <c r="F74" i="25"/>
  <c r="F72" i="25"/>
  <c r="F68" i="25"/>
  <c r="F67" i="25"/>
  <c r="F66" i="25"/>
  <c r="F65" i="25"/>
  <c r="F64" i="25"/>
  <c r="F63" i="25"/>
  <c r="F61" i="25"/>
  <c r="F59" i="25"/>
  <c r="F58" i="25"/>
  <c r="F57" i="25"/>
  <c r="F56" i="25"/>
  <c r="F53" i="25"/>
  <c r="D52" i="25"/>
  <c r="F51" i="25"/>
  <c r="F48" i="25"/>
  <c r="F47" i="25"/>
  <c r="D46" i="25"/>
  <c r="F45" i="25"/>
  <c r="F44" i="25"/>
  <c r="F43" i="25"/>
  <c r="F42" i="25"/>
  <c r="F41" i="25"/>
  <c r="F40" i="25"/>
  <c r="F39" i="25"/>
  <c r="F32" i="25"/>
  <c r="F31" i="25"/>
  <c r="F30" i="25"/>
  <c r="F28" i="25"/>
  <c r="F27" i="25"/>
  <c r="F26" i="25"/>
  <c r="F25" i="25"/>
  <c r="F24" i="25"/>
  <c r="F23" i="25"/>
  <c r="F22" i="25"/>
  <c r="F19" i="25"/>
  <c r="F18" i="25"/>
  <c r="F10" i="25"/>
  <c r="F9" i="25"/>
  <c r="F8" i="25"/>
  <c r="F220" i="15"/>
  <c r="F224" i="15"/>
  <c r="F213" i="15"/>
  <c r="F212" i="15"/>
  <c r="F209" i="15"/>
  <c r="F221" i="15"/>
  <c r="F198" i="15"/>
  <c r="F197" i="15"/>
  <c r="F194" i="15"/>
  <c r="F193" i="15"/>
  <c r="F192" i="15"/>
  <c r="F195" i="15"/>
  <c r="F186" i="15"/>
  <c r="F184" i="15"/>
  <c r="F183" i="15"/>
  <c r="F182" i="15"/>
  <c r="D181" i="15"/>
  <c r="F181" i="15" s="1"/>
  <c r="D180" i="15"/>
  <c r="F180" i="15" s="1"/>
  <c r="F179" i="15"/>
  <c r="F178" i="15"/>
  <c r="F177" i="15"/>
  <c r="F175" i="15"/>
  <c r="F174" i="15"/>
  <c r="D173" i="15"/>
  <c r="F173" i="15" s="1"/>
  <c r="D172" i="15"/>
  <c r="F172" i="15" s="1"/>
  <c r="D171" i="15"/>
  <c r="F171" i="15" s="1"/>
  <c r="F170" i="15"/>
  <c r="D169" i="15"/>
  <c r="F169" i="15" s="1"/>
  <c r="F168" i="15"/>
  <c r="D167" i="15"/>
  <c r="F167" i="15" s="1"/>
  <c r="D166" i="15"/>
  <c r="F166" i="15" s="1"/>
  <c r="F165" i="15"/>
  <c r="F164" i="15"/>
  <c r="D163" i="15"/>
  <c r="D162" i="15"/>
  <c r="F162" i="15" s="1"/>
  <c r="F161" i="15"/>
  <c r="F160" i="15"/>
  <c r="F159" i="15"/>
  <c r="F158" i="15"/>
  <c r="F157" i="15"/>
  <c r="F156" i="15"/>
  <c r="F155" i="15"/>
  <c r="F154" i="15"/>
  <c r="F147" i="15"/>
  <c r="F146" i="15"/>
  <c r="F145" i="15"/>
  <c r="F143" i="15"/>
  <c r="F142" i="15"/>
  <c r="F141" i="15"/>
  <c r="F140" i="15"/>
  <c r="F132" i="15"/>
  <c r="F125" i="15"/>
  <c r="F124" i="15"/>
  <c r="F119" i="15"/>
  <c r="F118" i="15"/>
  <c r="F117" i="15"/>
  <c r="F116" i="15"/>
  <c r="F115" i="15"/>
  <c r="F114" i="15"/>
  <c r="F113" i="15"/>
  <c r="F112" i="15"/>
  <c r="F111" i="15"/>
  <c r="F110" i="15"/>
  <c r="F109" i="15"/>
  <c r="F108" i="15"/>
  <c r="F106" i="15"/>
  <c r="F105" i="15"/>
  <c r="F104" i="15"/>
  <c r="F103" i="15"/>
  <c r="F102" i="15"/>
  <c r="F93" i="15"/>
  <c r="F91" i="15"/>
  <c r="F90" i="15"/>
  <c r="F88" i="15"/>
  <c r="F87" i="15"/>
  <c r="F86" i="15"/>
  <c r="F85" i="15"/>
  <c r="F84" i="15"/>
  <c r="F83" i="15"/>
  <c r="F82" i="15"/>
  <c r="F81" i="15"/>
  <c r="F80" i="15"/>
  <c r="F79" i="15"/>
  <c r="F76" i="15"/>
  <c r="F75" i="15"/>
  <c r="F148" i="15"/>
  <c r="F73" i="15"/>
  <c r="F72" i="15"/>
  <c r="F71" i="15"/>
  <c r="F69" i="15"/>
  <c r="F68" i="15"/>
  <c r="F67" i="15"/>
  <c r="F66" i="15"/>
  <c r="F61" i="15"/>
  <c r="F134" i="15"/>
  <c r="F58" i="15"/>
  <c r="F131" i="15"/>
  <c r="F129" i="15"/>
  <c r="F53" i="15"/>
  <c r="F52" i="15"/>
  <c r="F51" i="15"/>
  <c r="F50" i="15"/>
  <c r="F45" i="15"/>
  <c r="F44" i="15"/>
  <c r="F43" i="15"/>
  <c r="F42" i="15"/>
  <c r="F41" i="15"/>
  <c r="F40" i="15"/>
  <c r="F39" i="15"/>
  <c r="F38" i="15"/>
  <c r="F37" i="15"/>
  <c r="F36" i="15"/>
  <c r="F35" i="15"/>
  <c r="F34" i="15"/>
  <c r="F32" i="15"/>
  <c r="F31" i="15"/>
  <c r="F30" i="15"/>
  <c r="F29" i="15"/>
  <c r="F28" i="15"/>
  <c r="F27" i="15"/>
  <c r="F26" i="15"/>
  <c r="F25" i="15"/>
  <c r="F24" i="15"/>
  <c r="F19" i="15"/>
  <c r="F17" i="15"/>
  <c r="F16" i="15"/>
  <c r="F15" i="15"/>
  <c r="F14" i="15"/>
  <c r="F13" i="15"/>
  <c r="F12" i="15"/>
  <c r="F150" i="23"/>
  <c r="F128" i="23"/>
  <c r="F127" i="23"/>
  <c r="E126" i="23"/>
  <c r="F126" i="23" s="1"/>
  <c r="E125" i="23"/>
  <c r="F125" i="23" s="1"/>
  <c r="E124" i="23"/>
  <c r="F124" i="23" s="1"/>
  <c r="E123" i="23"/>
  <c r="F123" i="23" s="1"/>
  <c r="E122" i="23"/>
  <c r="F122" i="23" s="1"/>
  <c r="E121" i="23"/>
  <c r="F121" i="23" s="1"/>
  <c r="E120" i="23"/>
  <c r="F120" i="23" s="1"/>
  <c r="E119" i="23"/>
  <c r="F119" i="23" s="1"/>
  <c r="E118" i="23"/>
  <c r="F118" i="23" s="1"/>
  <c r="F117" i="23"/>
  <c r="F116" i="23"/>
  <c r="F115" i="23"/>
  <c r="F114" i="23"/>
  <c r="F113" i="23"/>
  <c r="D111" i="23"/>
  <c r="E110" i="23"/>
  <c r="F110" i="23" s="1"/>
  <c r="D109" i="23"/>
  <c r="D108" i="23"/>
  <c r="D107" i="23"/>
  <c r="D106" i="23"/>
  <c r="D105" i="23"/>
  <c r="D104" i="23"/>
  <c r="D103" i="23"/>
  <c r="F102" i="23"/>
  <c r="E101" i="23"/>
  <c r="F101" i="23" s="1"/>
  <c r="E100" i="23"/>
  <c r="F100" i="23" s="1"/>
  <c r="D95" i="23"/>
  <c r="F94" i="23"/>
  <c r="E92" i="23"/>
  <c r="F92" i="23" s="1"/>
  <c r="E91" i="23"/>
  <c r="F91" i="23" s="1"/>
  <c r="E90" i="23"/>
  <c r="F90" i="23" s="1"/>
  <c r="D87" i="23"/>
  <c r="D86" i="23"/>
  <c r="D85" i="23"/>
  <c r="D84" i="23"/>
  <c r="F83" i="23"/>
  <c r="D81" i="23"/>
  <c r="D80" i="23"/>
  <c r="E79" i="23"/>
  <c r="F79" i="23" s="1"/>
  <c r="E78" i="23"/>
  <c r="D78" i="23"/>
  <c r="E77" i="23"/>
  <c r="D77" i="23"/>
  <c r="D76" i="23"/>
  <c r="E75" i="23"/>
  <c r="D75" i="23"/>
  <c r="E74" i="23"/>
  <c r="F74" i="23" s="1"/>
  <c r="D74" i="23"/>
  <c r="E73" i="23"/>
  <c r="D73" i="23"/>
  <c r="F72" i="23"/>
  <c r="F71" i="23"/>
  <c r="F70" i="23"/>
  <c r="F69" i="23"/>
  <c r="F68" i="23"/>
  <c r="F67" i="23"/>
  <c r="E65" i="23"/>
  <c r="F65" i="23" s="1"/>
  <c r="E63" i="23"/>
  <c r="F63" i="23" s="1"/>
  <c r="D62" i="23"/>
  <c r="D61" i="23"/>
  <c r="D60" i="23"/>
  <c r="E59" i="23"/>
  <c r="F59" i="23" s="1"/>
  <c r="E58" i="23"/>
  <c r="F58" i="23" s="1"/>
  <c r="D58" i="23"/>
  <c r="E57" i="23"/>
  <c r="F57" i="23" s="1"/>
  <c r="D56" i="23"/>
  <c r="D55" i="23"/>
  <c r="E54" i="23"/>
  <c r="F54" i="23" s="1"/>
  <c r="E53" i="23"/>
  <c r="F53" i="23" s="1"/>
  <c r="D52" i="23"/>
  <c r="D51" i="23"/>
  <c r="F50" i="23"/>
  <c r="F49" i="23"/>
  <c r="F48" i="23"/>
  <c r="F46" i="23"/>
  <c r="F45" i="23"/>
  <c r="F44" i="23"/>
  <c r="F43" i="23"/>
  <c r="E39" i="23"/>
  <c r="F39" i="23" s="1"/>
  <c r="E38" i="23"/>
  <c r="F38" i="23" s="1"/>
  <c r="E37" i="23"/>
  <c r="F37" i="23" s="1"/>
  <c r="F36" i="23"/>
  <c r="F35" i="23"/>
  <c r="F33" i="23"/>
  <c r="F32" i="23"/>
  <c r="F31" i="23"/>
  <c r="F30" i="23"/>
  <c r="F29" i="23"/>
  <c r="F26" i="23"/>
  <c r="F25" i="23"/>
  <c r="F18" i="23"/>
  <c r="F17" i="23"/>
  <c r="F16" i="23"/>
  <c r="F15" i="23"/>
  <c r="F14" i="23"/>
  <c r="F13" i="23"/>
  <c r="F12" i="23"/>
  <c r="F133" i="24"/>
  <c r="F132" i="24"/>
  <c r="E131" i="24"/>
  <c r="F131" i="24" s="1"/>
  <c r="E130" i="24"/>
  <c r="F130" i="24" s="1"/>
  <c r="E129" i="24"/>
  <c r="F129" i="24" s="1"/>
  <c r="E128" i="24"/>
  <c r="F128" i="24" s="1"/>
  <c r="E127" i="24"/>
  <c r="F127" i="24" s="1"/>
  <c r="E126" i="24"/>
  <c r="F126" i="24" s="1"/>
  <c r="E125" i="24"/>
  <c r="F125" i="24" s="1"/>
  <c r="E124" i="24"/>
  <c r="F124" i="24" s="1"/>
  <c r="E123" i="24"/>
  <c r="F123" i="24" s="1"/>
  <c r="F122" i="24"/>
  <c r="F121" i="24"/>
  <c r="F120" i="24"/>
  <c r="F119" i="24"/>
  <c r="F118" i="24"/>
  <c r="D117" i="24"/>
  <c r="F116" i="24"/>
  <c r="D115" i="24"/>
  <c r="D114" i="24"/>
  <c r="D113" i="24"/>
  <c r="D112" i="24"/>
  <c r="D111" i="24"/>
  <c r="D110" i="24"/>
  <c r="D109" i="24"/>
  <c r="F108" i="24"/>
  <c r="E105" i="24"/>
  <c r="F105" i="24" s="1"/>
  <c r="E104" i="24"/>
  <c r="F104" i="24" s="1"/>
  <c r="D99" i="24"/>
  <c r="E98" i="24"/>
  <c r="F98" i="24" s="1"/>
  <c r="E96" i="24"/>
  <c r="F96" i="24" s="1"/>
  <c r="E95" i="24"/>
  <c r="F95" i="24" s="1"/>
  <c r="E94" i="24"/>
  <c r="F94" i="24" s="1"/>
  <c r="D93" i="24"/>
  <c r="D91" i="24"/>
  <c r="D90" i="24"/>
  <c r="D89" i="24"/>
  <c r="D88" i="24"/>
  <c r="E87" i="24"/>
  <c r="F87" i="24" s="1"/>
  <c r="D86" i="24"/>
  <c r="D85" i="24"/>
  <c r="E84" i="24"/>
  <c r="F84" i="24" s="1"/>
  <c r="D84" i="24"/>
  <c r="E83" i="24"/>
  <c r="D83" i="24"/>
  <c r="E82" i="24"/>
  <c r="F82" i="24" s="1"/>
  <c r="D82" i="24"/>
  <c r="D81" i="24"/>
  <c r="E80" i="24"/>
  <c r="D80" i="24"/>
  <c r="E79" i="24"/>
  <c r="D79" i="24"/>
  <c r="E78" i="24"/>
  <c r="D78" i="24"/>
  <c r="F77" i="24"/>
  <c r="F76" i="24"/>
  <c r="F73" i="24"/>
  <c r="F72" i="24"/>
  <c r="F71" i="24"/>
  <c r="F70" i="24"/>
  <c r="E68" i="24"/>
  <c r="F68" i="24" s="1"/>
  <c r="E66" i="24"/>
  <c r="F66" i="24" s="1"/>
  <c r="D65" i="24"/>
  <c r="D64" i="24"/>
  <c r="D63" i="24"/>
  <c r="E62" i="24"/>
  <c r="F62" i="24" s="1"/>
  <c r="E61" i="24"/>
  <c r="D61" i="24"/>
  <c r="E60" i="24"/>
  <c r="F60" i="24" s="1"/>
  <c r="D59" i="24"/>
  <c r="D58" i="24"/>
  <c r="E57" i="24"/>
  <c r="F57" i="24" s="1"/>
  <c r="E56" i="24"/>
  <c r="F56" i="24" s="1"/>
  <c r="D55" i="24"/>
  <c r="D54" i="24"/>
  <c r="F51" i="24"/>
  <c r="F49" i="24"/>
  <c r="F48" i="24"/>
  <c r="F47" i="24"/>
  <c r="F46" i="24"/>
  <c r="F45" i="24"/>
  <c r="E41" i="24"/>
  <c r="F41" i="24" s="1"/>
  <c r="E40" i="24"/>
  <c r="F40" i="24" s="1"/>
  <c r="E39" i="24"/>
  <c r="F39" i="24" s="1"/>
  <c r="F38" i="24"/>
  <c r="F37" i="24"/>
  <c r="F34" i="24"/>
  <c r="F33" i="24"/>
  <c r="F32" i="24"/>
  <c r="F31" i="24"/>
  <c r="F30" i="24"/>
  <c r="F26" i="24"/>
  <c r="F25" i="24"/>
  <c r="F18" i="24"/>
  <c r="F17" i="24"/>
  <c r="F16" i="24"/>
  <c r="F15" i="24"/>
  <c r="F14" i="24"/>
  <c r="F13" i="24"/>
  <c r="F12" i="24"/>
  <c r="F152" i="26"/>
  <c r="F153" i="26" s="1"/>
  <c r="F151" i="26"/>
  <c r="F150" i="26"/>
  <c r="F149" i="26"/>
  <c r="F148" i="26"/>
  <c r="F147" i="26"/>
  <c r="F146" i="26"/>
  <c r="F145" i="26"/>
  <c r="F144" i="26"/>
  <c r="F139" i="26"/>
  <c r="F138" i="26"/>
  <c r="F137" i="26"/>
  <c r="F136" i="26"/>
  <c r="F135" i="26"/>
  <c r="F127" i="26"/>
  <c r="F125" i="26"/>
  <c r="F124" i="26"/>
  <c r="F123" i="26"/>
  <c r="F129" i="26"/>
  <c r="F120" i="26"/>
  <c r="F118" i="26"/>
  <c r="F115" i="26"/>
  <c r="F114" i="26"/>
  <c r="F113" i="26"/>
  <c r="F111" i="26"/>
  <c r="F110" i="26"/>
  <c r="F109" i="26"/>
  <c r="F107" i="26"/>
  <c r="E97" i="26"/>
  <c r="F97" i="26" s="1"/>
  <c r="E96" i="26"/>
  <c r="F96" i="26" s="1"/>
  <c r="D91" i="26"/>
  <c r="F90" i="26"/>
  <c r="E89" i="26"/>
  <c r="D89" i="26"/>
  <c r="E88" i="26"/>
  <c r="D88" i="26"/>
  <c r="E87" i="26"/>
  <c r="F87" i="26" s="1"/>
  <c r="E86" i="26"/>
  <c r="F86" i="26" s="1"/>
  <c r="E85" i="26"/>
  <c r="D85" i="26"/>
  <c r="E84" i="26"/>
  <c r="F84" i="26" s="1"/>
  <c r="D83" i="26"/>
  <c r="D82" i="26"/>
  <c r="D81" i="26"/>
  <c r="D80" i="26"/>
  <c r="F79" i="26"/>
  <c r="E78" i="26"/>
  <c r="F78" i="26" s="1"/>
  <c r="E77" i="26"/>
  <c r="F77" i="26" s="1"/>
  <c r="E76" i="26"/>
  <c r="F76" i="26" s="1"/>
  <c r="E75" i="26"/>
  <c r="F75" i="26" s="1"/>
  <c r="E73" i="26"/>
  <c r="F73" i="26" s="1"/>
  <c r="F67" i="26"/>
  <c r="F66" i="26"/>
  <c r="F65" i="26"/>
  <c r="F64" i="26"/>
  <c r="E62" i="26"/>
  <c r="F62" i="26" s="1"/>
  <c r="E60" i="26"/>
  <c r="F60" i="26" s="1"/>
  <c r="E56" i="26"/>
  <c r="F56" i="26" s="1"/>
  <c r="F54" i="26"/>
  <c r="F51" i="26"/>
  <c r="F50" i="26"/>
  <c r="D49" i="26"/>
  <c r="F46" i="26"/>
  <c r="F45" i="26"/>
  <c r="F43" i="26"/>
  <c r="F42" i="26"/>
  <c r="F41" i="26"/>
  <c r="F40" i="26"/>
  <c r="F39" i="26"/>
  <c r="F38" i="26"/>
  <c r="F37" i="26"/>
  <c r="F36" i="26"/>
  <c r="F35" i="26"/>
  <c r="F34" i="26"/>
  <c r="F33" i="26"/>
  <c r="F32" i="26"/>
  <c r="F31" i="26"/>
  <c r="F24" i="26"/>
  <c r="F23" i="26"/>
  <c r="F22" i="26"/>
  <c r="F20" i="26"/>
  <c r="F122" i="22"/>
  <c r="F121" i="22"/>
  <c r="F120" i="22"/>
  <c r="F119" i="22"/>
  <c r="F118" i="22"/>
  <c r="F117" i="22"/>
  <c r="F116" i="22"/>
  <c r="F115" i="22"/>
  <c r="F114" i="22"/>
  <c r="F113" i="22"/>
  <c r="F111" i="22"/>
  <c r="F110" i="22"/>
  <c r="F109" i="22"/>
  <c r="D108" i="22"/>
  <c r="F107" i="22"/>
  <c r="D106" i="22"/>
  <c r="E114" i="24"/>
  <c r="F114" i="24" s="1"/>
  <c r="D105" i="22"/>
  <c r="D104" i="22"/>
  <c r="D103" i="22"/>
  <c r="D101" i="22"/>
  <c r="D100" i="22"/>
  <c r="D99" i="22"/>
  <c r="F98" i="22"/>
  <c r="F97" i="22"/>
  <c r="F96" i="22"/>
  <c r="D91" i="22"/>
  <c r="F88" i="22"/>
  <c r="F87" i="22"/>
  <c r="F86" i="22"/>
  <c r="D85" i="22"/>
  <c r="F84" i="22"/>
  <c r="D82" i="22"/>
  <c r="D81" i="22"/>
  <c r="D80" i="22"/>
  <c r="D79" i="22"/>
  <c r="F78" i="22"/>
  <c r="D77" i="22"/>
  <c r="D76" i="22"/>
  <c r="D75" i="22"/>
  <c r="F75" i="22" s="1"/>
  <c r="D74" i="22"/>
  <c r="F74" i="22" s="1"/>
  <c r="D73" i="22"/>
  <c r="F73" i="22" s="1"/>
  <c r="D72" i="22"/>
  <c r="D71" i="22"/>
  <c r="F71" i="22" s="1"/>
  <c r="D70" i="22"/>
  <c r="F70" i="22" s="1"/>
  <c r="D69" i="22"/>
  <c r="F69" i="22" s="1"/>
  <c r="F68" i="22"/>
  <c r="F67" i="22"/>
  <c r="F66" i="22"/>
  <c r="F65" i="22"/>
  <c r="F64" i="22"/>
  <c r="F61" i="22"/>
  <c r="F59" i="22"/>
  <c r="D58" i="22"/>
  <c r="D57" i="22"/>
  <c r="D56" i="22"/>
  <c r="F55" i="22"/>
  <c r="D54" i="22"/>
  <c r="F54" i="22" s="1"/>
  <c r="F53" i="22"/>
  <c r="D52" i="22"/>
  <c r="D51" i="22"/>
  <c r="F50" i="22"/>
  <c r="F49" i="22"/>
  <c r="E49" i="26"/>
  <c r="D48" i="22"/>
  <c r="E48" i="26"/>
  <c r="F48" i="26" s="1"/>
  <c r="D47" i="22"/>
  <c r="F45" i="22"/>
  <c r="F44" i="22"/>
  <c r="F43" i="22"/>
  <c r="F42" i="22"/>
  <c r="F41" i="22"/>
  <c r="F40" i="22"/>
  <c r="F35" i="22"/>
  <c r="F34" i="22"/>
  <c r="F33" i="22"/>
  <c r="F32" i="22"/>
  <c r="F31" i="22"/>
  <c r="E34" i="23"/>
  <c r="F34" i="23" s="1"/>
  <c r="F23" i="22"/>
  <c r="F22" i="22"/>
  <c r="F18" i="22"/>
  <c r="F10" i="26"/>
  <c r="F9" i="22"/>
  <c r="F213" i="14"/>
  <c r="F212" i="14"/>
  <c r="F211" i="14"/>
  <c r="F210" i="14"/>
  <c r="F209" i="14"/>
  <c r="F208" i="14"/>
  <c r="F207" i="14"/>
  <c r="F206" i="14"/>
  <c r="F205" i="14"/>
  <c r="F204" i="14"/>
  <c r="F202" i="14"/>
  <c r="F201" i="14"/>
  <c r="F200" i="14"/>
  <c r="D199" i="14"/>
  <c r="F199" i="14" s="1"/>
  <c r="F198" i="14"/>
  <c r="D197" i="14"/>
  <c r="F197" i="14" s="1"/>
  <c r="D196" i="14"/>
  <c r="F196" i="14" s="1"/>
  <c r="D195" i="14"/>
  <c r="F195" i="14" s="1"/>
  <c r="D194" i="14"/>
  <c r="D193" i="14"/>
  <c r="D192" i="14"/>
  <c r="D191" i="14"/>
  <c r="F190" i="14"/>
  <c r="F188" i="14"/>
  <c r="F187" i="14"/>
  <c r="D182" i="14"/>
  <c r="F181" i="14"/>
  <c r="F180" i="14"/>
  <c r="F179" i="14"/>
  <c r="F178" i="14"/>
  <c r="F177" i="14"/>
  <c r="F176" i="14"/>
  <c r="F175" i="14"/>
  <c r="F167" i="14"/>
  <c r="F166" i="14"/>
  <c r="F165" i="14"/>
  <c r="F164" i="14"/>
  <c r="F163" i="14"/>
  <c r="F159" i="14"/>
  <c r="F157" i="14"/>
  <c r="F156" i="14"/>
  <c r="F151" i="14"/>
  <c r="F149" i="14"/>
  <c r="F148" i="14"/>
  <c r="D143" i="14"/>
  <c r="F140" i="14"/>
  <c r="F139" i="14"/>
  <c r="F138" i="14"/>
  <c r="E137" i="14"/>
  <c r="F137" i="14" s="1"/>
  <c r="F131" i="14"/>
  <c r="F128" i="14"/>
  <c r="F127" i="14"/>
  <c r="D126" i="14"/>
  <c r="F126" i="14" s="1"/>
  <c r="F120" i="14"/>
  <c r="F118" i="14"/>
  <c r="F110" i="14"/>
  <c r="F117" i="14"/>
  <c r="F107" i="14"/>
  <c r="D104" i="14"/>
  <c r="F103" i="14"/>
  <c r="F102" i="14"/>
  <c r="F101" i="14"/>
  <c r="F100" i="14"/>
  <c r="F99" i="14"/>
  <c r="F98" i="14"/>
  <c r="F96" i="14"/>
  <c r="F92" i="14"/>
  <c r="F89" i="14"/>
  <c r="F88" i="14"/>
  <c r="F87" i="14"/>
  <c r="F86" i="14"/>
  <c r="F85" i="14"/>
  <c r="F83" i="14"/>
  <c r="F189" i="15"/>
  <c r="F80" i="14"/>
  <c r="F78" i="14"/>
  <c r="F77" i="14"/>
  <c r="F76" i="14"/>
  <c r="F60" i="25"/>
  <c r="F74" i="14"/>
  <c r="F72" i="14"/>
  <c r="F71" i="14"/>
  <c r="F68" i="14"/>
  <c r="F65" i="14"/>
  <c r="F62" i="14"/>
  <c r="F61" i="14"/>
  <c r="D60" i="14"/>
  <c r="F60" i="14" s="1"/>
  <c r="F59" i="14"/>
  <c r="F58" i="14"/>
  <c r="F57" i="14"/>
  <c r="F56" i="14"/>
  <c r="F55" i="14"/>
  <c r="F54" i="14"/>
  <c r="F53" i="14"/>
  <c r="F52" i="14"/>
  <c r="F33" i="25"/>
  <c r="F46" i="14"/>
  <c r="F39" i="14"/>
  <c r="F36" i="14"/>
  <c r="F97" i="14"/>
  <c r="F33" i="14"/>
  <c r="F32" i="14"/>
  <c r="F31" i="14"/>
  <c r="F30" i="14"/>
  <c r="F29" i="14"/>
  <c r="F28" i="14"/>
  <c r="F20" i="14"/>
  <c r="F19" i="14"/>
  <c r="F18" i="14"/>
  <c r="F17" i="14"/>
  <c r="F16" i="14"/>
  <c r="F15" i="14"/>
  <c r="F14" i="14"/>
  <c r="F13" i="14"/>
  <c r="F12" i="14"/>
  <c r="F11" i="14"/>
  <c r="F10" i="14"/>
  <c r="F9" i="14"/>
  <c r="F8" i="14"/>
  <c r="F97" i="20"/>
  <c r="F96" i="20"/>
  <c r="F94" i="20"/>
  <c r="F90" i="20"/>
  <c r="F88" i="20"/>
  <c r="F87" i="20"/>
  <c r="F86" i="20"/>
  <c r="F85" i="20"/>
  <c r="F82" i="20"/>
  <c r="F81" i="20"/>
  <c r="F80" i="20"/>
  <c r="F79" i="20"/>
  <c r="F76" i="20"/>
  <c r="F75" i="20"/>
  <c r="F74" i="20"/>
  <c r="F73" i="20"/>
  <c r="F72" i="20"/>
  <c r="F71" i="20"/>
  <c r="F70" i="20"/>
  <c r="F69" i="20"/>
  <c r="F68" i="20"/>
  <c r="F66" i="20"/>
  <c r="F65" i="20"/>
  <c r="F64" i="20"/>
  <c r="F63" i="20"/>
  <c r="F62" i="20"/>
  <c r="F61" i="20"/>
  <c r="F59" i="20"/>
  <c r="F58" i="20"/>
  <c r="F60" i="20"/>
  <c r="F55" i="20"/>
  <c r="F54" i="20"/>
  <c r="F53" i="20"/>
  <c r="F52" i="20"/>
  <c r="F51" i="20"/>
  <c r="F50" i="20"/>
  <c r="F49" i="20"/>
  <c r="F48" i="20"/>
  <c r="F47" i="20"/>
  <c r="F46" i="20"/>
  <c r="F45" i="20"/>
  <c r="F44" i="20"/>
  <c r="F43" i="20"/>
  <c r="F42" i="20"/>
  <c r="F41" i="20"/>
  <c r="F40" i="20"/>
  <c r="F39" i="20"/>
  <c r="F37" i="20"/>
  <c r="F36" i="20"/>
  <c r="F35" i="20"/>
  <c r="F33" i="20"/>
  <c r="F32" i="20"/>
  <c r="F31" i="20"/>
  <c r="F30" i="20"/>
  <c r="F28" i="20"/>
  <c r="F27" i="20"/>
  <c r="F26" i="20"/>
  <c r="F25" i="20"/>
  <c r="F24" i="20"/>
  <c r="F23" i="20"/>
  <c r="F22" i="20"/>
  <c r="F21" i="20"/>
  <c r="F20" i="20"/>
  <c r="F19" i="20"/>
  <c r="F18" i="20"/>
  <c r="F17" i="20"/>
  <c r="F16" i="20"/>
  <c r="F15" i="20"/>
  <c r="F14" i="20"/>
  <c r="F13" i="20"/>
  <c r="D12" i="20"/>
  <c r="F12" i="20" s="1"/>
  <c r="F11" i="20"/>
  <c r="F10" i="20"/>
  <c r="F9" i="20"/>
  <c r="F8" i="20"/>
  <c r="F7" i="20"/>
  <c r="F84" i="21"/>
  <c r="F82" i="21"/>
  <c r="F80" i="21"/>
  <c r="F77" i="21"/>
  <c r="F76" i="21"/>
  <c r="F73" i="21"/>
  <c r="F72" i="21"/>
  <c r="F71" i="21"/>
  <c r="F67" i="21"/>
  <c r="F64" i="21"/>
  <c r="F63" i="21"/>
  <c r="F62" i="21"/>
  <c r="F57" i="21"/>
  <c r="F48" i="21"/>
  <c r="F46" i="21"/>
  <c r="F45" i="21"/>
  <c r="F44" i="21"/>
  <c r="E55" i="26"/>
  <c r="F23" i="21"/>
  <c r="F21" i="21"/>
  <c r="F20" i="21"/>
  <c r="F19" i="21"/>
  <c r="F18" i="21"/>
  <c r="F17" i="21"/>
  <c r="F16" i="21"/>
  <c r="F15" i="21"/>
  <c r="F14" i="21"/>
  <c r="F86" i="30"/>
  <c r="F55" i="30"/>
  <c r="F11" i="21"/>
  <c r="F10" i="21"/>
  <c r="F9" i="21"/>
  <c r="F184" i="27"/>
  <c r="F183" i="27"/>
  <c r="F182" i="27"/>
  <c r="F181" i="27"/>
  <c r="F180" i="27"/>
  <c r="F179" i="27"/>
  <c r="F178" i="27"/>
  <c r="F177" i="27"/>
  <c r="F176" i="27"/>
  <c r="F175" i="27"/>
  <c r="F174" i="27"/>
  <c r="F173" i="27"/>
  <c r="F170" i="27"/>
  <c r="F169" i="27"/>
  <c r="F168" i="27"/>
  <c r="F167" i="27"/>
  <c r="F166" i="27"/>
  <c r="F165" i="27"/>
  <c r="F164" i="27"/>
  <c r="F163" i="27"/>
  <c r="F162" i="27"/>
  <c r="F161" i="27"/>
  <c r="F160" i="27"/>
  <c r="F159" i="27"/>
  <c r="F158" i="27"/>
  <c r="F157" i="27"/>
  <c r="F156" i="27"/>
  <c r="F155" i="27"/>
  <c r="F154" i="27"/>
  <c r="F153" i="27"/>
  <c r="F152" i="27"/>
  <c r="F151" i="27"/>
  <c r="F150"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3" i="27"/>
  <c r="F122" i="27"/>
  <c r="F121" i="27"/>
  <c r="F120" i="27"/>
  <c r="F119" i="27"/>
  <c r="F118" i="27"/>
  <c r="F117" i="27"/>
  <c r="F116" i="27"/>
  <c r="F115" i="27"/>
  <c r="F114" i="27"/>
  <c r="F113" i="27"/>
  <c r="F112" i="27"/>
  <c r="F111" i="27"/>
  <c r="F110" i="27"/>
  <c r="F109" i="27"/>
  <c r="F108" i="27"/>
  <c r="F107" i="27"/>
  <c r="F106" i="27"/>
  <c r="F103" i="27"/>
  <c r="F100" i="27"/>
  <c r="F99" i="27"/>
  <c r="F98" i="27"/>
  <c r="F97" i="27"/>
  <c r="F96" i="27"/>
  <c r="F95" i="27"/>
  <c r="F93" i="27"/>
  <c r="F92" i="27"/>
  <c r="F91" i="27"/>
  <c r="F90" i="27"/>
  <c r="F89" i="27"/>
  <c r="F88" i="27"/>
  <c r="F87" i="27"/>
  <c r="F86" i="27"/>
  <c r="F85" i="27"/>
  <c r="F84" i="27"/>
  <c r="F83" i="27"/>
  <c r="F82" i="27"/>
  <c r="F81" i="27"/>
  <c r="F80" i="27"/>
  <c r="F79" i="27"/>
  <c r="F74" i="27"/>
  <c r="F73" i="27"/>
  <c r="F72" i="27"/>
  <c r="F71" i="27"/>
  <c r="F70" i="27"/>
  <c r="F69" i="27"/>
  <c r="F68" i="27"/>
  <c r="F66" i="27"/>
  <c r="F65" i="27"/>
  <c r="F64" i="27"/>
  <c r="F63" i="27"/>
  <c r="F62" i="27"/>
  <c r="F61" i="27"/>
  <c r="F60" i="27"/>
  <c r="F59" i="27"/>
  <c r="F58" i="27"/>
  <c r="F57" i="27"/>
  <c r="F56" i="27"/>
  <c r="F55" i="27"/>
  <c r="F54" i="27"/>
  <c r="F53" i="27"/>
  <c r="F52" i="27"/>
  <c r="F51" i="27"/>
  <c r="F49" i="27"/>
  <c r="F47" i="27"/>
  <c r="F46" i="27"/>
  <c r="F45" i="27"/>
  <c r="F31" i="27"/>
  <c r="F26" i="27"/>
  <c r="F24" i="27"/>
  <c r="F23" i="27"/>
  <c r="F22" i="27"/>
  <c r="F21" i="27"/>
  <c r="F20" i="27"/>
  <c r="F19" i="27"/>
  <c r="F18" i="27"/>
  <c r="F17" i="27"/>
  <c r="F16" i="27"/>
  <c r="F15" i="27"/>
  <c r="F14" i="27"/>
  <c r="F13" i="27"/>
  <c r="F12" i="27"/>
  <c r="F165" i="18"/>
  <c r="F164" i="18"/>
  <c r="F163" i="18"/>
  <c r="F162" i="18"/>
  <c r="F161" i="18"/>
  <c r="F160" i="18"/>
  <c r="F159" i="18"/>
  <c r="F158" i="18"/>
  <c r="F157" i="18"/>
  <c r="F156" i="18"/>
  <c r="F152" i="18"/>
  <c r="F151" i="18"/>
  <c r="F150" i="18"/>
  <c r="F149" i="18"/>
  <c r="F144" i="18"/>
  <c r="F143" i="18"/>
  <c r="F140" i="18"/>
  <c r="F139" i="18"/>
  <c r="F137" i="18"/>
  <c r="F136" i="18"/>
  <c r="F135" i="18"/>
  <c r="F134" i="18"/>
  <c r="F133" i="18"/>
  <c r="F132" i="18"/>
  <c r="F131" i="18"/>
  <c r="F130" i="18"/>
  <c r="F129" i="18"/>
  <c r="F128" i="18"/>
  <c r="F127" i="18"/>
  <c r="F126" i="18"/>
  <c r="F125" i="18"/>
  <c r="F124" i="18"/>
  <c r="F123" i="18"/>
  <c r="F122"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1" i="18"/>
  <c r="F90" i="18"/>
  <c r="F89" i="18"/>
  <c r="F88" i="18"/>
  <c r="F87" i="18"/>
  <c r="F86" i="18"/>
  <c r="F85" i="18"/>
  <c r="F84" i="18"/>
  <c r="F83" i="18"/>
  <c r="F82" i="18"/>
  <c r="F81" i="18"/>
  <c r="F79" i="18"/>
  <c r="F78" i="18"/>
  <c r="F77" i="18"/>
  <c r="F76" i="18"/>
  <c r="F75" i="18"/>
  <c r="F74" i="18"/>
  <c r="F73" i="18"/>
  <c r="F72" i="18"/>
  <c r="F71" i="18"/>
  <c r="F70" i="18"/>
  <c r="F68" i="18"/>
  <c r="F65" i="18"/>
  <c r="F64" i="18"/>
  <c r="F63" i="18"/>
  <c r="F62" i="18"/>
  <c r="F61" i="18"/>
  <c r="F60" i="18"/>
  <c r="F59" i="18"/>
  <c r="F58" i="18"/>
  <c r="F57" i="18"/>
  <c r="F56" i="18"/>
  <c r="F55" i="18"/>
  <c r="F54" i="18"/>
  <c r="F53" i="18"/>
  <c r="F52" i="18"/>
  <c r="F51" i="18"/>
  <c r="F50" i="18"/>
  <c r="F49" i="18"/>
  <c r="F48" i="18"/>
  <c r="F47" i="18"/>
  <c r="F45" i="18"/>
  <c r="F44" i="18"/>
  <c r="F41" i="18"/>
  <c r="F40" i="18"/>
  <c r="F39" i="18"/>
  <c r="F37" i="18"/>
  <c r="F36" i="18"/>
  <c r="F35" i="18"/>
  <c r="F34" i="18"/>
  <c r="F33" i="18"/>
  <c r="F32" i="18"/>
  <c r="F31" i="18"/>
  <c r="F30" i="18"/>
  <c r="F29" i="18"/>
  <c r="F24" i="18"/>
  <c r="F21" i="18"/>
  <c r="F19" i="18"/>
  <c r="F18" i="18"/>
  <c r="F16" i="18"/>
  <c r="F15" i="18"/>
  <c r="F14" i="18"/>
  <c r="F13" i="18"/>
  <c r="F11" i="18"/>
  <c r="F34" i="2"/>
  <c r="F33" i="2"/>
  <c r="F32" i="2"/>
  <c r="F31" i="2"/>
  <c r="F30" i="2"/>
  <c r="F29" i="2"/>
  <c r="F28" i="2"/>
  <c r="F27" i="2"/>
  <c r="F26" i="2"/>
  <c r="F25" i="2"/>
  <c r="F24" i="2"/>
  <c r="F23" i="2"/>
  <c r="F22" i="2"/>
  <c r="F21" i="2"/>
  <c r="F107" i="19"/>
  <c r="F106" i="19"/>
  <c r="F105" i="19"/>
  <c r="F104" i="19"/>
  <c r="F100" i="19"/>
  <c r="F99" i="19"/>
  <c r="F96" i="19"/>
  <c r="F94" i="19"/>
  <c r="F91" i="19"/>
  <c r="F90" i="19"/>
  <c r="F88" i="19"/>
  <c r="F87" i="19"/>
  <c r="F82" i="19"/>
  <c r="F81" i="19"/>
  <c r="F80" i="19"/>
  <c r="F77" i="19"/>
  <c r="F75" i="19"/>
  <c r="F73" i="19"/>
  <c r="F72" i="19"/>
  <c r="F71" i="19"/>
  <c r="F70" i="19"/>
  <c r="F68" i="19"/>
  <c r="F67" i="19"/>
  <c r="F66" i="19"/>
  <c r="F65" i="19"/>
  <c r="F63" i="19"/>
  <c r="F62" i="19"/>
  <c r="F61" i="19"/>
  <c r="F56" i="19"/>
  <c r="F55" i="19"/>
  <c r="F80" i="18"/>
  <c r="F52" i="19"/>
  <c r="F51" i="19"/>
  <c r="F50" i="19"/>
  <c r="F49" i="19"/>
  <c r="F48" i="19"/>
  <c r="F47" i="19"/>
  <c r="F46" i="19"/>
  <c r="F45" i="19"/>
  <c r="F42" i="19"/>
  <c r="F39" i="19"/>
  <c r="F38" i="19"/>
  <c r="F37" i="19"/>
  <c r="F36" i="19"/>
  <c r="F32" i="19"/>
  <c r="F31" i="19"/>
  <c r="F30" i="19"/>
  <c r="F27" i="19"/>
  <c r="F24" i="19"/>
  <c r="F14" i="19"/>
  <c r="F13" i="19"/>
  <c r="F12" i="19"/>
  <c r="F11" i="19"/>
  <c r="F10" i="19"/>
  <c r="F53" i="1"/>
  <c r="F52" i="1"/>
  <c r="F51" i="1"/>
  <c r="F50" i="1"/>
  <c r="F47" i="1"/>
  <c r="F46" i="1"/>
  <c r="F45" i="1"/>
  <c r="F43" i="1"/>
  <c r="F39" i="1"/>
  <c r="F38" i="1"/>
  <c r="F36" i="1"/>
  <c r="F34" i="1"/>
  <c r="F33" i="1"/>
  <c r="F32" i="1"/>
  <c r="F31" i="1"/>
  <c r="F30" i="1"/>
  <c r="F29" i="1"/>
  <c r="F25" i="1"/>
  <c r="F24" i="1"/>
  <c r="F22" i="1"/>
  <c r="F21" i="1"/>
  <c r="F20" i="1"/>
  <c r="F19" i="1"/>
  <c r="F18" i="1"/>
  <c r="F17" i="1"/>
  <c r="F16" i="1"/>
  <c r="F15" i="1"/>
  <c r="F14" i="1"/>
  <c r="F13" i="1"/>
  <c r="F12" i="1"/>
  <c r="F11" i="1"/>
  <c r="F10" i="1"/>
  <c r="F9" i="1"/>
  <c r="F77" i="28"/>
  <c r="F78" i="28" s="1"/>
  <c r="F75" i="28"/>
  <c r="E76" i="28" s="1"/>
  <c r="F76" i="28" s="1"/>
  <c r="F73" i="28"/>
  <c r="E74" i="28" s="1"/>
  <c r="F74" i="28" s="1"/>
  <c r="F71" i="28"/>
  <c r="F68" i="28"/>
  <c r="E69" i="28" s="1"/>
  <c r="F69" i="28" s="1"/>
  <c r="F66" i="28"/>
  <c r="F65" i="28"/>
  <c r="F64" i="28"/>
  <c r="F59" i="28"/>
  <c r="E60" i="28" s="1"/>
  <c r="F60" i="28" s="1"/>
  <c r="E58" i="28"/>
  <c r="F58" i="28" s="1"/>
  <c r="F57" i="28"/>
  <c r="F56" i="28"/>
  <c r="F54" i="28"/>
  <c r="F52" i="28"/>
  <c r="E53" i="28" s="1"/>
  <c r="F53" i="28" s="1"/>
  <c r="F50" i="28"/>
  <c r="F46" i="28"/>
  <c r="F45" i="28"/>
  <c r="F44" i="28"/>
  <c r="F43" i="28"/>
  <c r="F42" i="28"/>
  <c r="F37" i="28"/>
  <c r="F32" i="28"/>
  <c r="F31" i="28"/>
  <c r="F29" i="28"/>
  <c r="F27" i="28"/>
  <c r="F26" i="28"/>
  <c r="F24" i="28"/>
  <c r="E25" i="28" s="1"/>
  <c r="F25" i="28" s="1"/>
  <c r="F23" i="28"/>
  <c r="F22" i="28"/>
  <c r="F19" i="28"/>
  <c r="F18" i="28"/>
  <c r="F17" i="28"/>
  <c r="F16" i="28"/>
  <c r="F15" i="28"/>
  <c r="F14" i="28"/>
  <c r="F13" i="28"/>
  <c r="F12" i="28"/>
  <c r="F11" i="28"/>
  <c r="F9" i="28"/>
  <c r="F8" i="28"/>
  <c r="F80" i="24" l="1"/>
  <c r="F77" i="23"/>
  <c r="F73" i="23"/>
  <c r="E31" i="31"/>
  <c r="I14" i="31"/>
  <c r="E21" i="30"/>
  <c r="E24" i="30" s="1"/>
  <c r="E20" i="28"/>
  <c r="F20" i="28" s="1"/>
  <c r="F83" i="24"/>
  <c r="F75" i="23"/>
  <c r="F78" i="24"/>
  <c r="E11" i="31"/>
  <c r="F79" i="24"/>
  <c r="E18" i="30"/>
  <c r="F149" i="27"/>
  <c r="F21" i="14"/>
  <c r="F217" i="14" s="1"/>
  <c r="F29" i="20"/>
  <c r="F94" i="27"/>
  <c r="F107" i="16"/>
  <c r="F112" i="16" s="1"/>
  <c r="F80" i="16"/>
  <c r="F111" i="16" s="1"/>
  <c r="F103" i="25"/>
  <c r="F52" i="25"/>
  <c r="F46" i="25"/>
  <c r="F136" i="15"/>
  <c r="F54" i="15"/>
  <c r="F89" i="26"/>
  <c r="F112" i="26"/>
  <c r="F122" i="26"/>
  <c r="F49" i="26"/>
  <c r="F85" i="26"/>
  <c r="F88" i="26"/>
  <c r="F81" i="22"/>
  <c r="F80" i="22"/>
  <c r="F78" i="23"/>
  <c r="F91" i="22"/>
  <c r="F105" i="22"/>
  <c r="F61" i="24"/>
  <c r="F130" i="23"/>
  <c r="F137" i="23" s="1"/>
  <c r="F47" i="22"/>
  <c r="F82" i="14"/>
  <c r="F182" i="14"/>
  <c r="E93" i="25"/>
  <c r="F93" i="25" s="1"/>
  <c r="F84" i="14"/>
  <c r="F34" i="20"/>
  <c r="F185" i="27"/>
  <c r="F57" i="15"/>
  <c r="F55" i="15"/>
  <c r="F63" i="15"/>
  <c r="F168" i="18"/>
  <c r="F37" i="2"/>
  <c r="C14" i="4" s="1"/>
  <c r="F83" i="19"/>
  <c r="F113" i="19" s="1"/>
  <c r="F53" i="19"/>
  <c r="F57" i="19" s="1"/>
  <c r="F112" i="19" s="1"/>
  <c r="E72" i="28"/>
  <c r="F72" i="28" s="1"/>
  <c r="E51" i="28"/>
  <c r="F51" i="28" s="1"/>
  <c r="E30" i="28"/>
  <c r="F30" i="28" s="1"/>
  <c r="F48" i="1"/>
  <c r="F67" i="28"/>
  <c r="E55" i="28"/>
  <c r="F55" i="28" s="1"/>
  <c r="F20" i="25"/>
  <c r="F125" i="25" s="1"/>
  <c r="F34" i="14"/>
  <c r="F37" i="14"/>
  <c r="F219" i="15"/>
  <c r="F35" i="14"/>
  <c r="F146" i="14"/>
  <c r="F104" i="25"/>
  <c r="F58" i="22"/>
  <c r="F216" i="15"/>
  <c r="F57" i="20"/>
  <c r="F77" i="20" s="1"/>
  <c r="F49" i="21"/>
  <c r="F58" i="21"/>
  <c r="F40" i="21"/>
  <c r="F83" i="21"/>
  <c r="F85" i="21" s="1"/>
  <c r="F44" i="1"/>
  <c r="F40" i="1"/>
  <c r="F37" i="1"/>
  <c r="F41" i="1"/>
  <c r="F35" i="1"/>
  <c r="F104" i="27"/>
  <c r="F105" i="27"/>
  <c r="F186" i="27"/>
  <c r="F49" i="1"/>
  <c r="F22" i="19"/>
  <c r="F101" i="27"/>
  <c r="F12" i="21"/>
  <c r="F53" i="21"/>
  <c r="F38" i="20"/>
  <c r="F210" i="15"/>
  <c r="F202" i="15"/>
  <c r="E91" i="25"/>
  <c r="F91" i="25" s="1"/>
  <c r="E91" i="26"/>
  <c r="F91" i="26" s="1"/>
  <c r="E10" i="23"/>
  <c r="F10" i="23" s="1"/>
  <c r="E10" i="24"/>
  <c r="F10" i="24" s="1"/>
  <c r="F9" i="26"/>
  <c r="E19" i="23"/>
  <c r="F19" i="23" s="1"/>
  <c r="E19" i="24"/>
  <c r="F19" i="24" s="1"/>
  <c r="F18" i="26"/>
  <c r="E21" i="23"/>
  <c r="F21" i="23" s="1"/>
  <c r="E21" i="24"/>
  <c r="F21" i="24" s="1"/>
  <c r="E24" i="23"/>
  <c r="F24" i="23" s="1"/>
  <c r="E24" i="24"/>
  <c r="F24" i="24" s="1"/>
  <c r="E27" i="23"/>
  <c r="F27" i="23" s="1"/>
  <c r="E27" i="24"/>
  <c r="F27" i="24" s="1"/>
  <c r="E89" i="24"/>
  <c r="F89" i="24" s="1"/>
  <c r="E85" i="23"/>
  <c r="F85" i="23" s="1"/>
  <c r="E92" i="24"/>
  <c r="F92" i="24" s="1"/>
  <c r="E88" i="23"/>
  <c r="F88" i="23" s="1"/>
  <c r="F171" i="27"/>
  <c r="F172" i="27" s="1"/>
  <c r="F55" i="26"/>
  <c r="F191" i="15"/>
  <c r="E23" i="23"/>
  <c r="F23" i="23" s="1"/>
  <c r="E23" i="24"/>
  <c r="F23" i="24" s="1"/>
  <c r="E88" i="24"/>
  <c r="F88" i="24" s="1"/>
  <c r="E84" i="23"/>
  <c r="F84" i="23" s="1"/>
  <c r="E96" i="23"/>
  <c r="F96" i="23" s="1"/>
  <c r="E100" i="24"/>
  <c r="F100" i="24" s="1"/>
  <c r="E104" i="26"/>
  <c r="F104" i="26" s="1"/>
  <c r="E107" i="23"/>
  <c r="F107" i="23" s="1"/>
  <c r="E113" i="24"/>
  <c r="F113" i="24" s="1"/>
  <c r="F21" i="26"/>
  <c r="F92" i="20"/>
  <c r="E94" i="25"/>
  <c r="F94" i="25" s="1"/>
  <c r="E94" i="26"/>
  <c r="F94" i="26" s="1"/>
  <c r="E9" i="23"/>
  <c r="F9" i="23" s="1"/>
  <c r="E9" i="24"/>
  <c r="F9" i="24" s="1"/>
  <c r="E11" i="23"/>
  <c r="F11" i="23" s="1"/>
  <c r="E11" i="24"/>
  <c r="F11" i="24" s="1"/>
  <c r="E20" i="23"/>
  <c r="F20" i="23" s="1"/>
  <c r="E20" i="24"/>
  <c r="F20" i="24" s="1"/>
  <c r="B22" i="23"/>
  <c r="B22" i="24"/>
  <c r="E52" i="23"/>
  <c r="F52" i="23" s="1"/>
  <c r="E55" i="24"/>
  <c r="F55" i="24" s="1"/>
  <c r="F79" i="22"/>
  <c r="F92" i="22"/>
  <c r="F104" i="22"/>
  <c r="F108" i="26"/>
  <c r="E111" i="23"/>
  <c r="F111" i="23" s="1"/>
  <c r="E117" i="24"/>
  <c r="F117" i="24" s="1"/>
  <c r="F108" i="22"/>
  <c r="F117" i="26"/>
  <c r="F119" i="26"/>
  <c r="F13" i="21"/>
  <c r="F47" i="14"/>
  <c r="F66" i="14"/>
  <c r="F109" i="14"/>
  <c r="F73" i="25"/>
  <c r="E74" i="26"/>
  <c r="F74" i="26" s="1"/>
  <c r="F185" i="14"/>
  <c r="F8" i="22"/>
  <c r="F10" i="22"/>
  <c r="E22" i="23"/>
  <c r="F22" i="23" s="1"/>
  <c r="E22" i="24"/>
  <c r="F22" i="24" s="1"/>
  <c r="B24" i="23"/>
  <c r="B24" i="24"/>
  <c r="E51" i="23"/>
  <c r="F51" i="23" s="1"/>
  <c r="E54" i="24"/>
  <c r="F54" i="24" s="1"/>
  <c r="F48" i="22"/>
  <c r="E65" i="24"/>
  <c r="F65" i="24" s="1"/>
  <c r="E59" i="26"/>
  <c r="F59" i="26" s="1"/>
  <c r="E62" i="23"/>
  <c r="F62" i="23" s="1"/>
  <c r="E90" i="24"/>
  <c r="F90" i="24" s="1"/>
  <c r="E86" i="23"/>
  <c r="F86" i="23" s="1"/>
  <c r="E95" i="23"/>
  <c r="F95" i="23" s="1"/>
  <c r="E99" i="24"/>
  <c r="F99" i="24" s="1"/>
  <c r="F8" i="26"/>
  <c r="F19" i="26"/>
  <c r="F116" i="26"/>
  <c r="F131" i="26"/>
  <c r="E108" i="23"/>
  <c r="F108" i="23" s="1"/>
  <c r="I207" i="30"/>
  <c r="J207" i="30" s="1"/>
  <c r="E105" i="26"/>
  <c r="F105" i="26" s="1"/>
  <c r="F77" i="15"/>
  <c r="F151" i="15"/>
  <c r="F223" i="15"/>
  <c r="F222" i="15"/>
  <c r="F66" i="17"/>
  <c r="F69" i="17" s="1"/>
  <c r="F81" i="17" s="1"/>
  <c r="C30" i="4" s="1"/>
  <c r="I208" i="30"/>
  <c r="J208" i="30" s="1"/>
  <c r="I206" i="30"/>
  <c r="J206" i="30" s="1"/>
  <c r="I210" i="30"/>
  <c r="J210" i="30" s="1"/>
  <c r="E13" i="31"/>
  <c r="F149" i="15"/>
  <c r="F163" i="15"/>
  <c r="E31" i="30"/>
  <c r="E128" i="30"/>
  <c r="E129" i="30" s="1"/>
  <c r="E165" i="30"/>
  <c r="H3" i="31"/>
  <c r="H4" i="31"/>
  <c r="J4" i="31" s="1"/>
  <c r="H5" i="31"/>
  <c r="J5" i="31" s="1"/>
  <c r="F60" i="15"/>
  <c r="F74" i="15"/>
  <c r="F89" i="15"/>
  <c r="F128" i="15"/>
  <c r="F187" i="15"/>
  <c r="F207" i="15"/>
  <c r="F225" i="15"/>
  <c r="D32" i="30"/>
  <c r="E32" i="30" s="1"/>
  <c r="E117" i="30"/>
  <c r="E118" i="30" s="1"/>
  <c r="I209" i="30"/>
  <c r="J209" i="30" s="1"/>
  <c r="I3" i="31"/>
  <c r="I4" i="31"/>
  <c r="I5" i="31"/>
  <c r="F153" i="15"/>
  <c r="F201" i="15"/>
  <c r="E167" i="30"/>
  <c r="E169" i="30" s="1"/>
  <c r="F169" i="30" s="1"/>
  <c r="F208" i="15"/>
  <c r="F154" i="26"/>
  <c r="F162" i="26" s="1"/>
  <c r="F44" i="26"/>
  <c r="F158" i="26" s="1"/>
  <c r="E35" i="24"/>
  <c r="F35" i="24" s="1"/>
  <c r="F29" i="25"/>
  <c r="F30" i="22"/>
  <c r="E60" i="23"/>
  <c r="F60" i="23" s="1"/>
  <c r="F56" i="22"/>
  <c r="E57" i="26"/>
  <c r="F57" i="26" s="1"/>
  <c r="E63" i="24"/>
  <c r="F63" i="24" s="1"/>
  <c r="E64" i="23"/>
  <c r="F64" i="23" s="1"/>
  <c r="F60" i="22"/>
  <c r="E67" i="24"/>
  <c r="F67" i="24" s="1"/>
  <c r="E61" i="26"/>
  <c r="F61" i="26" s="1"/>
  <c r="F196" i="15"/>
  <c r="F188" i="15"/>
  <c r="F73" i="14"/>
  <c r="F54" i="25"/>
  <c r="F75" i="14"/>
  <c r="F90" i="14"/>
  <c r="F69" i="14"/>
  <c r="E11" i="30"/>
  <c r="E10" i="30"/>
  <c r="E9" i="30"/>
  <c r="E48" i="28"/>
  <c r="F48" i="28" s="1"/>
  <c r="E23" i="30" l="1"/>
  <c r="E34" i="30"/>
  <c r="E36" i="30" s="1"/>
  <c r="E22" i="30"/>
  <c r="F38" i="14"/>
  <c r="F218" i="14" s="1"/>
  <c r="F56" i="20"/>
  <c r="J3" i="31"/>
  <c r="F124" i="27"/>
  <c r="F137" i="15"/>
  <c r="F62" i="15"/>
  <c r="F121" i="26"/>
  <c r="F126" i="26"/>
  <c r="F24" i="22"/>
  <c r="F126" i="22" s="1"/>
  <c r="F183" i="14"/>
  <c r="E92" i="25"/>
  <c r="F92" i="25" s="1"/>
  <c r="E92" i="26"/>
  <c r="F92" i="26" s="1"/>
  <c r="E95" i="25"/>
  <c r="F95" i="25" s="1"/>
  <c r="F184" i="14"/>
  <c r="E93" i="26"/>
  <c r="F93" i="26" s="1"/>
  <c r="F59" i="21"/>
  <c r="F74" i="21" s="1"/>
  <c r="F47" i="21"/>
  <c r="F73" i="1"/>
  <c r="F78" i="1" s="1"/>
  <c r="F101" i="19"/>
  <c r="F92" i="19"/>
  <c r="F108" i="19" s="1"/>
  <c r="F114" i="19" s="1"/>
  <c r="E37" i="30"/>
  <c r="E35" i="30"/>
  <c r="F78" i="15"/>
  <c r="F152" i="15"/>
  <c r="F176" i="15" s="1"/>
  <c r="F233" i="15" s="1"/>
  <c r="E97" i="23"/>
  <c r="F97" i="23" s="1"/>
  <c r="E101" i="24"/>
  <c r="F101" i="24" s="1"/>
  <c r="F93" i="22"/>
  <c r="E110" i="24"/>
  <c r="F110" i="24" s="1"/>
  <c r="E101" i="26"/>
  <c r="F101" i="26" s="1"/>
  <c r="E104" i="23"/>
  <c r="F104" i="23" s="1"/>
  <c r="F100" i="22"/>
  <c r="F29" i="24"/>
  <c r="F138" i="24" s="1"/>
  <c r="F40" i="14"/>
  <c r="F25" i="26"/>
  <c r="F157" i="26" s="1"/>
  <c r="F28" i="23"/>
  <c r="F133" i="23" s="1"/>
  <c r="F128" i="26"/>
  <c r="F130" i="26"/>
  <c r="F116" i="14"/>
  <c r="F124" i="14"/>
  <c r="F93" i="14"/>
  <c r="F69" i="18"/>
  <c r="F92" i="18" s="1"/>
  <c r="F66" i="18"/>
  <c r="F56" i="15"/>
  <c r="F130" i="15"/>
  <c r="E18" i="31"/>
  <c r="E19" i="31" s="1"/>
  <c r="E14" i="31"/>
  <c r="E40" i="23"/>
  <c r="F40" i="23" s="1"/>
  <c r="E42" i="24"/>
  <c r="F42" i="24" s="1"/>
  <c r="F36" i="22"/>
  <c r="F190" i="15"/>
  <c r="F46" i="15"/>
  <c r="F120" i="15"/>
  <c r="F34" i="25"/>
  <c r="F48" i="14"/>
  <c r="F46" i="18"/>
  <c r="F27" i="18"/>
  <c r="F48" i="27"/>
  <c r="F187" i="27"/>
  <c r="F50" i="21"/>
  <c r="E100" i="26"/>
  <c r="F100" i="26" s="1"/>
  <c r="E103" i="23"/>
  <c r="F103" i="23" s="1"/>
  <c r="E109" i="24"/>
  <c r="F109" i="24" s="1"/>
  <c r="F99" i="22"/>
  <c r="E135" i="14"/>
  <c r="F125" i="14"/>
  <c r="E89" i="23"/>
  <c r="F89" i="23" s="1"/>
  <c r="E93" i="24"/>
  <c r="F93" i="24" s="1"/>
  <c r="F85" i="22"/>
  <c r="E63" i="26"/>
  <c r="F63" i="26" s="1"/>
  <c r="E69" i="24"/>
  <c r="F69" i="24" s="1"/>
  <c r="F62" i="22"/>
  <c r="E66" i="23"/>
  <c r="F66" i="23" s="1"/>
  <c r="F70" i="14"/>
  <c r="F91" i="14" s="1"/>
  <c r="F220" i="14" s="1"/>
  <c r="F55" i="25"/>
  <c r="F108" i="14"/>
  <c r="E25" i="30"/>
  <c r="E12" i="30"/>
  <c r="F49" i="28"/>
  <c r="F99" i="28" s="1"/>
  <c r="F64" i="15" l="1"/>
  <c r="F138" i="15"/>
  <c r="F186" i="14"/>
  <c r="E95" i="26"/>
  <c r="F95" i="26" s="1"/>
  <c r="F135" i="14"/>
  <c r="E41" i="23"/>
  <c r="F41" i="23" s="1"/>
  <c r="E43" i="24"/>
  <c r="F43" i="24" s="1"/>
  <c r="F37" i="22"/>
  <c r="F47" i="15"/>
  <c r="F121" i="15"/>
  <c r="F115" i="14"/>
  <c r="F113" i="14"/>
  <c r="F132" i="26"/>
  <c r="F133" i="26"/>
  <c r="F189" i="27"/>
  <c r="F188" i="27"/>
  <c r="F190" i="27" s="1"/>
  <c r="F185" i="15"/>
  <c r="F199" i="15"/>
  <c r="F65" i="15"/>
  <c r="F139" i="15"/>
  <c r="F41" i="14"/>
  <c r="F51" i="21"/>
  <c r="F35" i="25"/>
  <c r="F49" i="14"/>
  <c r="E76" i="23"/>
  <c r="F76" i="23" s="1"/>
  <c r="E81" i="24"/>
  <c r="F81" i="24" s="1"/>
  <c r="F72" i="22"/>
  <c r="E105" i="23"/>
  <c r="F105" i="23" s="1"/>
  <c r="E102" i="26"/>
  <c r="F102" i="26" s="1"/>
  <c r="E111" i="24"/>
  <c r="F111" i="24" s="1"/>
  <c r="F101" i="22"/>
  <c r="F206" i="15"/>
  <c r="F205" i="15"/>
  <c r="E38" i="30"/>
  <c r="F146" i="18"/>
  <c r="F120" i="18"/>
  <c r="F121" i="18" s="1"/>
  <c r="F119" i="14"/>
  <c r="F114" i="14"/>
  <c r="E64" i="24"/>
  <c r="F64" i="24" s="1"/>
  <c r="E58" i="26"/>
  <c r="F58" i="26" s="1"/>
  <c r="E61" i="23"/>
  <c r="F61" i="23" s="1"/>
  <c r="F57" i="22"/>
  <c r="E26" i="30"/>
  <c r="F25" i="30" s="1"/>
  <c r="H25" i="30"/>
  <c r="F12" i="30"/>
  <c r="H12" i="30"/>
  <c r="E100" i="25" l="1"/>
  <c r="F100" i="25" s="1"/>
  <c r="F192" i="14"/>
  <c r="F153" i="18"/>
  <c r="F200" i="15"/>
  <c r="F234" i="15" s="1"/>
  <c r="F48" i="15"/>
  <c r="F122" i="15"/>
  <c r="E80" i="23"/>
  <c r="F80" i="23" s="1"/>
  <c r="E85" i="24"/>
  <c r="F85" i="24" s="1"/>
  <c r="F76" i="22"/>
  <c r="F101" i="25"/>
  <c r="F193" i="14"/>
  <c r="F36" i="25"/>
  <c r="F50" i="14"/>
  <c r="F54" i="21"/>
  <c r="F52" i="21"/>
  <c r="F123" i="14"/>
  <c r="E132" i="14"/>
  <c r="F121" i="14"/>
  <c r="F155" i="14"/>
  <c r="E42" i="23"/>
  <c r="F42" i="23" s="1"/>
  <c r="F47" i="23" s="1"/>
  <c r="F134" i="23" s="1"/>
  <c r="E44" i="24"/>
  <c r="F44" i="24" s="1"/>
  <c r="F50" i="24" s="1"/>
  <c r="F139" i="24" s="1"/>
  <c r="F38" i="22"/>
  <c r="F39" i="22" s="1"/>
  <c r="F127" i="22" s="1"/>
  <c r="H38" i="30"/>
  <c r="F38" i="30"/>
  <c r="F42" i="14"/>
  <c r="E133" i="14"/>
  <c r="F122" i="14"/>
  <c r="F20" i="15"/>
  <c r="F94" i="15"/>
  <c r="F82" i="25" l="1"/>
  <c r="E83" i="26"/>
  <c r="F83" i="26" s="1"/>
  <c r="F174" i="14"/>
  <c r="E87" i="23"/>
  <c r="F87" i="23" s="1"/>
  <c r="E91" i="24"/>
  <c r="F91" i="24" s="1"/>
  <c r="F82" i="22"/>
  <c r="F133" i="15"/>
  <c r="F59" i="15"/>
  <c r="F27" i="27"/>
  <c r="F49" i="15"/>
  <c r="F123" i="15"/>
  <c r="E136" i="14"/>
  <c r="F136" i="14" s="1"/>
  <c r="F43" i="14"/>
  <c r="F204" i="15"/>
  <c r="F132" i="14"/>
  <c r="E134" i="14"/>
  <c r="F134" i="14" s="1"/>
  <c r="F9" i="16"/>
  <c r="F56" i="16" s="1"/>
  <c r="F22" i="21"/>
  <c r="F23" i="1"/>
  <c r="F37" i="25"/>
  <c r="F38" i="25" s="1"/>
  <c r="F126" i="25" s="1"/>
  <c r="F51" i="14"/>
  <c r="F133" i="14"/>
  <c r="F129" i="14"/>
  <c r="F130" i="14" s="1"/>
  <c r="F222" i="14" s="1"/>
  <c r="F26" i="18"/>
  <c r="F38" i="18" s="1"/>
  <c r="F49" i="25"/>
  <c r="F63" i="14"/>
  <c r="F26" i="1"/>
  <c r="F21" i="15"/>
  <c r="F95" i="15"/>
  <c r="F110" i="16" l="1"/>
  <c r="F122" i="16" s="1"/>
  <c r="C29" i="4" s="1"/>
  <c r="F144" i="15"/>
  <c r="F232" i="15" s="1"/>
  <c r="F70" i="15"/>
  <c r="F230" i="15" s="1"/>
  <c r="F154" i="14"/>
  <c r="F152" i="14"/>
  <c r="F18" i="15"/>
  <c r="F92" i="15"/>
  <c r="F45" i="14"/>
  <c r="F44" i="14"/>
  <c r="E98" i="23"/>
  <c r="F98" i="23" s="1"/>
  <c r="E102" i="24"/>
  <c r="F102" i="24" s="1"/>
  <c r="F94" i="22"/>
  <c r="F94" i="14"/>
  <c r="F95" i="14"/>
  <c r="F28" i="27"/>
  <c r="F102" i="25"/>
  <c r="F194" i="14"/>
  <c r="F144" i="14"/>
  <c r="F143" i="14"/>
  <c r="E81" i="23"/>
  <c r="F81" i="23" s="1"/>
  <c r="E86" i="24"/>
  <c r="F86" i="24" s="1"/>
  <c r="F77" i="22"/>
  <c r="F83" i="22" s="1"/>
  <c r="F129" i="22" s="1"/>
  <c r="F141" i="14"/>
  <c r="F42" i="18"/>
  <c r="F43" i="18"/>
  <c r="F22" i="15"/>
  <c r="F96" i="15"/>
  <c r="F28" i="1"/>
  <c r="F27" i="1"/>
  <c r="F18" i="19"/>
  <c r="F32" i="27"/>
  <c r="E58" i="24"/>
  <c r="F58" i="24" s="1"/>
  <c r="E55" i="23"/>
  <c r="F55" i="23" s="1"/>
  <c r="E52" i="26"/>
  <c r="F52" i="26" s="1"/>
  <c r="F51" i="22"/>
  <c r="F64" i="14"/>
  <c r="F50" i="25"/>
  <c r="F62" i="25" s="1"/>
  <c r="F127" i="25" s="1"/>
  <c r="F67" i="14" l="1"/>
  <c r="F219" i="14" s="1"/>
  <c r="F67" i="18"/>
  <c r="F189" i="18" s="1"/>
  <c r="C15" i="4" s="1"/>
  <c r="H5" i="18" s="1"/>
  <c r="J5" i="18" s="1"/>
  <c r="I13" i="18" s="1"/>
  <c r="K15" i="18" s="1"/>
  <c r="F42" i="1"/>
  <c r="F77" i="1" s="1"/>
  <c r="F95" i="1" s="1"/>
  <c r="C12" i="4" s="1"/>
  <c r="E106" i="23"/>
  <c r="F106" i="23" s="1"/>
  <c r="E112" i="24"/>
  <c r="F112" i="24" s="1"/>
  <c r="E103" i="26"/>
  <c r="F103" i="26" s="1"/>
  <c r="F103" i="22"/>
  <c r="F214" i="15"/>
  <c r="F69" i="25"/>
  <c r="F160" i="14"/>
  <c r="F104" i="14"/>
  <c r="F30" i="27"/>
  <c r="F29" i="27"/>
  <c r="F211" i="15"/>
  <c r="F203" i="15"/>
  <c r="F89" i="22"/>
  <c r="E93" i="23"/>
  <c r="F93" i="23" s="1"/>
  <c r="E97" i="24"/>
  <c r="F97" i="24" s="1"/>
  <c r="E103" i="24"/>
  <c r="F103" i="24" s="1"/>
  <c r="F95" i="22"/>
  <c r="E99" i="23"/>
  <c r="F99" i="23" s="1"/>
  <c r="F145" i="14"/>
  <c r="F147" i="14"/>
  <c r="J50" i="1"/>
  <c r="F33" i="27"/>
  <c r="F19" i="19"/>
  <c r="E53" i="26"/>
  <c r="F53" i="26" s="1"/>
  <c r="F68" i="26" s="1"/>
  <c r="F159" i="26" s="1"/>
  <c r="F52" i="22"/>
  <c r="F63" i="22" s="1"/>
  <c r="F128" i="22" s="1"/>
  <c r="E56" i="23"/>
  <c r="F56" i="23" s="1"/>
  <c r="F82" i="23" s="1"/>
  <c r="F135" i="23" s="1"/>
  <c r="E59" i="24"/>
  <c r="F59" i="24" s="1"/>
  <c r="F75" i="24" s="1"/>
  <c r="F140" i="24" s="1"/>
  <c r="F23" i="15"/>
  <c r="F33" i="15" s="1"/>
  <c r="F229" i="15" s="1"/>
  <c r="F97" i="15"/>
  <c r="F102" i="22" l="1"/>
  <c r="F130" i="22" s="1"/>
  <c r="F150" i="14"/>
  <c r="F223" i="14" s="1"/>
  <c r="F107" i="15"/>
  <c r="F231" i="15" s="1"/>
  <c r="F33" i="19"/>
  <c r="F111" i="19" s="1"/>
  <c r="F132" i="19" s="1"/>
  <c r="F218" i="15"/>
  <c r="F79" i="25"/>
  <c r="E80" i="26"/>
  <c r="F80" i="26" s="1"/>
  <c r="E70" i="26"/>
  <c r="F70" i="26" s="1"/>
  <c r="F171" i="14"/>
  <c r="F106" i="14"/>
  <c r="F105" i="14"/>
  <c r="F107" i="24"/>
  <c r="F141" i="24" s="1"/>
  <c r="F158" i="14"/>
  <c r="F153" i="14"/>
  <c r="F106" i="22"/>
  <c r="F123" i="22" s="1"/>
  <c r="F131" i="22" s="1"/>
  <c r="F138" i="22" s="1"/>
  <c r="C23" i="4" s="1"/>
  <c r="E106" i="26"/>
  <c r="F106" i="26" s="1"/>
  <c r="F134" i="26" s="1"/>
  <c r="F161" i="26" s="1"/>
  <c r="E115" i="24"/>
  <c r="F115" i="24" s="1"/>
  <c r="F135" i="24" s="1"/>
  <c r="F142" i="24" s="1"/>
  <c r="E109" i="23"/>
  <c r="F109" i="23" s="1"/>
  <c r="F112" i="23" s="1"/>
  <c r="F136" i="23" s="1"/>
  <c r="F147" i="23" s="1"/>
  <c r="I27" i="18"/>
  <c r="I18" i="18"/>
  <c r="C13" i="4"/>
  <c r="F24" i="21"/>
  <c r="F34" i="27"/>
  <c r="F35" i="27" s="1"/>
  <c r="F111" i="14" l="1"/>
  <c r="F221" i="14" s="1"/>
  <c r="F152" i="24"/>
  <c r="E99" i="25"/>
  <c r="F99" i="25" s="1"/>
  <c r="F122" i="25" s="1"/>
  <c r="F129" i="25" s="1"/>
  <c r="F191" i="14"/>
  <c r="F214" i="14" s="1"/>
  <c r="F226" i="14" s="1"/>
  <c r="F215" i="15"/>
  <c r="F161" i="14"/>
  <c r="F70" i="25"/>
  <c r="F36" i="27"/>
  <c r="F25" i="21"/>
  <c r="F26" i="21" l="1"/>
  <c r="F162" i="14"/>
  <c r="F71" i="25"/>
  <c r="E72" i="26"/>
  <c r="F72" i="26" s="1"/>
  <c r="F173" i="14"/>
  <c r="F81" i="25"/>
  <c r="E82" i="26"/>
  <c r="F82" i="26" s="1"/>
  <c r="F27" i="21"/>
  <c r="F37" i="27"/>
  <c r="E81" i="26" l="1"/>
  <c r="F81" i="26" s="1"/>
  <c r="E71" i="26"/>
  <c r="F71" i="26" s="1"/>
  <c r="F172" i="14"/>
  <c r="F189" i="14" s="1"/>
  <c r="F225" i="14" s="1"/>
  <c r="F80" i="25"/>
  <c r="F168" i="14"/>
  <c r="F169" i="14" s="1"/>
  <c r="F224" i="14" s="1"/>
  <c r="F217" i="15"/>
  <c r="F226" i="15" s="1"/>
  <c r="F77" i="25"/>
  <c r="F38" i="27"/>
  <c r="F28" i="21"/>
  <c r="F235" i="15" l="1"/>
  <c r="F241" i="15" s="1"/>
  <c r="C27" i="4" s="1"/>
  <c r="F236" i="14"/>
  <c r="F98" i="26"/>
  <c r="F160" i="26" s="1"/>
  <c r="F169" i="26" s="1"/>
  <c r="C24" i="4" s="1"/>
  <c r="F86" i="25"/>
  <c r="F29" i="21"/>
  <c r="F40" i="27"/>
  <c r="F39" i="27"/>
  <c r="F128" i="25" l="1"/>
  <c r="F137" i="25" s="1"/>
  <c r="C28" i="4" s="1"/>
  <c r="C22" i="4"/>
  <c r="F41" i="27"/>
  <c r="F30" i="21"/>
  <c r="F31" i="21" l="1"/>
  <c r="F42" i="27"/>
  <c r="F44" i="27" l="1"/>
  <c r="F43" i="27"/>
  <c r="F32" i="21"/>
  <c r="F67" i="27" l="1"/>
  <c r="F209" i="27" s="1"/>
  <c r="F33" i="21"/>
  <c r="C16" i="4" l="1"/>
  <c r="F34" i="21"/>
  <c r="F35" i="21" l="1"/>
  <c r="F36" i="21" l="1"/>
  <c r="F37" i="21" l="1"/>
  <c r="F55" i="21" s="1"/>
  <c r="F106" i="21" s="1"/>
  <c r="C17" i="4" l="1"/>
  <c r="F89" i="20"/>
  <c r="F91" i="20"/>
  <c r="F98" i="20" l="1"/>
  <c r="F121" i="20" s="1"/>
  <c r="C18" i="4" s="1"/>
  <c r="C9" i="4"/>
  <c r="C31" i="4" l="1"/>
  <c r="C32" i="4" l="1"/>
</calcChain>
</file>

<file path=xl/sharedStrings.xml><?xml version="1.0" encoding="utf-8"?>
<sst xmlns="http://schemas.openxmlformats.org/spreadsheetml/2006/main" count="5787" uniqueCount="2853">
  <si>
    <t>TANA WATER WORKS DEVELOPMENT AGENCY</t>
  </si>
  <si>
    <t>KENYA TOWNS SUSTAINABLE WATER SUPPLY AND SANITATION PROJECT</t>
  </si>
  <si>
    <t xml:space="preserve">CONSTRUCTION OF KERUGOYA AND KUTUS WATER SUPPLY AND SANITATION INFRASTRUCTURE </t>
  </si>
  <si>
    <t xml:space="preserve">GRAND SUMMARY </t>
  </si>
  <si>
    <t xml:space="preserve">BILL </t>
  </si>
  <si>
    <t>DESCRIPTION</t>
  </si>
  <si>
    <t>Contract</t>
  </si>
  <si>
    <t>No.</t>
  </si>
  <si>
    <t>Amount                                (Kshs.)</t>
  </si>
  <si>
    <t>PRELIMINARY AND GENERAL ITEMS</t>
  </si>
  <si>
    <t xml:space="preserve">Contractors claim </t>
  </si>
  <si>
    <t>MURATIRI TREATMENT WORKS</t>
  </si>
  <si>
    <t>RETAINING WALL</t>
  </si>
  <si>
    <t>CONTROL ROOM</t>
  </si>
  <si>
    <t>EPOXY PAINTING ON CONCRETE STRUCTURES</t>
  </si>
  <si>
    <t>OUTSIDE ABLUTION BLOCKS</t>
  </si>
  <si>
    <t>SLUDGE LAGOON</t>
  </si>
  <si>
    <t>SLUDGE SLUDGE DRYING BENDS</t>
  </si>
  <si>
    <t>ANCILLARY WORKS</t>
  </si>
  <si>
    <t>BPT IMPROVEMENT &amp; SMART METERS</t>
  </si>
  <si>
    <t>GICHUGU WATER PIPELINE (38 km varying from OD ( 110-250))</t>
  </si>
  <si>
    <r>
      <rPr>
        <sz val="10"/>
        <rFont val="Garamond"/>
        <family val="1"/>
      </rPr>
      <t xml:space="preserve">OFFTAKE TO KIANYAGA TOWN MAIN LINE </t>
    </r>
    <r>
      <rPr>
        <b/>
        <sz val="10"/>
        <rFont val="Garamond"/>
        <family val="1"/>
      </rPr>
      <t>(OD 250, 200&amp;160 mm PN 12.5 16 km)</t>
    </r>
  </si>
  <si>
    <r>
      <rPr>
        <sz val="10"/>
        <rFont val="Garamond"/>
        <family val="1"/>
      </rPr>
      <t>KIANYAGA TOWN UPHILL EXTENSION LINE</t>
    </r>
    <r>
      <rPr>
        <b/>
        <sz val="10"/>
        <rFont val="Garamond"/>
        <family val="1"/>
      </rPr>
      <t xml:space="preserve"> (OD 110 mm PN 12.5 HDPE 2.8 km)</t>
    </r>
  </si>
  <si>
    <r>
      <rPr>
        <sz val="10"/>
        <rFont val="Garamond"/>
        <family val="1"/>
      </rPr>
      <t>OFFTAKE TO GATUGURA PIPE LINE</t>
    </r>
    <r>
      <rPr>
        <b/>
        <sz val="10"/>
        <rFont val="Garamond"/>
        <family val="1"/>
      </rPr>
      <t xml:space="preserve"> (OD 160 mm PN 12.5 HDPE 8.8 km)</t>
    </r>
  </si>
  <si>
    <r>
      <rPr>
        <sz val="10"/>
        <rFont val="Garamond"/>
        <family val="1"/>
      </rPr>
      <t>ITHARE - RIAKITHIGA DISPENSARY LINE</t>
    </r>
    <r>
      <rPr>
        <b/>
        <sz val="10"/>
        <rFont val="Garamond"/>
        <family val="1"/>
      </rPr>
      <t xml:space="preserve"> (OD 110mm PN 12.5 HDPE 3.6 km)</t>
    </r>
  </si>
  <si>
    <r>
      <rPr>
        <sz val="10"/>
        <rFont val="Garamond"/>
        <family val="1"/>
      </rPr>
      <t xml:space="preserve">VANDALISED PIPE REPLACEMENT LINE /ITHARE RELOCATION </t>
    </r>
    <r>
      <rPr>
        <b/>
        <sz val="10"/>
        <rFont val="Garamond"/>
        <family val="1"/>
      </rPr>
      <t>( OD 110 mm PN 12.5 HDPE 3.2 km)</t>
    </r>
  </si>
  <si>
    <t>BREAK PRESSURE TANKS</t>
  </si>
  <si>
    <r>
      <rPr>
        <sz val="10"/>
        <rFont val="Garamond"/>
        <family val="1"/>
      </rPr>
      <t xml:space="preserve">GOVERNOR'S RESIDENCE EXTENSION LINE </t>
    </r>
    <r>
      <rPr>
        <b/>
        <sz val="10"/>
        <rFont val="Garamond"/>
        <family val="1"/>
      </rPr>
      <t>(OD 125 PN 12.5 mm HDPE 3 km)</t>
    </r>
  </si>
  <si>
    <t>RELOCATION OF SERVICES</t>
  </si>
  <si>
    <t>SCHEDULE OF DAY WORKS</t>
  </si>
  <si>
    <t>SUB TOTAL 1</t>
  </si>
  <si>
    <t>SUB TOTAL 2</t>
  </si>
  <si>
    <t>16% VAT</t>
  </si>
  <si>
    <t>PROJECT GRAND TOTAL</t>
  </si>
  <si>
    <t>CONSTRUCTION OF KERUGOYA KUTUS WATER SUPPLY AND SANITATION INFRASTRUCTURE</t>
  </si>
  <si>
    <t>CONTRACT No: TWSB/ADB/001/2017-2018</t>
  </si>
  <si>
    <t xml:space="preserve"> LOT I - CONSTRUCTION OF WATER SUPPLY INFRASTRUCTURE</t>
  </si>
  <si>
    <t xml:space="preserve">ADDEDUM FOR GICHUGU WATER PROJECT EXTENSION </t>
  </si>
  <si>
    <t>BILL NO. 1 : PRELIMINARIES AND GENERAL ITEMS</t>
  </si>
  <si>
    <t>ITEM</t>
  </si>
  <si>
    <t>UNIT</t>
  </si>
  <si>
    <t>QTY</t>
  </si>
  <si>
    <t xml:space="preserve">RATE        </t>
  </si>
  <si>
    <t>AMOUNT</t>
  </si>
  <si>
    <t>CONTRACTUAL REQUIREMENT</t>
  </si>
  <si>
    <t>The Contractor should note that all his prices should include for all applicable taxes and levies within the project area.</t>
  </si>
  <si>
    <t>Allow for provision of Performance Security in accordance with Conditions  of  Contract</t>
  </si>
  <si>
    <t>Lump sum</t>
  </si>
  <si>
    <t>Provision of Contractor's All Risk Insurance</t>
  </si>
  <si>
    <t xml:space="preserve">Accomodation for RE's staff </t>
  </si>
  <si>
    <t xml:space="preserve">Provide, furnish and maintain accommodation for Engineer's staff as detailed  in drawings and specifications. Ownership for Type to revert to the Contractor after contract </t>
  </si>
  <si>
    <t>Accommodation for Engineer's senior staff</t>
  </si>
  <si>
    <t>(i)Type I - Provide</t>
  </si>
  <si>
    <t>No</t>
  </si>
  <si>
    <t xml:space="preserve">(ii)Type I - Maintain </t>
  </si>
  <si>
    <t>Month</t>
  </si>
  <si>
    <t>(i)Type II - Provide</t>
  </si>
  <si>
    <t xml:space="preserve">(ii)Type II - Maintain </t>
  </si>
  <si>
    <t>Accommodation for Engineer's junior staff</t>
  </si>
  <si>
    <t>(i)Type IV - Provide</t>
  </si>
  <si>
    <t xml:space="preserve">(ii)Type IV - Maintain </t>
  </si>
  <si>
    <t>VEHICLES</t>
  </si>
  <si>
    <t>Provide with driver, fuel and maintain Two (2) new 4WD double cabin pick ups Type II of minimum 2500 cc capacity engines or equivalent for the exclusive use of the Engineer, inclusive of the first 6000km per vehicle per month. Ownership to revert to Contractor at the end of the Contract.</t>
  </si>
  <si>
    <t>Veh. Mth</t>
  </si>
  <si>
    <t>Km</t>
  </si>
  <si>
    <t>Allow a Prime Cost sum of Kshs 1,000,000 per month for the Engineer's miscellaneous account to be used as directed by the Engineer.</t>
  </si>
  <si>
    <t>PC Sum</t>
  </si>
  <si>
    <t>%</t>
  </si>
  <si>
    <t>Provide, erect and maintain publicity signs and Information boards as directed by the Engineer</t>
  </si>
  <si>
    <t>Test Running of the Works: Contractor to Test-run the newly constructed facilities for a period of 12 weeks upon completion of the Works including measurement and production of performance data (water quantity, quality etc.).  Test Running to be carried out in close liaison with the Water Services Provider's Staff. The Contractor to allow for 'on job' training of Operation and Maintenance Staff, Tools, etc., and ensure that the operations are carried out full time on a 24 hour basis, all in accordance with Tender Document Specifications/Requirements.</t>
  </si>
  <si>
    <t>Item</t>
  </si>
  <si>
    <t>L.S</t>
  </si>
  <si>
    <t>Allow a P.C. Sum of Kshs.500,000 for training of Employer's Staff during Construction, Testing and Commissioning of the Works as specified in the Specifications/Requirements.</t>
  </si>
  <si>
    <t>Add for profit, administration, attendance upon, overheads, etc. for Item A42.001 above</t>
  </si>
  <si>
    <t>Allow for production and provision of As-Built Drawings in accordance with Clause 4.1.6 of the General Conditions of Contract and Clauses 9.6 &amp; 10.2 of the Specifications/Requirements.</t>
  </si>
  <si>
    <t>Allow for provision of Operation and Maintenance (O&amp;M) Manuals in accordance with Clause 9.11 of the Tender Document Specifications/Requirements.</t>
  </si>
  <si>
    <t>Setting Out &amp; Survey Work</t>
  </si>
  <si>
    <t>The Setting Out / Survey Work including establishment of Level Datum, production of Survey Drawings to an agreed scale will include the following:</t>
  </si>
  <si>
    <t>i)  Topographic Survey of Proposed Water Treatment Works    
    Sites at 10m grid intervals including preparation of   
    updated Layout Plan with contours at 0.5m interval, 
    approximate area 3 HA</t>
  </si>
  <si>
    <t xml:space="preserve">ii)  Engineering Survey of Distribution Network including 
    preparation of updated plan and profile, approximate   
    length 40KM
   </t>
  </si>
  <si>
    <t>Allow for Setting Out of the Works in accordance Clause 4.7 of Section VII. General Conditions of Contract Document.</t>
  </si>
  <si>
    <t>Attendance Upon Engineer</t>
  </si>
  <si>
    <t>Resident Engineer's Staff</t>
  </si>
  <si>
    <t>Provide the following Staff for the Resident Engineer's and client officer  Offices. (Note: The Staff to be employed by the Contractor but to be under the exclusive day to day instruction of the Resident Engineer).</t>
  </si>
  <si>
    <t>month</t>
  </si>
  <si>
    <t>Allow a sum of 1,000 ,000  for payment to interns attached to the project as directed by the Engineer</t>
  </si>
  <si>
    <t>P.c sum</t>
  </si>
  <si>
    <t xml:space="preserve">Add % for profit, administration, attendance upon, overheads, etc. for Items 1.A242 to A244.23 above. </t>
  </si>
  <si>
    <t xml:space="preserve">Environmentalist/Safety officer for the Resident Engineer's office. </t>
  </si>
  <si>
    <t>Allow a P.C. Sum of Kshs. 500,000 for payment of statutory costs / supervision fees for Road Crossings.</t>
  </si>
  <si>
    <t>Allow for monthly provisional sum of Kshs 300,000 for cost of site meetings to be spent as instructed by the engineer</t>
  </si>
  <si>
    <t>Ls</t>
  </si>
  <si>
    <t>Other Works, Obligations</t>
  </si>
  <si>
    <t>Allow a provisional sum for testing of materials as directed by the engineer</t>
  </si>
  <si>
    <t>P.C</t>
  </si>
  <si>
    <t xml:space="preserve">Provisional Sums ESMP costs, RAP, and NEMA License </t>
  </si>
  <si>
    <t>Prov. Sum</t>
  </si>
  <si>
    <t>Allow a Provisional sum of KES of KES 200,000 for Payment for NEMA License</t>
  </si>
  <si>
    <t>Allow a Lump Sum item for ESMP and Annual Environmental audit activities as per the Approved ESIA Report.</t>
  </si>
  <si>
    <t>P.S</t>
  </si>
  <si>
    <t>Allow a provisional sum 300,000 for welfare activities complying with occupational, health and safety regulations</t>
  </si>
  <si>
    <t>Allow a provisional sum of 30,000 per month for internet and telephone communication services to the Employer and Engineer's project office</t>
  </si>
  <si>
    <t>Allow a provisional sum of 300,000 for office accessories to the Resident Engineer's office.</t>
  </si>
  <si>
    <t>Allow a provisional sum of 500,000 for project's Commissioning (plaque etc.) as per Resident Engineer's instructions.</t>
  </si>
  <si>
    <t>P.C. Sum of Kshs 300,000 for Inspection and Witness Testing of Pipes, Fittings and Equipment at manufacturer's premises by the Employer, Engineer and their representatives.</t>
  </si>
  <si>
    <t>CURRENCY</t>
  </si>
  <si>
    <t>BID AMOUNT</t>
  </si>
  <si>
    <t>Sum of Pg 1 of 2</t>
  </si>
  <si>
    <t>Ksh</t>
  </si>
  <si>
    <t>PAGE TOTAL CARRIED TO GRAND TOTAL</t>
  </si>
  <si>
    <t>MURATIRI TREATMENT WORKS RELATED WORKS AS PER BILL 2.1 TO 2.8</t>
  </si>
  <si>
    <t>BILL NO. 2.1 : CONSTRUCTION OF A REINFORCED CONCRETE RETAINING WALL</t>
  </si>
  <si>
    <t>RATE</t>
  </si>
  <si>
    <t>ELEMENT No 1</t>
  </si>
  <si>
    <t>EXCAVATION AND EARTHWORKS</t>
  </si>
  <si>
    <t>Excavate oversite to remove vegetative top soil 200mm average depth</t>
  </si>
  <si>
    <r>
      <rPr>
        <sz val="10"/>
        <color theme="1"/>
        <rFont val="Garamond"/>
        <family val="1"/>
      </rPr>
      <t>m</t>
    </r>
    <r>
      <rPr>
        <vertAlign val="superscript"/>
        <sz val="10"/>
        <color indexed="8"/>
        <rFont val="Garamond"/>
        <family val="1"/>
      </rPr>
      <t>2</t>
    </r>
  </si>
  <si>
    <t>Excavate foundation trench commencing from formation level but not exceeding 15m deep from the ground level</t>
  </si>
  <si>
    <r>
      <rPr>
        <sz val="10"/>
        <color theme="1"/>
        <rFont val="Garamond"/>
        <family val="1"/>
      </rPr>
      <t>m</t>
    </r>
    <r>
      <rPr>
        <vertAlign val="superscript"/>
        <sz val="10"/>
        <color indexed="8"/>
        <rFont val="Garamond"/>
        <family val="1"/>
      </rPr>
      <t>3</t>
    </r>
  </si>
  <si>
    <t>Ditto but for retaining wall's key</t>
  </si>
  <si>
    <t>Return, fill and ram selected excavated material around foundation's base and behind the wall</t>
  </si>
  <si>
    <t>Remove and spread surplus material on site as directed</t>
  </si>
  <si>
    <t>Allow for keeping all excavations free from all water during construction</t>
  </si>
  <si>
    <t>Allow for planking and strutting sides of excavations</t>
  </si>
  <si>
    <t>ELEMENT No 2</t>
  </si>
  <si>
    <t>IN SITU CONCRETE</t>
  </si>
  <si>
    <t>Provision of Concrete</t>
  </si>
  <si>
    <t>Provide materials and mix concrete to the specified class; cement to BS 12</t>
  </si>
  <si>
    <t>Placing of Concrete</t>
  </si>
  <si>
    <t>Place, vibrate and cure concrete in the following elements of the structure as per details on drawings</t>
  </si>
  <si>
    <t>Mass Concrete; Class 15/20</t>
  </si>
  <si>
    <t>Blinding under base slab; thickness 75mm</t>
  </si>
  <si>
    <t>Reinforced Concrete; Class 25/20</t>
  </si>
  <si>
    <t>Bases, Key and Wall &gt;500 Thickness &lt;800mm</t>
  </si>
  <si>
    <t>Foundation base</t>
  </si>
  <si>
    <t>Key</t>
  </si>
  <si>
    <t>7.5m  Cantiliver Wall</t>
  </si>
  <si>
    <t>PAGE TOTAL CARRIED TO SECTION COLLECTION SHEET</t>
  </si>
  <si>
    <t>ELEMENT No 3</t>
  </si>
  <si>
    <t>CONCRETE ANCILLARIES</t>
  </si>
  <si>
    <t>FORMWORK - F3 FINISH</t>
  </si>
  <si>
    <t>Provide and fix shuttering including propping, strutting and striking all to F3 finish as per the specification</t>
  </si>
  <si>
    <t>Vertical Formwork-Base slab</t>
  </si>
  <si>
    <t>(i) Formed surface F3</t>
  </si>
  <si>
    <t>Sides of 750mm Base</t>
  </si>
  <si>
    <t>m</t>
  </si>
  <si>
    <t>(ii) Unformed surface F3</t>
  </si>
  <si>
    <t>Base Slab</t>
  </si>
  <si>
    <t>Vertical Formwork- Wall</t>
  </si>
  <si>
    <t>Sides of Wall</t>
  </si>
  <si>
    <t>Sides of Key</t>
  </si>
  <si>
    <t>Walls</t>
  </si>
  <si>
    <t>ELEMENT No 4</t>
  </si>
  <si>
    <t>Reinforcement; Deformed High Yield Steel Bars to BS4449</t>
  </si>
  <si>
    <t>Rate to include for cutting, bending, supporting, trying and securing reinforcement</t>
  </si>
  <si>
    <t>Nominal size up to 16mm</t>
  </si>
  <si>
    <t>Kg</t>
  </si>
  <si>
    <t>Nominal size above 16mm</t>
  </si>
  <si>
    <t>500 gauge polythene sheeting on blinding below base slab</t>
  </si>
  <si>
    <t>Lay compacted hardcore and Stone Pitch sections covering from the foot of the retaining wall to join with the sides of the sendimentation tank for the entire length of the retaining wall and any other critical sections</t>
  </si>
  <si>
    <t>Provide and install Quality gabbions to cover any sections from the foot of the retaining wall covering entire length of any sections deemed not critical for RCC retaining wall and not too safe to be left uncovered. The provided gabbions to be plastered to a level 3 finish and match uniformity with the retaining wall exterior finish</t>
  </si>
  <si>
    <t>COLLECTION SHEET</t>
  </si>
  <si>
    <t>Sum of Pg 1 of 3</t>
  </si>
  <si>
    <t>Sum of Pg 2 of 3</t>
  </si>
  <si>
    <t>BILL NO. 2.1 : CONSTRUCTION OF A CONTROL ROOM</t>
  </si>
  <si>
    <t xml:space="preserve">CONTROL ROOM </t>
  </si>
  <si>
    <t>ELEMENT NO 1</t>
  </si>
  <si>
    <t xml:space="preserve">SUPERSTRUCTURES </t>
  </si>
  <si>
    <t xml:space="preserve">Damp proofing </t>
  </si>
  <si>
    <t>Polythene sheet ; 500 gauge , 200mm wetted laps ( no allowance made to laps) horizontal ; 1 no layer laid on completed quarry dust blinding</t>
  </si>
  <si>
    <t>LM</t>
  </si>
  <si>
    <t xml:space="preserve">Insitu finishing </t>
  </si>
  <si>
    <t xml:space="preserve">14mm thick 2no coat work cement sand (1:3) render, wood floated  to concrete and stone walls; external </t>
  </si>
  <si>
    <t xml:space="preserve">200mm wide ; B.S  743 Type A bitumen hessian base 150mm laps horizontal , 1 No layer bedded in cement sand ( 1:3) mortar </t>
  </si>
  <si>
    <t xml:space="preserve">150 mm Ditto </t>
  </si>
  <si>
    <t xml:space="preserve">ELEMENT NO . 2 </t>
  </si>
  <si>
    <t xml:space="preserve">FRAME </t>
  </si>
  <si>
    <t xml:space="preserve"> concrete ; reinforced ; class 20/ (20mm) vibrated </t>
  </si>
  <si>
    <t xml:space="preserve">Beams </t>
  </si>
  <si>
    <t>Ditto colums</t>
  </si>
  <si>
    <t>Reinforcement ( provisional)</t>
  </si>
  <si>
    <t xml:space="preserve">Bars: high yield steel- cold worked to B.S  4461 including bends, hooks, tying wire and distance blocks </t>
  </si>
  <si>
    <t xml:space="preserve">Assorted reinforcement </t>
  </si>
  <si>
    <t>KG</t>
  </si>
  <si>
    <t xml:space="preserve">Sawn formwork to  concrete as described </t>
  </si>
  <si>
    <t>To  sides and soffits of beams and colums</t>
  </si>
  <si>
    <t xml:space="preserve">ELEMENT NO. 3 </t>
  </si>
  <si>
    <t xml:space="preserve">WALLING </t>
  </si>
  <si>
    <t xml:space="preserve">Window cill : 250x50 mm extreme height ; once weathered; once throated ; reinforced as necessary for handling ; surface fair finish 275mm girth ; bedding , jointing and pointing in cement sand (1:3) mortar.  </t>
  </si>
  <si>
    <t xml:space="preserve">NATURAL STONE WALLING </t>
  </si>
  <si>
    <t>200mm thick walling  Externally</t>
  </si>
  <si>
    <t>150mm thick walling internally</t>
  </si>
  <si>
    <t xml:space="preserve">Extra over horizontal and vertical pointing in 10mm thick rod in cement and sand (1:3) mortar one coat of bituminous </t>
  </si>
  <si>
    <t>ELEMENT NO.4</t>
  </si>
  <si>
    <t>Wrot mahogany as described in:</t>
  </si>
  <si>
    <t xml:space="preserve">100 x 50mm laboures : plugged door frame </t>
  </si>
  <si>
    <t xml:space="preserve">40x50mm moulded architrave </t>
  </si>
  <si>
    <t xml:space="preserve">25x25mm moulded quadrants </t>
  </si>
  <si>
    <t xml:space="preserve">15 x 15mm glazing bead </t>
  </si>
  <si>
    <t xml:space="preserve">METAL WORK – PURPOSE  MADE UNITS </t>
  </si>
  <si>
    <t>Door , 1500x2400nn high, including 3 parts 150mm long purpose made hinges, ditto</t>
  </si>
  <si>
    <t>Iron mongery</t>
  </si>
  <si>
    <t xml:space="preserve">Supply and fix the following to UNION  catalogue or other equal and approved </t>
  </si>
  <si>
    <t>To soft , hardwood or the like fixing with screws</t>
  </si>
  <si>
    <t xml:space="preserve">Three   lever mortice lock complete with set lever aluminum handle furniture </t>
  </si>
  <si>
    <t xml:space="preserve">Two  lever mortice lock complete with set lever aluminum handle furniture </t>
  </si>
  <si>
    <t xml:space="preserve">Indicator bolt </t>
  </si>
  <si>
    <t xml:space="preserve">150mm steel and butt hinges </t>
  </si>
  <si>
    <t>PRS</t>
  </si>
  <si>
    <t xml:space="preserve">To concrete or block work  , fixing with bolts , plugging </t>
  </si>
  <si>
    <t>Rubber door stop complete with 38mm rawl bolt</t>
  </si>
  <si>
    <t xml:space="preserve">To metal work or the like fixing with screws or welded smooth Glazing </t>
  </si>
  <si>
    <t xml:space="preserve">6mm thick clear sheet glass panes to metal surfaces ; fixing with putty </t>
  </si>
  <si>
    <t xml:space="preserve">Painting and decorations Prepare and apply one coat etching primer, one undercoat and two coats  of gloss oil paint </t>
  </si>
  <si>
    <t xml:space="preserve">General surfaces of Mild steel casements doors over 300mm girth ; external </t>
  </si>
  <si>
    <t xml:space="preserve">Backs of frame, board etc. over 100mm but  not exceeding 200mm girth. </t>
  </si>
  <si>
    <t>ELEMENT NO.5</t>
  </si>
  <si>
    <t xml:space="preserve">WINDOWS </t>
  </si>
  <si>
    <t xml:space="preserve">PURPOSE MADE  METAL WORK </t>
  </si>
  <si>
    <t>Supply and fix the following purpose made steel casement window fabricated from standard sections complete with frames, mullions and transoms including all necessary ironmongery  once  shop primed before delivery to site</t>
  </si>
  <si>
    <t xml:space="preserve">window, overall size 1500 x 1500mm high </t>
  </si>
  <si>
    <t xml:space="preserve">window, overall size 600x600mm high </t>
  </si>
  <si>
    <t xml:space="preserve">burglar proofing </t>
  </si>
  <si>
    <t xml:space="preserve">overall size 1500 x 1500mm high comprising of 25 x 6mm mild steel flat framing and 12mm diameter horizontal and vertical round bars at 125mm centers </t>
  </si>
  <si>
    <t xml:space="preserve">window, overall size 600x 900mm high </t>
  </si>
  <si>
    <t xml:space="preserve">4mm thick clear sheet glass pane over 0.1  but not exceeding 0.5m2 fixing  with putty </t>
  </si>
  <si>
    <t xml:space="preserve">Ditto but obscured panes ditto </t>
  </si>
  <si>
    <t xml:space="preserve">Bull- nosed burnt clay, finishing fair on all exposed surfaces and hoisting and placing in position , bedding , jointing and pointing in pigments cement and sand (1:3) mortar </t>
  </si>
  <si>
    <t>150x25mm thick clay window cill</t>
  </si>
  <si>
    <t xml:space="preserve">Wrot  Mahogany </t>
  </si>
  <si>
    <t xml:space="preserve">150 x 25mm thick window boards including bull – nosed edges and 25x25mm bearer, plugged, counter sinking and flush pelleting </t>
  </si>
  <si>
    <t xml:space="preserve">15 x15mm quadrant bead </t>
  </si>
  <si>
    <t xml:space="preserve">Wrot cypress pelmet box </t>
  </si>
  <si>
    <t xml:space="preserve">Comprising 150x25mm wide fascia    150x25mm ends 100mm long 100x25mm block board top; and  50x25mm wrot cypress bearer, plugged </t>
  </si>
  <si>
    <t xml:space="preserve">Curtain  Tracks </t>
  </si>
  <si>
    <t xml:space="preserve">“Silent Gliss” standard I – section light duty brass single curtain track screwed to soffits of timber  pelmet top ( m/s) with brass plated screws, one bracket runner per 75mm of rail, two and stops per length and complete accessories to approval </t>
  </si>
  <si>
    <t xml:space="preserve">Painting and Decorations </t>
  </si>
  <si>
    <t xml:space="preserve">On metal work Prepare and apply three coats oil paint full gloss to Crown Solo or other equal and approved to:- </t>
  </si>
  <si>
    <t xml:space="preserve">General window surfaces; over 300mm girth internal </t>
  </si>
  <si>
    <t xml:space="preserve">General window surfaces ; over 300mm girth external </t>
  </si>
  <si>
    <t>Surfaces of metal over 300mm girth ( burglar proofing grills )</t>
  </si>
  <si>
    <t xml:space="preserve">FINISHES </t>
  </si>
  <si>
    <t xml:space="preserve"> Wall  Finish </t>
  </si>
  <si>
    <t>Render, 15mm thick 1 no coat work of cement and sand ( 1:3) wood floated  to concrete and stone wall</t>
  </si>
  <si>
    <t xml:space="preserve">Beams externally </t>
  </si>
  <si>
    <t xml:space="preserve">Backing to receive tiles </t>
  </si>
  <si>
    <t xml:space="preserve">Plaster 15mm thick 2 No coat work, 12mm first coat of cement ( 1:3) second coat of cement lime putty ( 1:9) steel trowelled to concrete and stone wall </t>
  </si>
  <si>
    <t xml:space="preserve">Walls, beams and column; internal </t>
  </si>
  <si>
    <t xml:space="preserve">Colored ceramic tiles as saj ceramics ‘  or any approved bedding and jointing in cement and sand (1:3) mortar H/20  and flushing pointed in white cement </t>
  </si>
  <si>
    <t xml:space="preserve">150x150x6mm thick tiles </t>
  </si>
  <si>
    <t xml:space="preserve">ROOFING CONSTRUCTION </t>
  </si>
  <si>
    <t>Supply and install 28G sand-coated roofing sheets as BOX PROFILE or other equal and approved complete with all accessories, Rate to include ridge caps, valleys, sawn celcurised cypress rafters, purlins,fascial boards, rainwater harvesting goods and all associated roofing accessories all as per the drawings and as directed by the engineer</t>
  </si>
  <si>
    <t>Ceiling</t>
  </si>
  <si>
    <t xml:space="preserve">12mm thick chipboard ceiling fixed with clout nails onto timber branderings (ms) </t>
  </si>
  <si>
    <t xml:space="preserve">Floor Finish </t>
  </si>
  <si>
    <t xml:space="preserve">Cement and sand (1:4) screeding smooth  trowelled </t>
  </si>
  <si>
    <t xml:space="preserve">40mm thick screed </t>
  </si>
  <si>
    <t xml:space="preserve">30mm thick to receive ceramic tile </t>
  </si>
  <si>
    <t xml:space="preserve">10mm thick approved ceramic  floor tiles each size 300 x 300mm laid to floor with approved adhesives </t>
  </si>
  <si>
    <t xml:space="preserve">Painting </t>
  </si>
  <si>
    <t xml:space="preserve">Knot, prime, stop , prepare and apply three coats of first quality emulsion paint to: </t>
  </si>
  <si>
    <t xml:space="preserve">Concrete soffits </t>
  </si>
  <si>
    <t>Walls, beams and columns internal</t>
  </si>
  <si>
    <t>Ceiling board</t>
  </si>
  <si>
    <t>m2</t>
  </si>
  <si>
    <t xml:space="preserve">Three coats of gloss paint to walls, beams and columns externally </t>
  </si>
  <si>
    <t>Sum of Pg 1 of 5</t>
  </si>
  <si>
    <t>Sum of Pg 2 of 5</t>
  </si>
  <si>
    <t>Sum of Pg 4 of 5</t>
  </si>
  <si>
    <t>BILL NO. 2.3 : APPLICATION OF EPOXY COATING ON CONCRETE STRUCTURES</t>
  </si>
  <si>
    <t>EPOXY COATING</t>
  </si>
  <si>
    <t>INSTRUCTIONS AND SPECIFICATIONS</t>
  </si>
  <si>
    <t>The contractor to prepare a methodology statement and propose subcontractors to be evaluated by the engineer for prequalification and nominataion to supply and apply epoxy coating on all concrete structures</t>
  </si>
  <si>
    <t xml:space="preserve">The successfull subcontractor should be able to demonstrate beyound doubt that the proposed epoxy paint and application procedure has the ability to peroform the convectional Magic of Epoxy Paint i.e:
</t>
  </si>
  <si>
    <t xml:space="preserve">The contractors rate is expexted to have taken into account the following application stages </t>
  </si>
  <si>
    <t>Propose, Supply, Prepare the surface, Prime, Apply and cure Expoxy Paints to engineers specifications as follows;</t>
  </si>
  <si>
    <t>Stilling Well</t>
  </si>
  <si>
    <t>Mixing Channel</t>
  </si>
  <si>
    <t>Flocculation Inlet Channel</t>
  </si>
  <si>
    <t>Flocculation Basin</t>
  </si>
  <si>
    <t>Flocculated Water Channel</t>
  </si>
  <si>
    <t>Sedimentation Inlet Channel</t>
  </si>
  <si>
    <t>Sedimentation Basin</t>
  </si>
  <si>
    <t>Settled Water Channel</t>
  </si>
  <si>
    <t>Filter Inlet Channel</t>
  </si>
  <si>
    <t>Filters</t>
  </si>
  <si>
    <t>Filter Gallery</t>
  </si>
  <si>
    <t>Chemical Building Mixing Tanks</t>
  </si>
  <si>
    <t>Chlorine Dosing Mixing Tanks</t>
  </si>
  <si>
    <t>Pump House</t>
  </si>
  <si>
    <t>BILL NO. 2.4 : CONSTRUCTION OF ABLUTION BLOCK AND CHANGING ROOM</t>
  </si>
  <si>
    <t>ABLUTION BLOCK</t>
  </si>
  <si>
    <t xml:space="preserve">SUBSTRUCTURES </t>
  </si>
  <si>
    <t xml:space="preserve">Over site excavations </t>
  </si>
  <si>
    <t>CLASS D</t>
  </si>
  <si>
    <t xml:space="preserve">Clear site of all shrubs and undergrowth including grabbing up of roots and dispose off. </t>
  </si>
  <si>
    <t>CLASS E</t>
  </si>
  <si>
    <t>Excavate over site to remove top soil average 300 mm deep and load and remove from site as directed</t>
  </si>
  <si>
    <t xml:space="preserve">Excavate foundation trench starting from reduced level average 1.20 m deep </t>
  </si>
  <si>
    <t xml:space="preserve">Keeping  all excavations free from all water and fallen objects . </t>
  </si>
  <si>
    <t xml:space="preserve">Planking and strutting to sides of all excavations </t>
  </si>
  <si>
    <t>item</t>
  </si>
  <si>
    <t xml:space="preserve">Filling </t>
  </si>
  <si>
    <t xml:space="preserve">300mm thick hardcore filing well watered and compacted in layers of 150mm maximum thickness to make up levels </t>
  </si>
  <si>
    <t>50mm thick quarry dust blinding to surfaces of hardcore.</t>
  </si>
  <si>
    <t xml:space="preserve">Anti- termite treatment </t>
  </si>
  <si>
    <t xml:space="preserve">Premise 200 sc’ anti –termite insecticide treatment applied strictly in accordance with manufacturer instructions to tops of fill and foundation wall </t>
  </si>
  <si>
    <t>CLASS F</t>
  </si>
  <si>
    <t xml:space="preserve">Concrete </t>
  </si>
  <si>
    <t xml:space="preserve">50mm thick mass concrete class Q ( 1:3:6) to bottoms of foundations </t>
  </si>
  <si>
    <t xml:space="preserve">In situ concrete  V.R.C  class 20/ ( 20mm) </t>
  </si>
  <si>
    <t xml:space="preserve">Foundations in trenches irrespective of thickness, 200mm thick bed  </t>
  </si>
  <si>
    <t xml:space="preserve">Fabric mesh to   BS 4483 </t>
  </si>
  <si>
    <t xml:space="preserve">Reference  A142 mesh weight 2.22kgs per square meter measured net including bends , tying wire and distance blocks. </t>
  </si>
  <si>
    <t xml:space="preserve">Sawn formwork to in situ concrete as described </t>
  </si>
  <si>
    <t xml:space="preserve">Edges of grounds floor slab , 75 to 200mm wide  </t>
  </si>
  <si>
    <t xml:space="preserve"> Insitu finishings </t>
  </si>
  <si>
    <t xml:space="preserve">Ditto slab </t>
  </si>
  <si>
    <t>150mm thick walling  Externally</t>
  </si>
  <si>
    <t>40mm Thick solid core flush doors B.S 459. Part 2 veneered both sides with internal quality mahogany and lipped on all edges in approved hardwood</t>
  </si>
  <si>
    <t xml:space="preserve">Door size 1200x2100mm high </t>
  </si>
  <si>
    <t>45mm Thick solid core flush doors B.S 459. Part 2 veneered both sides with internal quality mahogany and lipped on all edges in approved hardwood</t>
  </si>
  <si>
    <t xml:space="preserve">Door size 900x2100mm high </t>
  </si>
  <si>
    <t>no</t>
  </si>
  <si>
    <t xml:space="preserve">Doors 
Mild steel casements doors 100x50x3mm thick long fish tailed 25x25x2mm thick angle section 50x50x3mm thick angle cut, mitred and welded panels in filled with glazing (m/s)  one coat manufactures primer , complete with all necessary iron monger : all welding ground to smooth finish. 
</t>
  </si>
  <si>
    <t xml:space="preserve">To metal work or the like fixing with screws or welded smooth </t>
  </si>
  <si>
    <t xml:space="preserve">Glazing </t>
  </si>
  <si>
    <t>6mm thick clear sheet glass panes to metal surfaces ; fixing with putty at the windows</t>
  </si>
  <si>
    <t xml:space="preserve">General surfaces of timber doors over 300mm girth ; external </t>
  </si>
  <si>
    <t xml:space="preserve">Knot, prime and stop prepare and apply one undercoat and two coats of gloss oil paint </t>
  </si>
  <si>
    <t xml:space="preserve">General surfaces of timber  doors over 300mm girth external </t>
  </si>
  <si>
    <t xml:space="preserve">Surfaces 100mm to 200mm girth </t>
  </si>
  <si>
    <t>Surfaces not exceeding  100mm girth</t>
  </si>
  <si>
    <t xml:space="preserve">Knot, prime , prepare and apply three coats  polyurethane varnish to: </t>
  </si>
  <si>
    <t xml:space="preserve">General surfaces of timber </t>
  </si>
  <si>
    <t xml:space="preserve">Surfaces of metal over 300mm girth ( burglar proofing grills </t>
  </si>
  <si>
    <t>Galvanized iron sheets gauge 28 laid on timber purlins</t>
  </si>
  <si>
    <t xml:space="preserve">Ridge cap  </t>
  </si>
  <si>
    <t xml:space="preserve">Hip valley </t>
  </si>
  <si>
    <t>Rake cutting roofing tiles</t>
  </si>
  <si>
    <t xml:space="preserve">Gauge 26 galvanized iron valley gutter 750mm girth </t>
  </si>
  <si>
    <t xml:space="preserve">The following sawn celcurised cypress timber truss nailed connections  various spans including hoisting and placed 12m  meter above ground </t>
  </si>
  <si>
    <t xml:space="preserve">100x50 tie beam </t>
  </si>
  <si>
    <t xml:space="preserve">16 mm and mild steel bolts 300mm long fixed on ring beam </t>
  </si>
  <si>
    <t xml:space="preserve">Carpentry
The following in sawn celcurised cypress 
</t>
  </si>
  <si>
    <t xml:space="preserve">150x50mm rafters </t>
  </si>
  <si>
    <t xml:space="preserve">75 x50mm purlins </t>
  </si>
  <si>
    <t xml:space="preserve">225x25mm thick fascia board </t>
  </si>
  <si>
    <t xml:space="preserve">Ditto berge board </t>
  </si>
  <si>
    <t>15x 100mm T&amp; G boarding</t>
  </si>
  <si>
    <t xml:space="preserve">Raking flashing overall 400mm girth </t>
  </si>
  <si>
    <t xml:space="preserve">Ceiling finishes </t>
  </si>
  <si>
    <t>cornice</t>
  </si>
  <si>
    <t xml:space="preserve">Ceramic  tiles bedded and jointed in cement sand  ( 1:3) mortar and flush pointed with white cement </t>
  </si>
  <si>
    <t xml:space="preserve">300x300x10mm tiles </t>
  </si>
  <si>
    <t>Piped work Building Services</t>
  </si>
  <si>
    <t>Rate to include supplying of materials/fittings, fixing, testing and commissioning</t>
  </si>
  <si>
    <t xml:space="preserve">Water supply internal plumbing services including all fittings and fixtures  specification as instructed by the Engineer. </t>
  </si>
  <si>
    <t>sum</t>
  </si>
  <si>
    <t>Vitreous china urinals complete with Chromium plated push type water valve</t>
  </si>
  <si>
    <t>Nr</t>
  </si>
  <si>
    <t>Low level W.C. suite comprising Vitreous China pan with 'p' taps, 2 gallon plastic cistern, complete with plastic seat and cover, flushpipe and all necessary accessories</t>
  </si>
  <si>
    <t>WASH HAND BASIN</t>
  </si>
  <si>
    <t>NO</t>
  </si>
  <si>
    <t>ditto soap dish</t>
  </si>
  <si>
    <t>Mirror size 600 x450mm high bevelled edges on plywood backing fixed with C.P screws with dome covers;plugged to wall</t>
  </si>
  <si>
    <t>25mm diameter crome plated towel rail 600mm long</t>
  </si>
  <si>
    <t>Sum of Pg 1 of 6</t>
  </si>
  <si>
    <t>Sum of Pg 2 of 6</t>
  </si>
  <si>
    <t>Sum of Pg 3 of 6</t>
  </si>
  <si>
    <t>Sum of Pg 4 of 6</t>
  </si>
  <si>
    <t>Sum of Pg 5 of 6</t>
  </si>
  <si>
    <t>BILL NO. 2.5: CONSTRUCTION OF  BACKWASH SLUDGE LAGOON</t>
  </si>
  <si>
    <t>EXCAVATION</t>
  </si>
  <si>
    <t>The rates shall include for all strutting, shuttering, stabilising the excavation faces, and keeping the excavation free of water by pumping, bailing or other means.</t>
  </si>
  <si>
    <t>Bulk excavations and top soil stripping for all structures are measured under Bill No. 3.11 (Site &amp; Ancillary Works).</t>
  </si>
  <si>
    <t>Excavate for foundations, part backfill after construction and remainder, cart away to tips or use as fill on site, all as directed by the Engineer</t>
  </si>
  <si>
    <t>Excavate below stripped level to formation level in common material, part backfill after construction and remainder, cart away to tips or use as fill on site, all as directed by the Engineer.</t>
  </si>
  <si>
    <t>Quantites are combined for Recirculation Pump Chamber, Backwash water and Sludge Lagoon</t>
  </si>
  <si>
    <t>Maximum depth n.e. 1.0 m</t>
  </si>
  <si>
    <t>-Ditto- but maximum depth 1.0 m to 2.0 m</t>
  </si>
  <si>
    <t xml:space="preserve"> -Ditto- but maximum depth 2.0 m to 3.0 m</t>
  </si>
  <si>
    <t>Extra over excavation for partitioning wall base</t>
  </si>
  <si>
    <t>Preparation of excavated surfaces including trimming sides of excavation to 34 degrees slope</t>
  </si>
  <si>
    <t>Extra Over Item 1.1 to 1.4  for excavation in rock Class 'A',  Blasting not permitted  (Provisional)</t>
  </si>
  <si>
    <t>Extra Over Item 1.1  to 1.4 for excavation in rock Class 'B',  Blasting not permitted  (Provisional)</t>
  </si>
  <si>
    <t>Extra Over Item 1.1 to 1.4  for excavation in rock Class 'C',  Blasting not permitted  (Provisional)</t>
  </si>
  <si>
    <t>Fill</t>
  </si>
  <si>
    <t>Transport approved excavated material from site and use as fill and compact in 200 mm layers as specified on site as and where directed by the Engineer. Compaction tests to be done and rates to include for this</t>
  </si>
  <si>
    <t>Fill to Finished Ground Level around the Sludge and Backwash water Lagoons, Inlet and Scour Chambers and Recirculation pump chamber.</t>
  </si>
  <si>
    <t>Under concrete access ramp</t>
  </si>
  <si>
    <t>Cart away surplus excavated materials to an approved dumping site</t>
  </si>
  <si>
    <t>CONCRETE WORKS</t>
  </si>
  <si>
    <t>Provide, mix and place concrete as directed:</t>
  </si>
  <si>
    <t>Plain concrete class 15/20 in 75mm thick blinding under the base of Backwash Water Lagoon, Sludge Lagoon and RC partition wall</t>
  </si>
  <si>
    <t>-Ditto- on sides of Backwash Water Lagoon and Sludge Lagoon  at 45 degrees slope including all necessary formwork</t>
  </si>
  <si>
    <t>-Ditto- under the base slab of Inlet and Scour Chambers</t>
  </si>
  <si>
    <t>-Ditto- under the Recirculation Chamber base slab</t>
  </si>
  <si>
    <t>Vibrated reinforced concrete class 25/20 in:</t>
  </si>
  <si>
    <t xml:space="preserve">100mm thick Base Slab of Backwash Water Lagoon and Sludge Lagoon </t>
  </si>
  <si>
    <t>-Ditto-  on sides of  Backwash Water Lagoon and Sludge Lagoon  at 45 degrees slope including all necessary formwork</t>
  </si>
  <si>
    <t xml:space="preserve">175mm thick Top Sorround Slab of Backwash Water Lagoon and Sludge Lagoon </t>
  </si>
  <si>
    <t>200mm thick Base Slab of Inlet and Scour Chambers</t>
  </si>
  <si>
    <t>-Ditto- base of Recirculation Pump Chamber</t>
  </si>
  <si>
    <t>-Ditto- slab on top surface of  access ramp  at slope n.e. 15 degrees, including all necessary formwork</t>
  </si>
  <si>
    <t xml:space="preserve"> -Ditto- walls retaining fill under ramp</t>
  </si>
  <si>
    <t>Extra over item 2.7 above for forming ribbed surface finish on concrete slab on access ramp</t>
  </si>
  <si>
    <t xml:space="preserve">200mm thick Base Slab of RC Lagoon partition wall </t>
  </si>
  <si>
    <t>-Ditto- Roof slab of Recirculation Pump Chamber</t>
  </si>
  <si>
    <t>-Ditto- walls of Scour Chambers</t>
  </si>
  <si>
    <t xml:space="preserve"> -Ditto- walls of Recirculation Pump Chamber</t>
  </si>
  <si>
    <t xml:space="preserve">75mm thick Precast Concrete Cover Slab of Recirculation Pump Chamber, size 2300mm long x 400mm wide x 200mm thick in two equal parts wide including 4 Nr. mild steel key holes cast with slab constructed.
</t>
  </si>
  <si>
    <t>REINFORCEMENT</t>
  </si>
  <si>
    <t>Provide and fix high tensile reinforcement to SRN 127, including cutting, bending, propping with spacers and tying as specified</t>
  </si>
  <si>
    <t>Reinforcement, all diameters</t>
  </si>
  <si>
    <t>kg</t>
  </si>
  <si>
    <t>FORMWORK</t>
  </si>
  <si>
    <t>Provide and fix shuttering including propping, strutting and striking, all as specified</t>
  </si>
  <si>
    <t>Vertical Formwork - Class F1 Finish</t>
  </si>
  <si>
    <t>Sides of base slab of Backwash Water Lagoon and Sludge Lagoon, width n.e 0.2m</t>
  </si>
  <si>
    <t>-Ditto- for base slab RC Lagoon partition wall</t>
  </si>
  <si>
    <t>-Ditto- for base slab of Scour Chambers</t>
  </si>
  <si>
    <t>-Ditto- for base slab of Recirculation Pump Chamber</t>
  </si>
  <si>
    <t>Vertical Formwork - Class F3 Finish</t>
  </si>
  <si>
    <t>175mm thick Top Sorround Slab of Backwash Water Lagoon and Sludge Lagoon</t>
  </si>
  <si>
    <t>Sides of RC Lagoon partition wall width n.e 3.0m</t>
  </si>
  <si>
    <t>-Ditto- walls of Recirculation Pump Chamber</t>
  </si>
  <si>
    <t>Sides of the wall retaining fill under the Ramp</t>
  </si>
  <si>
    <t>Sloping Formwork - Class F3 Finish</t>
  </si>
  <si>
    <t xml:space="preserve">Sides of Backwash Water Lagoon and Sludge Lagoon at 34 degrees slope </t>
  </si>
  <si>
    <t>Sides of 200mm thick slab on top surface of  access ramp  at slope n.e. 9 degrees</t>
  </si>
  <si>
    <t>Other Formwork - Class F3 Finish</t>
  </si>
  <si>
    <t>Boxing out 500mm x 500mm holes in concrete walls of  Backwash Water Lagoon and Sludge Scour Chamber and making good after installation of pipework</t>
  </si>
  <si>
    <t>Boxing out 350mm x 350mm holes in concrete walls of Backwash Water Lagoon and Sludge Lagoon and their inlet and outlet chambers. Rate includes making good after installation of pipework.</t>
  </si>
  <si>
    <t>Boxing out 250mm x 250mm holes in concrete walls of Backwash Water Lagoon and Sludge Lagoon; their inlet and outlet chambers and the Recirculation Pump Chamber. Rate includes making good after installation of pipework</t>
  </si>
  <si>
    <t>CONCRETE SURFACE FINISHES</t>
  </si>
  <si>
    <t>Granolithic  Concrete</t>
  </si>
  <si>
    <t>Provide all materials and lay grano-finish 75mm thick to slopes and bases of Backwash Water Lagoon and Sludge Lagoon.</t>
  </si>
  <si>
    <t>PIPEWORK</t>
  </si>
  <si>
    <t>APPROVED LINED FERROUS PIPES TO PN 16</t>
  </si>
  <si>
    <t>Supply, transport to site and store in secure place, including jointing materials, bolts, gaskets, packing, jointing glues, etc. as applicable</t>
  </si>
  <si>
    <t>Backwash Water Lagoon Supernatant Draw-Off And Overflow Pipework.</t>
  </si>
  <si>
    <t>250mm dia. Single Flanged 90° Bend (Mark a)</t>
  </si>
  <si>
    <t>250mm dia. All Flanged Gate Valve with extended spindle and wheel (Mark b)</t>
  </si>
  <si>
    <t>250mm dia. Flanged Spigot Pipe, length 2.4m with puddle flange at 750mm from flanged end and with spigot end bevelled (cut to suit on site) (Mark c1)</t>
  </si>
  <si>
    <t xml:space="preserve"> -Ditto- length 2.95m  (Mark c2)</t>
  </si>
  <si>
    <t xml:space="preserve"> -Ditto- length 3.6m  (Mark c3)</t>
  </si>
  <si>
    <t>300mm dia. Flanged Spigot Pipe, length 1.75m with puddle flange at 750mm from flanged end and with spigot end bevelled (cut to suit on site) (Mark d)</t>
  </si>
  <si>
    <t>300mm dia. Single Flanged 90° Bend (Mark e)</t>
  </si>
  <si>
    <t xml:space="preserve">Sludge Lagoon Supernatant Draw-Off And Overflow Pipework  </t>
  </si>
  <si>
    <t>200mm dia. Single Flanged 90° Bend (Mark A)</t>
  </si>
  <si>
    <t>200mm dia. All Flanged Gate Valve with extended spindle and wheel (Mark B)</t>
  </si>
  <si>
    <t>200mm dia. Flanged Spigot Pipe, length 2.85m with puddle flange at 565mm from flanged end and with spigot end bevelled (cut to suit on site) (Mark C1)</t>
  </si>
  <si>
    <t xml:space="preserve"> -Ditto- length 3.45m  (Mark C2)</t>
  </si>
  <si>
    <t xml:space="preserve"> -Ditto- length 4.1m  (Mark C3)</t>
  </si>
  <si>
    <t>250mm dia. Flanged Spigot Pipe, length 2.35m with puddle flange at 565mm from flanged end and with spigot end bevelled (cut to suit on site) (Mark D)</t>
  </si>
  <si>
    <t>250mm dia. Single Flanged 90° Bend (Mark E)</t>
  </si>
  <si>
    <t>Recirculation Pipework</t>
  </si>
  <si>
    <t>Delivery Pipework to Stilling Well</t>
  </si>
  <si>
    <t>100mm dia Flanged Spigot Pipe 400mm long (Cut to suit on site) (Mark 1)</t>
  </si>
  <si>
    <t>100mm dia All Flanged 90° Bend (Mark 2)</t>
  </si>
  <si>
    <t>100mm dia Flange Adaptor (Mark 3)</t>
  </si>
  <si>
    <t>100mm dia Flanged Spigot Pipe 1200mm long (Cut to suit on site) (Mark 4)</t>
  </si>
  <si>
    <t>100mm dia All Flanged Pipe 600mm long with puddle flange at 300mm from one end. (Mark 5)</t>
  </si>
  <si>
    <t>100mm dia Double Flanged free-acting Check Valve (Non-return valve) (Mark 6)</t>
  </si>
  <si>
    <t>100mm dia All flanged Gate Valve with 2400mm long extension spindle and T-key (Mark 7)</t>
  </si>
  <si>
    <t>100mm dia Flanged Spigot Pipe, 685mm long (Mark 8)</t>
  </si>
  <si>
    <t>100×100×100 mm dia All Flanged Tee (Mark 9)</t>
  </si>
  <si>
    <t>100×150 mm dia All Flanged Concentric Taper (Mark 10)</t>
  </si>
  <si>
    <t>150mm dia Flanged Spigot Pipe, 1200mm long (Mark 11)</t>
  </si>
  <si>
    <t>150mm dia Coupling (Mark 12)</t>
  </si>
  <si>
    <t xml:space="preserve">Overflow and Scour Pipework </t>
  </si>
  <si>
    <t>150mm dia. Flanged pipe 800mm long (Cut to Suit on site) (Mark ii)</t>
  </si>
  <si>
    <t>150mm dia Flanged spigot pipe 920mm long with the Spigot end bevelled (Cut to suit on site) (Mark iv)</t>
  </si>
  <si>
    <t>150mm dia flanged spigot pipe 1085mm long with puddle flange at 100 mm from the spigot end (Mark v)</t>
  </si>
  <si>
    <t>150mm dia Flanged Gate Valve with extended spindle 3000mm long (Mark vi)</t>
  </si>
  <si>
    <t>CONCRETE S&amp;S PIPES</t>
  </si>
  <si>
    <t xml:space="preserve">Backwash Water Lagoon Pipework                                         </t>
  </si>
  <si>
    <t>Backwash Water Lagoon inlet pipe; 450mm dia Concrete socket and spigot pipe 1.2m long with one end bevelled (Cut to suit on Site)</t>
  </si>
  <si>
    <t>Backwash Water Lagoon Outlet Chamber outlet pipe; 300 mm dia Concrete socket and Spigot pipe 600mm long (Cut to suit on site)</t>
  </si>
  <si>
    <t xml:space="preserve">Sludge Lagoon Pipework 
</t>
  </si>
  <si>
    <t>Sludge lagoon inlet pipe; 225mm dia Concrete socket and spigot pipe 1.2m long with one end bevelled (Cut to suit on Site)</t>
  </si>
  <si>
    <t>Sludge Lagoon Outlet Chamber outlet pipe; 225 mm dia Concrete socket and Spigot pipe 10.6 m long (Cut to suit on site)</t>
  </si>
  <si>
    <t>Transport from Site Store, Install,Test and Commission</t>
  </si>
  <si>
    <t>Backwash Water Lagoon Supernatant Draw-Off And Overflow Pipework</t>
  </si>
  <si>
    <t xml:space="preserve">Backwash Water Lagoon Pipework                                            </t>
  </si>
  <si>
    <t>PUMPS</t>
  </si>
  <si>
    <t>Recirculation Pumps</t>
  </si>
  <si>
    <t>METALWORK</t>
  </si>
  <si>
    <t>Provide and fix lockable G.M.S Open Mesh Flooring to sludge lagoon inlet chamber 800mm x 800mm</t>
  </si>
  <si>
    <t>Ditto but for- Sludge Lagoon Outlet Chamber  3100mm x 1800mm</t>
  </si>
  <si>
    <t>Ditto but for- Backwash Water Lagoon Inlet Chamber 1200mm x 1200mm</t>
  </si>
  <si>
    <t>Ditto but for- Backwash Water Lagoon Outlet Chamber 4050mm x 2200mm</t>
  </si>
  <si>
    <t>Ditto but for- Sludge Scour Chamber 2200mm x 1800mm</t>
  </si>
  <si>
    <t>Ditto but for- Recirculation Pump Chamber 2500mm x 1000mm</t>
  </si>
  <si>
    <t>Ditto but for Recirculation Pump Chamber Scour chamber 1500mmx1500mm</t>
  </si>
  <si>
    <t>Provide and fix step irons at 300mm c/c in the Recirculation Pump Chamber</t>
  </si>
  <si>
    <t>Ditto- but for Sludge Lagoon outlet chamber</t>
  </si>
  <si>
    <t>Ditto- but for Backwash Water lagoon outlet chamber</t>
  </si>
  <si>
    <t>Ditto- but for recirculation pump chamber Scour and Overflow chamber</t>
  </si>
  <si>
    <t>Ditto- but for Sludge Scour chamber</t>
  </si>
  <si>
    <t>Ditto- but for Pump Control chamber</t>
  </si>
  <si>
    <t>Sum of Pg 1 of 9</t>
  </si>
  <si>
    <t>Sum of Pg 2 of 9</t>
  </si>
  <si>
    <t>Sum of Pg 3 of 9</t>
  </si>
  <si>
    <t>Sum of Pg 4 of 9</t>
  </si>
  <si>
    <t>Sum of Pg 5 of 9</t>
  </si>
  <si>
    <t>Sum of Pg 6 of 9</t>
  </si>
  <si>
    <t>Sum of Pg 7 of 9</t>
  </si>
  <si>
    <t>Sum of Pg 8 of 9</t>
  </si>
  <si>
    <t>BILL NO. 2.6: CONSTRUCTION OF  SLUDGE DRYING BEDS</t>
  </si>
  <si>
    <t>The rates shall include for all strutting, shuttering, stabilising the excavation faces, and keeping the excavation free of water by pumping, bailing or other means</t>
  </si>
  <si>
    <t>Excavate to formation level in common material, part backfill after construction and reminder, cart away to tips identified by the Contractor in liaison with Local Authorities or use as fill on site, all as directed by the Engineer</t>
  </si>
  <si>
    <t>1.1.1</t>
  </si>
  <si>
    <t>Maximum depth n.e. 1.0m</t>
  </si>
  <si>
    <t>1.1.2</t>
  </si>
  <si>
    <t>-Ditto- but maximum depth 1.0m to 2.0m</t>
  </si>
  <si>
    <t>1.1.3</t>
  </si>
  <si>
    <t>-Ditto- but maximum depth 2.0m to 3.0m</t>
  </si>
  <si>
    <t>1.1.4</t>
  </si>
  <si>
    <t xml:space="preserve">Provide and place approved hardcore packing, hand packed and compacted to Engineer's approval, maximum 300mm thick layer.  Rate to include for provision, packing and compaction. </t>
  </si>
  <si>
    <t>1.1.5</t>
  </si>
  <si>
    <t>Extra Over Items 1.1 to 1.5 for excavation in rock Class 'A',  Blasting not permitted  (Provisional)</t>
  </si>
  <si>
    <t>1.1.6</t>
  </si>
  <si>
    <t>Extra Over Items 1.1 to 1.5 for excavation in rock Class 'B',  Blasting not permitted  (Provisional)</t>
  </si>
  <si>
    <t>1.1.7</t>
  </si>
  <si>
    <t>Extra Over Items 1.1 to 1.5 for excavation in rock Class 'C',  Blasting not permitted  (Provisional)</t>
  </si>
  <si>
    <t>FILL</t>
  </si>
  <si>
    <t>Transport approved excavated material from site stock pile and use as fill. Compact in 200mm thick layers,making up levels under the sludge drying bed  base slab as directed by the Engineer. Compaction tests to be done for each layer as directed by the Engineer and to be included in the contractor's rates.</t>
  </si>
  <si>
    <t>Provide, lay and level out the crushed stone, sand or gravel blinding 50mm thick to surface of filling, including watering and rolling to achieve satisfactory compaction.</t>
  </si>
  <si>
    <t>Trim sides of excavation to 60 degree slopes</t>
  </si>
  <si>
    <t>Provide, mix and place concrete as directed</t>
  </si>
  <si>
    <t>Plain Concrete Class 15/20 in 50mm thick blinding layer under walls, bases of Sludge Dying Beds and Bases of Sludge Loading Bays.</t>
  </si>
  <si>
    <t>PAGE TOTAL CARRIED TO  COLLECTION PAGE</t>
  </si>
  <si>
    <t>Guaranteed Strength Reinforced Concrete Class 25/20.  Maximum Aggregate as Described in:-</t>
  </si>
  <si>
    <t>Base Slab - Drainage channel</t>
  </si>
  <si>
    <t>Base Slab - Beds- 300mm thick</t>
  </si>
  <si>
    <t>Base Slab - Sludge Loading Bays - 200mm thick</t>
  </si>
  <si>
    <t>Base Slab - Sludge Distribution Channel - 200mm thick</t>
  </si>
  <si>
    <t>Base Slab - Outlet Chambers - 300mm thick</t>
  </si>
  <si>
    <t>Base Slab - Inlet Chambers - 200mm thick</t>
  </si>
  <si>
    <t>Walls - Drainage Channel - 300mm thick</t>
  </si>
  <si>
    <t>Walls - Sludge Drying Beds - 300mm thick</t>
  </si>
  <si>
    <t>Walls - Sludge Distribution Channel - 125mm thick</t>
  </si>
  <si>
    <t>Walls - Outlet Chambers - 200mm thick</t>
  </si>
  <si>
    <t>Walls - Inlet Chambers - 200mm thick</t>
  </si>
  <si>
    <t>Columns - 400mm x 200mm</t>
  </si>
  <si>
    <t>Roof Slab - Outlet Chamber, 150 mm thick</t>
  </si>
  <si>
    <t>m²</t>
  </si>
  <si>
    <t>Provide and Fix High Tensile Steel Reinforcement to SRN 127 including Cutting, Bending, Propping with Spacers and Tying as Specified:-</t>
  </si>
  <si>
    <t>High Yield Reinforcement Bars, all diameters</t>
  </si>
  <si>
    <t>Provide and Fix Shuttering Including Propping, Strutting and Striking, all as specified</t>
  </si>
  <si>
    <t>(i)  Vertical Formwork - Class F1 Finish</t>
  </si>
  <si>
    <t>Sides of Slabs - width n.e 0.3m</t>
  </si>
  <si>
    <t>Sides of Walls -  width ne. 3.5m</t>
  </si>
  <si>
    <t>(ii)  Vertical Formwork - Class F3 Finish</t>
  </si>
  <si>
    <t>Sides of Walls -  width ne. 0.1m</t>
  </si>
  <si>
    <t>Sides of Walls - width n.e 3.5m</t>
  </si>
  <si>
    <t>Sides of Walls Sludge Distribution Channel - width n.e. 0.3m</t>
  </si>
  <si>
    <t>Sides of Base Sludge Distribution Channel - width n.e. 0.2m</t>
  </si>
  <si>
    <t>Sides of Columns - width n.e 0.2m</t>
  </si>
  <si>
    <t>Sides of Columns - width n.e 0.4m</t>
  </si>
  <si>
    <t>Soffits of Sludge Distribution Channel - width n.e. 0.65m</t>
  </si>
  <si>
    <t>Sides of Concrete roof slab for Outlet Chamber - width n.e 0.15m</t>
  </si>
  <si>
    <t>Other Formwork</t>
  </si>
  <si>
    <t>Box out for 400mm dia. pipes in 200mm thick Concrete Walls of Inlet Chambers and make good after Installation of Sludge Inlet Pipes.</t>
  </si>
  <si>
    <t>Box out for 225mm dia. pipes in 200mm thick Concrete Walls of Outlet Chambers and make good after Installation of the Outlet Pipes.</t>
  </si>
  <si>
    <t>Boxing out 400 mm x 400 mm holes in 300mm thick concrete walls  and making good for sludge inlet pipes</t>
  </si>
  <si>
    <t>WALLING</t>
  </si>
  <si>
    <t>Selected Machine Dressed Natural Stone Block Walling, Reinforced with 20 swg Hoop Iron at every alternate course, and Bedded, Jointed and Pointed in Cement Mortar (1:3):-</t>
  </si>
  <si>
    <t>200mm Thick Walling</t>
  </si>
  <si>
    <t>PRECAST CONCRETE</t>
  </si>
  <si>
    <t>Precast concrete slabs class 25/20 finished fair on all surfaces, size 400mm x 600mm x 75mm thick, laid on surface of filter media as per details on Drg. No. M407/CG/TW/NJ/SDB/02.</t>
  </si>
  <si>
    <t>CONSTRUCTION JOINTS</t>
  </si>
  <si>
    <t>Provide and install the following waterstops in construction joints including all surface treatment, formwork, forming of rebate 20 mm x 20 mm and sealing of rebate with polysulphide sealant all as per Drawings and Specification</t>
  </si>
  <si>
    <t>200 mm wide expandite super-cast waterfoil PVC or similar approved waterstop in vertical/horizontal construction joints in walls</t>
  </si>
  <si>
    <t>PIPEWORK, FITTINGS AND VALVES</t>
  </si>
  <si>
    <t>Supply, transport to site and store in secure place, including jointing material, bolts gaskets, packing, jointing glues, etc. as applicable</t>
  </si>
  <si>
    <t>Drainage Channel Pipework</t>
  </si>
  <si>
    <t>225mm dia. open jointed perforated concrete pipe 17m long</t>
  </si>
  <si>
    <t>Inlet Manhole Pipework</t>
  </si>
  <si>
    <t xml:space="preserve">400mm dia. concrete socket and spigot pipe, 1200mm long (cut to suit on site) </t>
  </si>
  <si>
    <t xml:space="preserve">Transport from Site Store, Install, Test and Commission. This rate includes provisions for all jointing and fixing materials </t>
  </si>
  <si>
    <t xml:space="preserve">400mm dia. concrete socket and spigot pipe (cut to suit on site) </t>
  </si>
  <si>
    <t xml:space="preserve">m </t>
  </si>
  <si>
    <t>METAL WORK</t>
  </si>
  <si>
    <t>All Steel Works to be completely cleaned by acid dipping prior to galvanising</t>
  </si>
  <si>
    <t>G.M.S Hand Stops at Inlet Chamber</t>
  </si>
  <si>
    <t>MISCELLANEOUS</t>
  </si>
  <si>
    <t>Provide and Place approved Filter Medium of Clean Sharp Sand 6mm nominal size in Drying Bed and finish level</t>
  </si>
  <si>
    <t>- Ditto - but gravel, 19mm</t>
  </si>
  <si>
    <t>- Ditto - but large stones, 38mm</t>
  </si>
  <si>
    <t>Sum of Pg 3 of 5</t>
  </si>
  <si>
    <t>BILL NO. 2.7: CONSTRUCTION OF  WATER TREATMENT ANCILLARY WORKS</t>
  </si>
  <si>
    <t>A</t>
  </si>
  <si>
    <t>FENCING FOR THE RESIDENTIAL AREA</t>
  </si>
  <si>
    <t>Provide and install all materials for Fences, gates including chain-link 14G 2.5m high and six strands of 12.5Gauge Plain wire and 6mx3m steel plate gate to separate the staff house and production area as  per the drawings and as directed by the engineer.</t>
  </si>
  <si>
    <t>Provide and install all materials for gates 6m x 3m steel gate for the treatment works site as per the drawings and as directed by the Engineer.</t>
  </si>
  <si>
    <t>Propose, Supply, Plant Flowery Live fence around the staff residenctial area and man and maintain to maturity</t>
  </si>
  <si>
    <t>SM</t>
  </si>
  <si>
    <t>B</t>
  </si>
  <si>
    <t xml:space="preserve"> WALKWAY PLATFORM</t>
  </si>
  <si>
    <t>Provide and fix a m 1.2 meter wide Epoxy painted 8mm thick chequered plate as a walk way platform across the sedimentatin tank complete with all with All and neccessary support steel beams colums and Hardrails. Rate to include all jointing connections and necessary fittings. and also  include application of one coat mordant solution, one undercoat and two coats gloss enamel paint on galvanized metal work externally on the  handarils pipes and fittings: as  per the drawings and as directed by the engineer.</t>
  </si>
  <si>
    <t>SEDIMENTATION TANK PIPE WORKS</t>
  </si>
  <si>
    <t>Provide and install DN 25 PN 10, PPR Pipes with its fittings in inclusive of all rates . As per the drawing and directed by the engineer</t>
  </si>
  <si>
    <t>Provide peggler gate valve 3/4'' together with all its fittings</t>
  </si>
  <si>
    <t>Provide and install 3/4" fixed angle sprinkler to prevent scum from leaving the sendimentation tank</t>
  </si>
  <si>
    <t>CHEMICAL ROOM  blocks plate</t>
  </si>
  <si>
    <t xml:space="preserve">Supply and install Wooden pallet blocks cyprus ,1000mm by 1000mm for the chemical room as per the approval of the Engineer </t>
  </si>
  <si>
    <t>STREET LIGHTING</t>
  </si>
  <si>
    <t>Provide all materials and install the following : in accordance with details shown on drawings</t>
  </si>
  <si>
    <t>Lanterns with integral Control gear and 250W MB/F/Y 3833 or equivalent</t>
  </si>
  <si>
    <t>Street Lighting columns 7.5m long with 1.2m single arm out reach in accordance with the drawings</t>
  </si>
  <si>
    <t>Security lighting lanterns with integral control  gear Thorn Cat QG/1100 or equivalent.</t>
  </si>
  <si>
    <t xml:space="preserve"> Electrical works - Buildings</t>
  </si>
  <si>
    <t>Supply ,install,test and commission the following;</t>
  </si>
  <si>
    <t>CONTROL ROOM AND CHANGING ROOM</t>
  </si>
  <si>
    <t>Lighting point wired using 3x1.5mm2 pvc single core cable drawn in 20mm heavy gauge pvc conduits concealed in walls and floors ,one way switched but excluding the switch itself.</t>
  </si>
  <si>
    <t>Ditto' but 2 way switched</t>
  </si>
  <si>
    <t xml:space="preserve">6A,1 gang 1 way switch as  approved </t>
  </si>
  <si>
    <t xml:space="preserve">6A,1 gang 2 way switch as  approved </t>
  </si>
  <si>
    <t xml:space="preserve">6A,2gang 2way switch as approved </t>
  </si>
  <si>
    <t>1200mmx2x36 watts HPF bare batten flourescent lighting as Thorn or approved equivalent</t>
  </si>
  <si>
    <t>1200mmx2x36 watts flourescent complete with prismatic diffusers as Thorn or equal</t>
  </si>
  <si>
    <t>15 watts LED light circular fitting for ceiling mounting as Robus or approved equal</t>
  </si>
  <si>
    <t xml:space="preserve">Bulkhead lighting fitting with metallic base complete with 18 watts compact energy saving lamp </t>
  </si>
  <si>
    <t xml:space="preserve">Emergency lighting points wired using 3x1.5mm2 single core cables drawn in 20mm heavy gauge pvc conduits concealed in walls and floors but excluding the light fitting itself.  </t>
  </si>
  <si>
    <t xml:space="preserve">Emergency lighting fittings as thorn or approved   </t>
  </si>
  <si>
    <t xml:space="preserve">Power point wired using 3x2.5mm2 single core cables drawn in 20mm heavy gauge pvc conduits concealed in walls and floors but excluding the light fitting itself. </t>
  </si>
  <si>
    <t xml:space="preserve">13A twin switched socket outlets as Crabtree or approved equivalent </t>
  </si>
  <si>
    <t>Power point wired using 3x2.5mm2 single core cables drawn in 50x150mm powder coated metal sheet trunking mounted at 200mm above finnished floor level but excluding the socket outlet itself</t>
  </si>
  <si>
    <t>13A twin switched socket outlets as Crabtree or approved equivalent mounted on steel trunking</t>
  </si>
  <si>
    <t>Metal frame onto which twin socket outlet is fixed onto the trunking</t>
  </si>
  <si>
    <t>Ditto" but for twin data/voice Rj 45 outlet(computer outlet)</t>
  </si>
  <si>
    <t>50mmx150mm 2-compartment powder coated metal trunking fabricated from steel sheet gauge 18 and sprayed with off white colour</t>
  </si>
  <si>
    <t>M</t>
  </si>
  <si>
    <t>6- way distribution board as crabtree/loadstar or approved equivalent</t>
  </si>
  <si>
    <t>5A MCB as make of DB</t>
  </si>
  <si>
    <t>20A MCB as make of BD</t>
  </si>
  <si>
    <t>30A TP  MCB as make of BD</t>
  </si>
  <si>
    <t>Consumer's unit blank covers</t>
  </si>
  <si>
    <t>Manually operated fire alarm gong mounted on the wall at 1800mm above floor level</t>
  </si>
  <si>
    <t>4 -zone fire alarm panel as menvier</t>
  </si>
  <si>
    <t>Breakglass fire alarm switch</t>
  </si>
  <si>
    <t>Smoke detectors as Menvier or approved equal</t>
  </si>
  <si>
    <t>24VDC fire alarm bell as menvier</t>
  </si>
  <si>
    <t>10.0mm2x4 pvcswapvc submain cables</t>
  </si>
  <si>
    <t>Trenching, tiling,cable laying and backfilling</t>
  </si>
  <si>
    <t>Cable glands complete with sleeves for item No.31A above</t>
  </si>
  <si>
    <t>10.0mm2x4 single core PVC submain cables</t>
  </si>
  <si>
    <t>Three phase Cable loop-in box</t>
  </si>
  <si>
    <t>Earthing comprising the following-:</t>
  </si>
  <si>
    <t>(I) 1500mm x 15mm diameter pure copper earth  electrode complete with clamp</t>
  </si>
  <si>
    <t>(ii) 6.0mm2 single core green/yellow earthing lead</t>
  </si>
  <si>
    <t>(III) Precast earthing inspection chamber complete with cover</t>
  </si>
  <si>
    <t>Supply and install 32mm diametre heavy gauge high impact pvc conduits</t>
  </si>
  <si>
    <t xml:space="preserve">DRAINAGE WORKS </t>
  </si>
  <si>
    <t>Excavate for open drainage channels to details shown in the drawings and dispose</t>
  </si>
  <si>
    <t>excavation for drainage works</t>
  </si>
  <si>
    <t>Provide, place and compact 50mm class 15/20 concrete as blinding.</t>
  </si>
  <si>
    <t>400 wide x 300 deep precast concrete drain channels jointed in sand/cement mortar</t>
  </si>
  <si>
    <t>KITCHEN SHELVES</t>
  </si>
  <si>
    <t>Fabricate, supply and fix high level cabinets comprising of size 4100mm long by 800mm high by 320mm deep made of 20mm thick MDF board, 2no. open shelves with an extension of size 600mm long by 340mm high by 320mm deep shelf above the fridge slot to match existing profile set up and to match the office floors kitchen MDF board as instructed by the engineer.</t>
  </si>
  <si>
    <t>Ditto but size 500mm wide by 2320mm high by 320mm deep side cabinet with shelves at 450mm centres (next to fridge) to match existing set uo</t>
  </si>
  <si>
    <t>Ditto but size 3500mm long by 920mm high by 600mm deep lower cabinet with  middle shelf to match existing set up</t>
  </si>
  <si>
    <t>Supply and fix chrome plated "COBRA" type swan neck kitchen mixer tap as shown on site and make good</t>
  </si>
  <si>
    <t>RAIN WATER DISPOSAL</t>
  </si>
  <si>
    <t>150mm diameter  UPVC gutters fixed to fascia with including appropriate brackets hangers bends, and gutter spout or out lets for connection to down pipes by outs all in accordance with architect drawings.</t>
  </si>
  <si>
    <t>Down Pipes with solvent welded joints, fixed to walls with holderbolts size 100 x 100 mm or any other approved</t>
  </si>
  <si>
    <t>Extraover  for swan kneck in pipe  , size' -  100 x 100  mm</t>
  </si>
  <si>
    <t>Extraover  for shoe in pipe  , size' -  100 x 100  mm</t>
  </si>
  <si>
    <t>CROSSINGS </t>
  </si>
  <si>
    <t>ROAD CROSSINGS</t>
  </si>
  <si>
    <t>Allow for micro tunneling across tarmacked road for pipe of diameter 110 - 200mm as detailed in  the drawings and as per the design guidleines in the Kenya Roads Design manual. Rate inclusive of steel casing</t>
  </si>
  <si>
    <t>RIVER /GULLEY CROSSINGS</t>
  </si>
  <si>
    <t xml:space="preserve">Excavate for river training/DIVERSION in soft material </t>
  </si>
  <si>
    <t>m³</t>
  </si>
  <si>
    <t>E.O for excavation in Hard rock as per specifications (provisional)</t>
  </si>
  <si>
    <t xml:space="preserve">Construct reinforced concrete column River and Steep Valley pipe crossing, all in accordance with details shown on drawings. </t>
  </si>
  <si>
    <t>Provision and fixing of clips, heavy duty steel pipe clamps and heavy duty triangular mild steel frame as detailed in the drawings</t>
  </si>
  <si>
    <t>Reinforced Concrete Anchor and thrust blocks as detailed in the drawings</t>
  </si>
  <si>
    <t>High yield steel reinforcement to specifications</t>
  </si>
  <si>
    <t>FIRE HYDRANTS</t>
  </si>
  <si>
    <t>Provide a lumpsum for installing 4 fire fire hydrants withing predetermined sites as directed by the engineer. The rate to cate for all connection pipeworks and fittings necessary to get it to operational mode.</t>
  </si>
  <si>
    <t>BACK WASH WATER DRAIN</t>
  </si>
  <si>
    <t xml:space="preserve">Supply, excavate, Lay and test for water tightness, DWC DN 300 SN8 Pipeline for use as a Scour line and excess backwash bypass line </t>
  </si>
  <si>
    <t>Mtrs</t>
  </si>
  <si>
    <t>Provide Manholes, along the scour lines for depth not exceeding 2.5m. The manholes to be made of Vibrated RCC class 25, reinforced with Well welded circular steel cage made of 10 mm steel rebars to form mess @ every 200 mm c-c interval. The manholes to be covered by composite access covers inscribed with the name of the Procuring entity</t>
  </si>
  <si>
    <t>BILL NO. 2.8: CONSTRUCTION OF  BPTs AND SMART WATER METERS</t>
  </si>
  <si>
    <t xml:space="preserve">Supply, Delivery, Configuration, Installation,Testing and Commissioning of BATTERY Power-operated EM Insertion Pipe Flowmeter, Necccessary connection fitting and Transmitters and Requisite Peripherals. This shall include Supply, delivery, deployment, configuration and commissioning of a remote meter monitoring system including a Meter Data Management System and for communication between Meters and KIRIWASCO Control Office.  The quoted cost shall include associated data system costs such as;Registration, Activation and subscription with local data service providers for the meters and server for a period of 3 years. (local network), Software cost plus perpetual Software Licenses applicable for the meter data collection, management and analytics system, Annual Cloud Hoisting Charge and Office Server i7-10510U, 16GB RAM, Base LP DDR3, 512 GB SSD M.2 2280 NVMe, Integrated, 14.0’’FHD IPS MultiTouch, e -privacy, win 10 Pro64, Intel AX201 2x2AX+BT, Y -FPR, TPM 2.0, lR HD Cam, RJ45 Extn Connector, 4 Cell 51Whr, 65W USB-C UK, KYB BL UK English,3 -year carry-in. 
The supplied meters shall be for KIRIWASCO Production, Reservoir Sites &amp; Selected Distribution Mains sizes as below: </t>
  </si>
  <si>
    <t>A1</t>
  </si>
  <si>
    <t>PROVISION FOR INSTALLATION OF EXISTING SMART WATER METER</t>
  </si>
  <si>
    <t>The rate under this section to cater for installation only as the water meter are already on site. The contractor is expected to visit and acess the site condition of the present water meter</t>
  </si>
  <si>
    <t xml:space="preserve">Maintenance Support </t>
  </si>
  <si>
    <t>Provide after commissioning support of the installed complete meter system including Meter Data Management System (MDM) and remote monitoring system for Meter Site point and KIRIWASCO control Offices. All Data and Controls will belong to the Client and to be hosted by KIRIWASCO with full rights. The first 6 Months should be hand holding period and should not be costed.</t>
  </si>
  <si>
    <t>Months</t>
  </si>
  <si>
    <t>Factory visit by the procuring entity to the actual manufacturing plant of the meters to be supplied. This will be to ascertain capacity and compliance to the contract specifications as per the submitted bidders information. The visit will be after signing of the contract and before production of  the first batch of meters. The factory visit will  be at the cost of the procuring entity</t>
  </si>
  <si>
    <t>Njegas Primary school BPT modification</t>
  </si>
  <si>
    <t>Control Valve Chamber</t>
  </si>
  <si>
    <t>Valve Chamber (2000 x 1500 x 2000mm) - To suite site or as directed by the Engineer. (x.No)</t>
  </si>
  <si>
    <t>Earth works</t>
  </si>
  <si>
    <t>Excavation in normal soil</t>
  </si>
  <si>
    <t>200 mm Hardcore Blinding Layer Before concrete works</t>
  </si>
  <si>
    <t>Concrete</t>
  </si>
  <si>
    <t>Vibrated reinforcement in situ concrete grade 20; with minimum cube crushing strength of 25N/mm2 at 28 days as specified; including formwork and reinforcement</t>
  </si>
  <si>
    <t>To floor slab</t>
  </si>
  <si>
    <t>To roof slab</t>
  </si>
  <si>
    <t>Provide high tensile steel reinforcement to SRN 127 including cutting, propping, spacing and tying as specified</t>
  </si>
  <si>
    <t>Stonework</t>
  </si>
  <si>
    <t>200mm thick natural stone walling to chamber</t>
  </si>
  <si>
    <t>300mm thick natural stone walling to chamber</t>
  </si>
  <si>
    <t>Plastering of internal and exposed external wall to a water tight state</t>
  </si>
  <si>
    <t>Cover</t>
  </si>
  <si>
    <t>600 x 600 Lockable inspection cover minimum Class 250 composite cover and frame to BS EN 124-5:2015. All covers to be inscribed with name of the local water service provider to their specifications.</t>
  </si>
  <si>
    <t>Provisional Works For Special works in chambers</t>
  </si>
  <si>
    <t>Acess  Galvanised Steel Access ladder (Height to determined on site)</t>
  </si>
  <si>
    <t xml:space="preserve">Water Proofing of Valve Chambers </t>
  </si>
  <si>
    <t>Base water proofing (Using Mapex Products or approved equivalnts)</t>
  </si>
  <si>
    <t>Outside wall water proofing for burried depth (N.e 1.5 Mtr)(Using Mapex Products or approved equivalnts)</t>
  </si>
  <si>
    <t>VALVE FITTINGS</t>
  </si>
  <si>
    <t>ALL Valves for this section to be supplied alongside a 10 yr waranty and the contractor to provide manufacturer authorizatio to supply</t>
  </si>
  <si>
    <t>Dn 300 mm Double Flanged Spingot 800 mm Long short piece epoxy coated steel pipe</t>
  </si>
  <si>
    <t>Dn 300 mm HDPE STUB END complete with its flange (Inlet and Outlet)</t>
  </si>
  <si>
    <t>Dn 300 mm inlet Sluice valve complete with all Connection Fittings ..</t>
  </si>
  <si>
    <t xml:space="preserve">DN 300 mm Double Flanged Flow dispating plate/Valve as per the engineers direction   </t>
  </si>
  <si>
    <t>Dn 300 x 300 x 100 mm All Flanged steel tee</t>
  </si>
  <si>
    <t>DN 100 mm Combination Air Valve PN 16 ..</t>
  </si>
  <si>
    <t>Dn 100 mm isolation Sluice valve complete with all Connection Fittings ..</t>
  </si>
  <si>
    <t>DN 300 All flanged Y- Strainer PN 16  ..</t>
  </si>
  <si>
    <t>DN 300 Reduced bore Pressure release valve (PN 16 inlet pressure TO PN  8 outlet pressure) ..</t>
  </si>
  <si>
    <t>DN 300 Reduced bore Pressure release valve ( PN 8 inlet pressure TO PN 2 outlet pressure ) ..</t>
  </si>
  <si>
    <t>Dn 300 mm outlet Sluice valve complete with all Connection Fittings ..</t>
  </si>
  <si>
    <t>DN 300 Double Flanged Dismantling Joints ..</t>
  </si>
  <si>
    <t>DN 300 X 300X 100 All flanged offtake tee to connect to the current Njegas BPT which is to translate to a community and school tank</t>
  </si>
  <si>
    <t>DN 100 Sluice valve complete with all Connection Fittings ..</t>
  </si>
  <si>
    <t>DN 100 Woltman/Turbine Water Meter complete with all Connection Fittings (Zenner or Approved equivalent)</t>
  </si>
  <si>
    <t>DN 100 x 300 All flanged reducer with all Connection Fittings</t>
  </si>
  <si>
    <t>DN 300 Falnged Tensile Adapter  (AVK Supa Max TM or approved equivaqlent)</t>
  </si>
  <si>
    <t>C</t>
  </si>
  <si>
    <t>DN 250 KUTUS PIPELINE BPT IMPROVEMENTS</t>
  </si>
  <si>
    <t>Supply and install DN 250 mm PN16 Ball Float Valves ..</t>
  </si>
  <si>
    <t>Supply and install DN 250 mm PN16 Y-Strainer ..</t>
  </si>
  <si>
    <t xml:space="preserve">DN 250 mm Flanged Flow dispating plave/Valve as per the engineers direction   </t>
  </si>
  <si>
    <t>DN 500 KIANJOGU PIPELINE BPT IMPROVEMENTS</t>
  </si>
  <si>
    <t>Supply and install DN 500 mm PN16 Ball Float Valves ..</t>
  </si>
  <si>
    <t>Supply and install DN 500 mm PN16 Y-Strainer ..</t>
  </si>
  <si>
    <t xml:space="preserve">DN 500 mm Flanged Flow dispating plave/Valve as per the engineers direction   </t>
  </si>
  <si>
    <t xml:space="preserve">DN 400 PIPELINE BPT IMPROVEMENTS (Kiandieri, Chief and Coffee area) </t>
  </si>
  <si>
    <t>Supply and install DN 400 mm PN16 Ball Float Valves ..</t>
  </si>
  <si>
    <t>Supply and install DN 400 mm PN16 Y-Strainer ..</t>
  </si>
  <si>
    <t xml:space="preserve">DN 400 mm Flanged Flow dispating plave/Valve as per the engineers direction   </t>
  </si>
  <si>
    <t>Sum of Pg 1 of 7</t>
  </si>
  <si>
    <t>Sum of Pg 2 of 7</t>
  </si>
  <si>
    <t>Sum of Pg 3 of 7</t>
  </si>
  <si>
    <t>Sum of Pg 4 of 7</t>
  </si>
  <si>
    <t xml:space="preserve">    </t>
  </si>
  <si>
    <t>BILL NO. 3.1: CONSTRUCTION OF (DN 250,200&amp;160) mm OFFTAKE TO KIANYAGA TOWN MAIN LINE</t>
  </si>
  <si>
    <t>CLASS A: GENERAL ITEM</t>
  </si>
  <si>
    <t>Testing of works</t>
  </si>
  <si>
    <t>Pipeline testing and commissioning for the whole work on this line DN 110 -250mm, including all necessary equipment, materials and works necessary for testing, such as thrust and anchor blocks, transportation and use of water, pipe fittings, disposal of used water all as per the specifications</t>
  </si>
  <si>
    <t>Disinfection of Pipe lines DN 110 -250mm,: flushing with clear water, filling with water containing 0.05 g/l calcium hypochlorite, left for 24  hours. This includes supply of all necessary equipment, materials, chemicals and water, measurement of residual chlorine, all as specified.</t>
  </si>
  <si>
    <t xml:space="preserve">Allow for Setting Out of the Works in all pipelines in accordance of Section VI in the General &amp; Specific Specifications of Bid Document Volume II - Specifications Clause 1.27. The rate to include for engagement with relevant government authorities to determine actual road corridors, Securing of cadastral maps to determine the extent of road corridor and the road reserves. </t>
  </si>
  <si>
    <t>Method Related Charges</t>
  </si>
  <si>
    <t xml:space="preserve">Specific conditions in execution of these Works are deemed to be included in the Contractor's rates. The Contractor will be required to submit Method Statement for execution of works under these specific conditions for approval prior to execution of the works. </t>
  </si>
  <si>
    <t>These include but are not limited to the following:</t>
  </si>
  <si>
    <t>i.   No blasting will be permitted in these areas</t>
  </si>
  <si>
    <t>ii.  Pedestrian and vehicular Access to individual shops / plots to be maintained at all times</t>
  </si>
  <si>
    <t>iii. Safety hoarding, lighting, bands, warning signs, etc. to be maintained at all times.</t>
  </si>
  <si>
    <t>iv. Allow for method related costs for dewatering of trenches.</t>
  </si>
  <si>
    <t>Cost relating to the above  mentioned specific conditions</t>
  </si>
  <si>
    <t>CLASS D: DEMOLITION AND SITE CLEARANCE</t>
  </si>
  <si>
    <t>Clear site for works as instructed, including removal of trees and stumps with girths less than 0.5m, hedges, bushes and other vegetation or deleterious organic material, and back filling of holes left by removal of stumps and roots using approved material.</t>
  </si>
  <si>
    <t>CLASS E: EXCAVATION   &amp;    CLASS I: PIPE WORK -HDPE PIPES</t>
  </si>
  <si>
    <t>NOTE:-Excavat, Supply ,Store, Lay to a depth not exedding 1.5m , install,  Pressure test and Sterilize including jointing materials, bolts, gaskets packing jointing glue etc., as applicable. Jointing ( Socket and Spigot, Flexible coupling  etc.) shall be as per the specifications, All pipe fittings and valve diameters indicated are Nominal diameters . See Drawings for relevant outside diameter.</t>
  </si>
  <si>
    <r>
      <rPr>
        <b/>
        <u/>
        <sz val="10"/>
        <rFont val="Garamond"/>
        <family val="1"/>
      </rPr>
      <t>NOTE :-</t>
    </r>
    <r>
      <rPr>
        <sz val="10"/>
        <rFont val="Garamond"/>
        <family val="1"/>
      </rPr>
      <t xml:space="preserve"> Excavate below stripped level to invert  level in soft/normal material, part backfill after construction , fully backfill after testing and remainder, cart away to tips or use as fill on site, all as directed by the Engineer.</t>
    </r>
  </si>
  <si>
    <t>Trench width and minimum cover to pipes is as per the Specification , as shown in drawings and as directed by the Engineer. The cost shall include for strutting, shuttering, stabilizing the earth faces of trenches and keeping the trenches free of water from whatever source by pumping or other means and cost of use of selected soil from the excavated material or from suitable import material for compaction in bed and surround to backfilling of trenches, etc., all as specified. The rate to include for removing all the roots encountered in the trench and disposal as directed by the Engineer.</t>
  </si>
  <si>
    <t xml:space="preserve">Rate to include for ground investigation for services such as water lines, fibre optic, power lines, telecommunications lines etc underneath the proposed pipe route. After the identification, the contractor shall present a methodology to the Resident engineer on the relocation procedure. Contractor shall   bear the cost of reinstatement of destruction if this process of ground truthing is not adhered to. This includes any penalties imposed by the service provider. In case of water supply lines, the contractor shall provide an alternative source of water to the affected consumers up and until the service is restored. </t>
  </si>
  <si>
    <t>NOTE:-Excavate, Supply ,Store, Lay to a depth not exedding 1.5m , install,  Pressure test and Sterilize including jointing materials, bolts, gaskets packing jointing glue etc., as applicable. Jointing ( Socket and Spigot, Flexible coupling  etc.) shall be as per the specifications, All pipe fittings and valve diameters indicated are Nominal diameters . See Drawings for relevant outside diameter.</t>
  </si>
  <si>
    <t>HDPE DN 250 mm PN 12.5 Pipes</t>
  </si>
  <si>
    <t>HDPE DN 200 mm PN 12.5 Pipes</t>
  </si>
  <si>
    <t>HDPE DN 160 mm PN 12.5 Pipes</t>
  </si>
  <si>
    <t>CLASS J: PIPE WORK - FITTINGS AND VALVES</t>
  </si>
  <si>
    <t>ALL HDPE BUTT FUSSION FITTINGS</t>
  </si>
  <si>
    <t>HDPE DN 250 mm 45 Degrees Bends</t>
  </si>
  <si>
    <t>HDPE DN 250 mm 90 Degrees Bends</t>
  </si>
  <si>
    <t>HDPE DN 250 mm End Cap ..</t>
  </si>
  <si>
    <t>HDPE DN 250 mm Equal Tee</t>
  </si>
  <si>
    <t>HDPE DN 250 mm Reduced tee (of any Xmm Outlet)</t>
  </si>
  <si>
    <t>HDPE DN 250 mm Reducing Socket (of any Xmm Outlet)</t>
  </si>
  <si>
    <t>HDPE DN 200 mm 45 Degrees Bends</t>
  </si>
  <si>
    <t>HDPE DN 200 mm 90 Degrees Bends</t>
  </si>
  <si>
    <t>HDPE DN 200 mm End Cap ..</t>
  </si>
  <si>
    <t>HDPE DN 200 mm Stub Flanged Equal Tee</t>
  </si>
  <si>
    <t>HDPE DN 200 mm Reduced tee (of any Xmm Outlet)</t>
  </si>
  <si>
    <t>HDPE DN 200 mm Reducing Socket (of any Xmm Outlet)</t>
  </si>
  <si>
    <t>HDPE DN 160 mm 45 Degrees Bends</t>
  </si>
  <si>
    <t>HDPE DN 160 mm 90 Degrees Bends</t>
  </si>
  <si>
    <t>HDPE DN 160 mm End Cap ..</t>
  </si>
  <si>
    <t>HDPE DN 160 mm Stub Flanged Equal Tee</t>
  </si>
  <si>
    <t>HDPE DN 160 mm Reduced tee (of any Xmm Outlet)</t>
  </si>
  <si>
    <t>HDPE DN 160 mm Reducing Socket (of any Xmm Outlet)</t>
  </si>
  <si>
    <t>CLASS K: PIPE WORK - CHAMBERS AND PIPEWORK ANCILLARIES</t>
  </si>
  <si>
    <t xml:space="preserve">Chambers, ducts, culverts, crossings, thrust and anchor blocks, reinstatement and others as listed and specified in drawings.
</t>
  </si>
  <si>
    <r>
      <rPr>
        <b/>
        <u/>
        <sz val="10"/>
        <rFont val="Garamond"/>
        <family val="1"/>
      </rPr>
      <t>Note</t>
    </r>
    <r>
      <rPr>
        <b/>
        <sz val="10"/>
        <rFont val="Garamond"/>
        <family val="1"/>
      </rPr>
      <t>:-</t>
    </r>
    <r>
      <rPr>
        <sz val="10"/>
        <rFont val="Garamond"/>
        <family val="1"/>
      </rPr>
      <t xml:space="preserve"> Items for work in this class shall include:-
- Excavation, preparation of surfaces, disposal of excavated material, shoring sides of excavation, backfilling and removal of redundant services.
- Concrete, reinforcement, formwork, joints and finishes.</t>
    </r>
  </si>
  <si>
    <t>- Tips for disposal of excavated material or debris to be identified by the Contractor in liaison with the Local Authority.</t>
  </si>
  <si>
    <t>VALVE CHAMBERS</t>
  </si>
  <si>
    <t>Plastering of internal and exposed external wall</t>
  </si>
  <si>
    <t>CLASS J: PIPEWORK - FITTINGS AND VALVES</t>
  </si>
  <si>
    <t>The contractor to provide all purchase documentation that are relevant for transfer of waranty to the client the same to be done for manuals, installation and maintance practices needed for maintainance of critical valves)</t>
  </si>
  <si>
    <t xml:space="preserve">The valves details to Meet specifications Given under technical specification documents. </t>
  </si>
  <si>
    <t>AIR VALVE FITTINGS (0+000  - 3+900) DN 250 mm Pipeline</t>
  </si>
  <si>
    <t>Provide DN 250x250 by 80 mm All flanged Epoxy Coated Steel standard Reduced Tee</t>
  </si>
  <si>
    <t>Provide HDPE Stub Ends to support End to end connections</t>
  </si>
  <si>
    <t>Provide Double Flanged Sipogot short piece pipes To serve as connections between The Tee and the pipeline (Length n.e 1000 mm)</t>
  </si>
  <si>
    <t xml:space="preserve">Provide AVK or approvied equivalent DN 80 mm Sluce valve together with all its fittings to serve as the isolating valves between the tee and the Airvalve </t>
  </si>
  <si>
    <t>Provide DN 80 mm Flanged Combination Valve ..</t>
  </si>
  <si>
    <t>Provide for Concrete Anchor Block 1m to the chamber and 1 m from the chamber (As per the Drawing)</t>
  </si>
  <si>
    <t>Provide for construction of ancess ladder inside the chamber, leak Water drain pipe, Angle lines sorrounding the oppening and the edges of the cover</t>
  </si>
  <si>
    <t>Provide AVK or approvied equivalent DN 250 mm Sluce valve together with all its fittings to serve as the sectioning valve</t>
  </si>
  <si>
    <t>Provide AVK or approvied equivalent DN 250 mm flanged dismanting joint as shown in the drawing take note that a (Dismantling joint is not a flanged adapter)</t>
  </si>
  <si>
    <t>WASHOUT FITTINGS</t>
  </si>
  <si>
    <t>Provide DN 250x250 by 100 mm All flanged Epoxy Coated Steel standard Invert Reduced Tee</t>
  </si>
  <si>
    <r>
      <rPr>
        <sz val="10"/>
        <rFont val="Garamond"/>
        <family val="1"/>
      </rPr>
      <t xml:space="preserve">Provide AVK or approvied equivalent </t>
    </r>
    <r>
      <rPr>
        <b/>
        <i/>
        <u/>
        <sz val="10"/>
        <rFont val="Garamond"/>
        <family val="1"/>
      </rPr>
      <t>DN 110 mm Sluce valve with PE ends</t>
    </r>
    <r>
      <rPr>
        <sz val="10"/>
        <rFont val="Garamond"/>
        <family val="1"/>
      </rPr>
      <t xml:space="preserve"> together with all its fittings to serve as the washout valves</t>
    </r>
  </si>
  <si>
    <t>Provide DN 110 mm 90 Degree or 45 degree Bend Depending on ground Orientation to facilitate wash water conditioning to nearest drain</t>
  </si>
  <si>
    <t xml:space="preserve">Provide DN 110 mm HDPE PN 12.5 pipeline for use as scour line </t>
  </si>
  <si>
    <t>Build a 1m by 1.5 m Head wall and base slab near every wash water outlet to a stream or roadside to protect against erosion, The end of the head wall to be fitted with a coffe tray Wire and 300x300 mm BRC mess to protect against settling of huge logs and stones during the project implementation</t>
  </si>
  <si>
    <t>Provide for Concrete Anchor Blocks 1m to the chamber and 1 m from the chamber (As per the Drawing)</t>
  </si>
  <si>
    <t>SECTIONAL/ THROTTLING VALVE FITTINGS</t>
  </si>
  <si>
    <t>Provide DN 250 mm Double Flanged Spingot n.e 1000 mm short piece epoxy coated steel pipe</t>
  </si>
  <si>
    <t>Provide DN 250 mm Single Flanged Spingot n.e 1000 mm short piece epoxy coated steel pipe</t>
  </si>
  <si>
    <t>Provide Dn 250 mm Needle/Throttle valve/Butterfly Valve/Butterfly Valve complete with all Connection Fittings ..</t>
  </si>
  <si>
    <t>Provide DN 250 Flanged Dismantling Joints ..</t>
  </si>
  <si>
    <t>Provide for Concrete Anchor 1m to the chamber and 1 m from the chamber (As per the Drawing)</t>
  </si>
  <si>
    <t>OFFTAKE VALVE FITTINGS</t>
  </si>
  <si>
    <t>Provide DN 250 by 110 mm All flanged Epoxy Coated Steel standard Reduced Tee</t>
  </si>
  <si>
    <t>Provide HDPE DN 250 Stub Ends to support End to end connections</t>
  </si>
  <si>
    <t>Provide DN 250 Double Flanged Sipogot short piece pipes To serve as connections between The Tee and the pipeline (Length n.e 1000 mm)</t>
  </si>
  <si>
    <r>
      <rPr>
        <sz val="10"/>
        <rFont val="Garamond"/>
        <family val="1"/>
      </rPr>
      <t xml:space="preserve">Provide AVK or approvied equivalent </t>
    </r>
    <r>
      <rPr>
        <b/>
        <i/>
        <u/>
        <sz val="10"/>
        <rFont val="Garamond"/>
        <family val="1"/>
      </rPr>
      <t>DN 110 mm Sluce valve with PE</t>
    </r>
    <r>
      <rPr>
        <sz val="10"/>
        <rFont val="Garamond"/>
        <family val="1"/>
      </rPr>
      <t xml:space="preserve"> ends together with all its fittings to serve as the offtake valve</t>
    </r>
  </si>
  <si>
    <t>Provide DN 250 Flanged Dismantling Joints (AVK or approved equivalent NOTE: NOT Flange adapter)</t>
  </si>
  <si>
    <t>AIR VALVE FITTINGS (3+900  -  8 + 500) DN 200 mm Pipeline</t>
  </si>
  <si>
    <t>Provide DN 200x200 by 80 mm All flanged Epoxy Coated Steel standard Reduced Tee</t>
  </si>
  <si>
    <t>Provide AVK or approvied equivalent DN 200 mm Sluce valve together with all its fittings to serve as the sectioning valve</t>
  </si>
  <si>
    <t>Provide AVK or approvied equivalent DN 200 mm flanged dismanting joint as shown in the drawing take note that a (Dismantling joint is not a flanged adapter)</t>
  </si>
  <si>
    <t>Provide DN 200x200 by 100 mm All flanged Epoxy Coated Steel standard Invert Reduced Tee</t>
  </si>
  <si>
    <t xml:space="preserve">Provide DN 110 mm HDPE pipeline for use as scour line </t>
  </si>
  <si>
    <t>Provide DN 200 mm Double Flanged Spingot n.e 1000 mm short piece epoxy coated steel pipe</t>
  </si>
  <si>
    <t>Provide DN 200 mm Single Flanged Spingot n.e 1000 mm short piece epoxy coated steel pipe</t>
  </si>
  <si>
    <t>Provide Dn 200 mm Needle/Throttle valve/Butterfly Valve/Butterfly Valve complete with all Connection Fittings ..</t>
  </si>
  <si>
    <t>Provide DN 200 Flanged Dismantling Joints ..</t>
  </si>
  <si>
    <t>Provide DN 200 by 110 mm All flanged Epoxy Coated Steel standard Reduced Tee</t>
  </si>
  <si>
    <t>Provide HDPE DN 200 Stub Ends to support End to end connections</t>
  </si>
  <si>
    <t>Provide DN 200 Double Flanged Sipogot short piece pipes To serve as connections between The Tee and the pipeline (Length n.e 1000 mm)</t>
  </si>
  <si>
    <t>Provide DN 200 Flanged Dismantling Joints (AVK or approved equivalent NOTE: NOT Flange adapter)</t>
  </si>
  <si>
    <t>AIR VALVE FITTINGS (8+500  -  14 + 700) DN 160 mm Pipeline</t>
  </si>
  <si>
    <t>Provide DN 160x160 by 50 mm All flanged Epoxy Coated Steel standard Reduced Tee</t>
  </si>
  <si>
    <t xml:space="preserve">Provide AVK or approvied equivalent DN 50 mm Sluce valve together with all its fittings to serve as the isolating valves between the tee and the Airvalve </t>
  </si>
  <si>
    <t>Provide DN 50 mm Flanged Combination Valve ..</t>
  </si>
  <si>
    <t>Provide AVK or approvied equivalent DN 160 mm Sluce valve together with all its fittings to serve as the sectioning valve</t>
  </si>
  <si>
    <t>Provide AVK or approvied equivalent DN 160 mm flanged dismanting joint as shown in the drawing take note that a (Dismantling joint is not a flanged adapter)</t>
  </si>
  <si>
    <t>Provide DN 160x160 by 100 mm All flanged Epoxy Coated Steel standard Invert Reduced Tee</t>
  </si>
  <si>
    <t>Provide DN 160 mm Double Flanged Spingot n.e 1000 mm short piece epoxy coated steel pipe</t>
  </si>
  <si>
    <t>Provide DN 160 mm Single Flanged Spingot n.e 1000 mm short piece epoxy coated steel pipe</t>
  </si>
  <si>
    <t>Provide Dn 160 mm Needle/Throttle valve/Butterfly Valve/Butterfly Valve complete with all Connection Fittings ..</t>
  </si>
  <si>
    <t>Provide DN 160 Flanged Dismantling Joints ..</t>
  </si>
  <si>
    <t>Provide DN 160 by 110 mm All flanged Epoxy Coated Steel standard Reduced Tee</t>
  </si>
  <si>
    <t>Provide HDPE DN 160 Stub Ends to support End to end connections</t>
  </si>
  <si>
    <t>Provide DN 160 Double Flanged Sipogot short piece pipes To serve as connections between The Tee and the pipeline (Length n.e 1000 mm)</t>
  </si>
  <si>
    <t>Provide DN 160 Flanged Dismantling Joints (AVK or approved equivalent NOTE: NOT Flange adapter)</t>
  </si>
  <si>
    <t>Other Pipework Ancillaries</t>
  </si>
  <si>
    <t>Supply and fix marker posts for water main route, road crossings, change of direction, air valves, washouts, fire hydrants and valve chambers. All in accordance with drawings and Specifications</t>
  </si>
  <si>
    <t xml:space="preserve">CLASS L: </t>
  </si>
  <si>
    <t>PIPEWORK - SUPPORTS AND PROTECTION, ANCILLARIES TO LAYING AND EXCAVATION</t>
  </si>
  <si>
    <t>Extras to Excavation and Backfilling (Provisional)</t>
  </si>
  <si>
    <t>In Pipe Trench &amp; Chambers</t>
  </si>
  <si>
    <t xml:space="preserve">Excavation in trench for in Hard rock as per specifications, Blasting is NOT permitted </t>
  </si>
  <si>
    <t>Imported Selected Fill (Provisional)</t>
  </si>
  <si>
    <t xml:space="preserve">Provide, transport to site and place imported selected fill and compact in bed and surround to pipes as specified. </t>
  </si>
  <si>
    <t>To pipes nominal bore not exceeding 450 mm</t>
  </si>
  <si>
    <t>Concrete Support, Thrust Blocks and Anchor Blocks</t>
  </si>
  <si>
    <r>
      <rPr>
        <b/>
        <u/>
        <sz val="10"/>
        <rFont val="Garamond"/>
        <family val="1"/>
      </rPr>
      <t>Note</t>
    </r>
    <r>
      <rPr>
        <sz val="10"/>
        <rFont val="Garamond"/>
        <family val="1"/>
      </rPr>
      <t>:- The work includes pipe and fitting fixing</t>
    </r>
  </si>
  <si>
    <t>To pipes nominal bore: not exceeding 250 mm</t>
  </si>
  <si>
    <t>CONNECTION TO THE EXISTING SYSTEM</t>
  </si>
  <si>
    <t>Provide a PC sum of KES 300,000 for connection to the existing system as directed by the Engineer.</t>
  </si>
  <si>
    <t>PC sum</t>
  </si>
  <si>
    <t xml:space="preserve">Add % for profit, administration, attendance upon, overheads, etc. for Item A424  above. </t>
  </si>
  <si>
    <t>BILL NO. 3.2: CONSTRUCTION OF  DN 100 mm KIANYAGA TOWN UPHILL EXTENSION LINE</t>
  </si>
  <si>
    <t>Pipeline testing and commissioning for the whole work on this line DN 50 -200mm, including all necessary equipment, materials and works necessary for testing, such as thrust and anchor blocks, transportation and use of water, pipe fittings, disposal of used water all as per the specifications</t>
  </si>
  <si>
    <t>Disinfection of Pipe lines DN 50 -200mm,: flushing with clear water, filling with water containing 0.05 g/l calcium hypochlorite, left for 24  hours. This includes supply of all necessary equipment, materials, chemicals and water, measurement of residual chlorine, all as specified.</t>
  </si>
  <si>
    <t>Allow for method related charges the tenderer feels may be required. These should be idicated below with pricing for each item</t>
  </si>
  <si>
    <t>[Items below are to be filled in by the Contractor]</t>
  </si>
  <si>
    <t>CLASS E: EXCAVATION &amp; CLASS I: PIPE WORK -HDPE PIPES</t>
  </si>
  <si>
    <t>NOTE:- Supply ,Store, Lay , install,  Pressure test and Sterilize including jointing materials, bolts, gaskets packing jointing glue etc., as applicable. Jointing ( Socket and Spigot, Flexible coupling  etc.) shall be as per the specifications, All pipe fittings and valve diameters indicated are Nominal diameters . See Drawings for relevant outside diameter.</t>
  </si>
  <si>
    <t>HDPE DN 110 mm PN 12.5 Pipes</t>
  </si>
  <si>
    <t>HDPE DN 110 mm 45 Degrees Bends</t>
  </si>
  <si>
    <t>HDPE DN 110 mm 90 Degrees Bends</t>
  </si>
  <si>
    <t>HDPE DN 110 mm End Cap ..</t>
  </si>
  <si>
    <t>HDPE DN 110 mm Stub Flanged Equal Tee</t>
  </si>
  <si>
    <t>HDPE DN 110 mm Reduced tee (of any Xmm Outlet)</t>
  </si>
  <si>
    <t>HDPE DN 110 mm Reducing Socket (of any Xmm Outlet)</t>
  </si>
  <si>
    <t>AIR VALVE FITTINGS (14+650+000  - 17+200) DN 110 mm Pipeline</t>
  </si>
  <si>
    <t>Provide DN 110x110 by 50 mm All flanged Epoxy Coated Steel standard Reduced Tee</t>
  </si>
  <si>
    <t>Provide AVK or approvied equivalent DN 110 mm Sluce valve together with all its fittings to serve as the sectioning valve</t>
  </si>
  <si>
    <t>Provide AVK or approvied equivalent DN 110 mm flanged dismanting joint as shown in the drawing take note that a (Dismantling joint is not a flanged adapter)</t>
  </si>
  <si>
    <t>Provide DN 110x110 by 100 mm All flanged Epoxy Coated Steel standard Invert Reduced Tee</t>
  </si>
  <si>
    <t>Provide DN 110 mm Double Flanged Spingot n.e 1000 mm short piece epoxy coated steel pipe</t>
  </si>
  <si>
    <t>Provide DN 110 mm Single Flanged Spingot n.e 1000 mm short piece epoxy coated steel pipe</t>
  </si>
  <si>
    <t>Provide Dn 110 mm Needle/Throttle valve/Butterfly Valve complete with all Connection Fittings ..</t>
  </si>
  <si>
    <t>Provide DN 110 Flanged Dismantling Joints ..</t>
  </si>
  <si>
    <t>Provide DN 110 by 110 mm All flanged Epoxy Coated Steel standard Reduced Tee</t>
  </si>
  <si>
    <t>Provide HDPE DN 110 Stub Ends to support End to end connections</t>
  </si>
  <si>
    <t>Provide DN 110 Double Flanged Sipogot short piece pipes To serve as connections between The Tee and the pipeline (Length n.e 1000 mm)</t>
  </si>
  <si>
    <t>Provide DN 110 Flanged Dismantling Joints (AVK or approved equivalent NOTE: NOT Flange adapter)</t>
  </si>
  <si>
    <t>To pipes nominal bore not exceeding 110 mm</t>
  </si>
  <si>
    <t>To pipes nominal bore: not exceeding 110 mm</t>
  </si>
  <si>
    <t>Provide a PC sum of KES 150,000 for connection to the existing system as directed by the Engineer.</t>
  </si>
  <si>
    <t>Sum of Pg 5 of 7</t>
  </si>
  <si>
    <t>Sum of Pg 6 of 7</t>
  </si>
  <si>
    <t>BILL NO. 3.3: CONSTRUCTION OF  DN 160 mm  OFFTAKE 1 TO GATUGURA TANK EXTENSION LINE</t>
  </si>
  <si>
    <t>Pipeline testing and commissioning for the whole work on this line DN 160mm, including all necessary equipment, materials and works necessary for testing, such as thrust and anchor blocks, transportation and use of water, pipe fittings, disposal of used water all as per the specifications</t>
  </si>
  <si>
    <t>Disinfection of Pipe lines DN 160mm,: flushing with clear water, filling with water containing 0.05 g/l calcium hypochlorite, left for 24  hours. This includes supply of all necessary equipment, materials, chemicals and water, measurement of residual chlorine, all as specified.</t>
  </si>
  <si>
    <t>Tree Cutting (Provisional) (Note:- Girth shall be measured 1.0 m above the ground level)</t>
  </si>
  <si>
    <t>Cut down trees, grub up roots and cart away to tips</t>
  </si>
  <si>
    <t>Girth: 0.5 m - 1.0 m</t>
  </si>
  <si>
    <t>CLASS E: EXCAVATION&amp;CLASS I: PIPE WORK -HDPE PIPES</t>
  </si>
  <si>
    <t>AIR VALVE FITTINGS DN 160 mm Pipeline</t>
  </si>
  <si>
    <t>Provide Dn 160 mm Needle/Throttle valve/Butterfly Valve complete with all Connection Fittings ..</t>
  </si>
  <si>
    <t>GATUGURA 100 M3 TANK FITTINGS</t>
  </si>
  <si>
    <t>Supply, Transport to Site and Store in Secure Place Including Jointing Material, Bolts Gaskets, Packing, Jointing Glues, etc. as Applicable</t>
  </si>
  <si>
    <t>Inlet Ferrous Pipe Fittings to PN16 Details</t>
  </si>
  <si>
    <t>150mm dia. Flanged Spigot Pipe 1200mm long (mark 2)</t>
  </si>
  <si>
    <t>150mm dia. Flange Adaptor (mark 1)</t>
  </si>
  <si>
    <t>150mm dia. all Flanged Gate Valve (mark 3)</t>
  </si>
  <si>
    <t>150mm dia. Flanged Spigot Pipe 1000mm long (cut to suit on site) (mark 5)</t>
  </si>
  <si>
    <t>150mm dia. Double Flanged Pipe 1000mm long with a Puddle Flange at 262mm from one end (mark 6)</t>
  </si>
  <si>
    <t>150mm dia. all Flanged Float Valve (mark 7)</t>
  </si>
  <si>
    <t>150mm dia. Flanged Spigot Pipe 1000 mm long (mark 8)</t>
  </si>
  <si>
    <t>Outlet Ferrous Pipe Fittings to PN16</t>
  </si>
  <si>
    <t>150mm dia. Flanged Bellmouth (mark A)</t>
  </si>
  <si>
    <t>150mm dia. Flanged Spigot Pipe 1950mm long (cut to suit on site) (mark C)</t>
  </si>
  <si>
    <t>150mm dia. Flange Adaptor (mark D)</t>
  </si>
  <si>
    <t>150mm dia. all Flanged Gate Valve (mark E)</t>
  </si>
  <si>
    <t>150mm dia. Flanged Spigot Pipe 1200mm long (mark F)</t>
  </si>
  <si>
    <t>Overflow Ferrous Pipe Fittings to PN16 Details</t>
  </si>
  <si>
    <t>150mm dia. Flanged Spigot Pipe 425mm long with a Puddle Flange at 162.5mm from the Spigot End (mark a)</t>
  </si>
  <si>
    <t>150mm dia. Flanged Spigot Pipe 439mm long (cut to suit on site) (mark c)</t>
  </si>
  <si>
    <t>150mm dia. Flange Adaptor (mark d)</t>
  </si>
  <si>
    <t>150mm dia. Flanged Spigot Pipe 502mm long with a Spigot End Bevelled (cut to suit on site) (mark f)</t>
  </si>
  <si>
    <t>Washout / Scour Ferrous Pipe Fittings to PN16 Details</t>
  </si>
  <si>
    <t>150mm dia. Flanged Bellmouth (mark g)</t>
  </si>
  <si>
    <t>150mm dia. Double Flanged Pipe 2350mm long (mark i)</t>
  </si>
  <si>
    <t>150mm dia. all Flanged Gate Valve to BS 5163 (mark j)</t>
  </si>
  <si>
    <t>To pipes nominal bore not exceeding 160 mm</t>
  </si>
  <si>
    <t>To pipes nominal bore: not exceeding 160 mm</t>
  </si>
  <si>
    <t>BILL NO. 3.4: CONSTRUCTION OF DN 110 mm  ITHARE - RIAKITHIGA DISPENSARY LINE</t>
  </si>
  <si>
    <t>AIR VALVE FITTINGS</t>
  </si>
  <si>
    <t>To pipes nominal bore: not exceeding 450 mm</t>
  </si>
  <si>
    <t xml:space="preserve">BILL NO. 3.5: CONSTRUCTION OF DN 110 mm  VANDALISED PIPE REPLACEMENT LINE </t>
  </si>
  <si>
    <t>CLASS E: EXCAVATION&amp;CLASS J: PIPE WORK - FITTINGS AND VALVES</t>
  </si>
  <si>
    <t>Provide a PC sum of KES 200,000 for connection to the existing system as directed by the Engineer.</t>
  </si>
  <si>
    <t xml:space="preserve">BILL NO. 3.6: CONSTRUCTION OF  BREAK PRESSURE TANKS &amp; OR PRVS </t>
  </si>
  <si>
    <t>DN 200 mm PIPELINE  RCC BPT</t>
  </si>
  <si>
    <t>BREAK PRESSURE TANK CONSTRUCTION</t>
  </si>
  <si>
    <t>The rates shall include for all strutting, shuttering, stabilizing the excavation faces, and keeping the excavation free of water by pumping, bailing or other means</t>
  </si>
  <si>
    <t>Excavate below stripped level to formation level in soft material, S(see specifications)part backfill after construction and remainder, cart away to tips or use as fill on site, all as directed by the Engineer.</t>
  </si>
  <si>
    <t>CLASS E: EARTHWORKS</t>
  </si>
  <si>
    <t>Transport approved excavated material from site and use as fill and compact in 150 mm layers as specified on site as and where directed by the Engineer. Compaction tests to be done and rates to include for this</t>
  </si>
  <si>
    <t xml:space="preserve">Provide approved hardcore material and compact in layers of 150 mm, blinded with approved murram </t>
  </si>
  <si>
    <t>CLASS F: IN SITU CONCRETE</t>
  </si>
  <si>
    <t>Blinding under base slab; footing, splay thickness 75mm/ 50mm</t>
  </si>
  <si>
    <t>Vibrated, Reinforced Concrete Class 25/20  for the floor slab</t>
  </si>
  <si>
    <t>Ditto but for walling</t>
  </si>
  <si>
    <t>Ditto for roof slab and beams</t>
  </si>
  <si>
    <t>Ditto for Cover parapet</t>
  </si>
  <si>
    <t>CLASS G: CONCRETE ANCILLARIES</t>
  </si>
  <si>
    <t>Vertical Formwork</t>
  </si>
  <si>
    <t>Sides of Base Slab</t>
  </si>
  <si>
    <t>sides of wall internal</t>
  </si>
  <si>
    <t>sides of wall external</t>
  </si>
  <si>
    <t>Sides of suspended slab</t>
  </si>
  <si>
    <t>suspended slab</t>
  </si>
  <si>
    <t>Suspended Slab</t>
  </si>
  <si>
    <t>50mm x 50mm rebates for manhole covers</t>
  </si>
  <si>
    <t>Fillet to form 25mm x 25mm chamfer for all roof slab upstands &amp; manhole upstands</t>
  </si>
  <si>
    <t>Boxing out  holes in concrete wall of tank for inlet</t>
  </si>
  <si>
    <t>Boxing out  holes in concrete wall of tank for outlet</t>
  </si>
  <si>
    <t>-Ditto - but for overflow</t>
  </si>
  <si>
    <t>-Ditto - but size 1020mm x 1020mm hole in roof slab of tank</t>
  </si>
  <si>
    <t>Nominal size up to 12mm</t>
  </si>
  <si>
    <t xml:space="preserve"> for the floor slab</t>
  </si>
  <si>
    <t xml:space="preserve"> for walling</t>
  </si>
  <si>
    <t>for roof slab and beams</t>
  </si>
  <si>
    <t>for Cover parapet</t>
  </si>
  <si>
    <t>500 gauge polythene sheeting on blinding below base slab in 2 layers</t>
  </si>
  <si>
    <t>1800X1800X1800 mm Masonry Chambers complete with internal plaster, step iron, RCC base and roof slab, Composite cover, Internal drain and water profing</t>
  </si>
  <si>
    <t>Over flow&amp;Scour pipework</t>
  </si>
  <si>
    <t>All flanged spigot pipe DN 200mm with puddle flange at 300mm from the plain end with length 400mm</t>
  </si>
  <si>
    <t>Double flanged DN 200 90 degree bend short radius</t>
  </si>
  <si>
    <t>All flanged pipe DN 200mm of length 2000mm</t>
  </si>
  <si>
    <t>Single flanged pipe DN 200mm of length 1000mm</t>
  </si>
  <si>
    <t>DN 200 HDPE PN 6 Scour line</t>
  </si>
  <si>
    <t>DN 200 HDPE STUB END</t>
  </si>
  <si>
    <t>DN 200 mm All flanged Sluice valve ..</t>
  </si>
  <si>
    <t>Inlet pipework</t>
  </si>
  <si>
    <t>All flanged spigot pipe DN 200mm with puddle flange at 300mm from the plain end with length 600mm</t>
  </si>
  <si>
    <t>Double flanged 90 degree bend DN 200 mm short radius</t>
  </si>
  <si>
    <t>All flanged pipe DN 200mm Spigot of length 1000mm</t>
  </si>
  <si>
    <t>Double flanged pipe DN 200mm of length 1000mm</t>
  </si>
  <si>
    <t>DN 200 mm all flanged dismanting Joint ..</t>
  </si>
  <si>
    <t>DN 250 mm All flanged Ball float valve ..</t>
  </si>
  <si>
    <t>Flow Regulation Pipework</t>
  </si>
  <si>
    <t>All Flanged DN 200 , 1000 mm long spogot pipe short piece</t>
  </si>
  <si>
    <t>All Flanged dn 200 mm Y-Strainer ..</t>
  </si>
  <si>
    <t>DN 200 mm Flanged Flow dispating plave/Valve as per the engineers direction (a set of Circular Drilled flange enclosed within a steel pipe for a length of 1000 mm)</t>
  </si>
  <si>
    <t>Oulet pipework</t>
  </si>
  <si>
    <t>Dn 400mm-200 mm Double flanged bell mouth with puddle flange at the middle (length 1500mm)</t>
  </si>
  <si>
    <t>DN 200 mm 90 degree bends</t>
  </si>
  <si>
    <t>DN 400 by 50 mm Ductile iron flanged sandle clamp</t>
  </si>
  <si>
    <t>DN 50 mm internally threaded steel Flange</t>
  </si>
  <si>
    <t>DN 50 mm GI Pipe (2000 mm long) to act air duct/vent pipe</t>
  </si>
  <si>
    <t>Dn 50 mm GI Vent</t>
  </si>
  <si>
    <t>DN 160 mm PIPELINE  RCC BPT</t>
  </si>
  <si>
    <t>All flanged spigot pipe DN 160mm with puddle flange at 300mm from the plain end with length 400mm</t>
  </si>
  <si>
    <t>Double flanged DN 160 90 degree bend short radius</t>
  </si>
  <si>
    <t>All flanged pipe DN 160mm of length 2000mm</t>
  </si>
  <si>
    <t>Single flanged pipe DN 160mm of length 1000mm</t>
  </si>
  <si>
    <t>DN 160 HDPE PN 6 Scour line</t>
  </si>
  <si>
    <t>DN 160 HDPE STUB END</t>
  </si>
  <si>
    <t>DN 160 mm All flanged Sluice valve ..</t>
  </si>
  <si>
    <t>All flanged spigot pipe DN 160mm with puddle flange at 300mm from the plain end with length 600mm</t>
  </si>
  <si>
    <t>Double flanged 90 degree bend DN 160 mm short radius</t>
  </si>
  <si>
    <t>All flanged pipe DN 160mm Spigot of length 1000mm</t>
  </si>
  <si>
    <t>Double flanged pipe DN 160mm of length 1000mm</t>
  </si>
  <si>
    <t>DN 160 mm all flanged dismanting Joint ..</t>
  </si>
  <si>
    <t>DN 160 mm All flanged Ball float valve ..</t>
  </si>
  <si>
    <t>All Flanged DN 160 , 1000 mm long spogot pipe short piece</t>
  </si>
  <si>
    <t>All Flanged dn 160 mm Y-Strainer ..</t>
  </si>
  <si>
    <t>DN 160 mm Flanged Flow dispating plave/Valve as per the engineers direction (a set of Circular Drilled flange enclosed within a steel pipe for a length of 1000 mm)</t>
  </si>
  <si>
    <t>Dn 350mm-160 mm Double flanged bell mouth with puddle flange at the middle (length 1500mm)</t>
  </si>
  <si>
    <t>DN 160 mm 90 degree bends</t>
  </si>
  <si>
    <t>PRESSURE CONTROL/RELEASE VALVE</t>
  </si>
  <si>
    <t>Control Valve Chamber ( DN 250 PRV, DN 200 PRV, DN 160 PRV)</t>
  </si>
  <si>
    <t>Valve Chamber (2000 x 1500 x 2000mm) - To suite site or as directed by the Engineer. (4.No.)</t>
  </si>
  <si>
    <t>Base water proofing (Using MapeI Products or approved equivalnts)</t>
  </si>
  <si>
    <t>DN 250 PRV (Chainage 1 + 550)</t>
  </si>
  <si>
    <t>Dn 250 mm Double Flanged Spingot 800 mm Long short piece epoxy coated steel pipe</t>
  </si>
  <si>
    <t>Dn 250 mm HDPE STUB END complete with its flange (Inlet and Outlet)</t>
  </si>
  <si>
    <t>Dn 250 mm inlet Sluice valve complete with all Connection Fittings ..</t>
  </si>
  <si>
    <t>DN 250 mm Double Flanged Flow dispating plate/Valve as per the engineers direction (a set of Circular Drilled flange enclosed within a steel pipe for a length of 1000 mm)</t>
  </si>
  <si>
    <t>Dn 250 x 250 x 100 mm All Flanged steel tee</t>
  </si>
  <si>
    <t>DN 250 All flanged Y- Strainer PN 16  ..</t>
  </si>
  <si>
    <t>DN 250 Reduced bore Pressure release valve (PN 16 inlet pressure TO PN  8 outlet pressure) ..</t>
  </si>
  <si>
    <t>DN 250 Reduced bore Pressure release valve ( PN 8 inlet pressure TO PN 3 outlet pressure ) ..</t>
  </si>
  <si>
    <t>Dn 250 mm outlet Sluice valve complete with all Connection Fittings ..</t>
  </si>
  <si>
    <t>DN 250 Double Flanged Dismantling Joints ..</t>
  </si>
  <si>
    <t>DN 200 PRV (Chainage 6 + 700)</t>
  </si>
  <si>
    <t>Dn 200 mm Double Flanged Spingot 800 mm Long short piece epoxy coated steel pipe</t>
  </si>
  <si>
    <t>Dn 200 mm HDPE STUB END complete with its flange (Inlet and Outlet)</t>
  </si>
  <si>
    <t>Dn 200 mm inlet Sluice valve complete with all Connection Fittings ..</t>
  </si>
  <si>
    <t>DN 200 mm Double Flanged Flow dispating plate/Valve as per the engineers direction (a set of Circular Drilled flange enclosed within a steel pipe for a length of 1000 mm)</t>
  </si>
  <si>
    <t>Dn 200 x 200 x 100 mm All Flanged steel tee</t>
  </si>
  <si>
    <t>DN 200 All flanged Y- Strainer PN 16  ..</t>
  </si>
  <si>
    <t>DN 200 Reduced bore Pressure release valve (PN 16 inlet pressure TO PN  8 outlet pressure) ..</t>
  </si>
  <si>
    <t>DN 200 Reduced bore Pressure release valve ( PN 8 inlet pressure TO PN 3 outlet pressure ) ..</t>
  </si>
  <si>
    <t>Dn 200 mm outlet Sluice valve complete with all Connection Fittings ..</t>
  </si>
  <si>
    <t>DN 200 Double Flanged Dismantling Joints ..</t>
  </si>
  <si>
    <t>DN 160 PRV (Chainage 11 + 550)</t>
  </si>
  <si>
    <t>Dn 160 mm Double Flanged Spingot 800 mm Long short piece epoxy coated steel pipe</t>
  </si>
  <si>
    <t>Dn 160 mm HDPE STUB END complete with its flange (Inlet and Outlet)</t>
  </si>
  <si>
    <t>Dn 160 mm inlet Sluice valve complete with all Connection Fittings ..</t>
  </si>
  <si>
    <t>DN 160 mm Double Flanged Flow dispating plate/Valve as per the engineers direction (a set of Circular Drilled flange enclosed within a steel pipe for a length of 1000 mm)</t>
  </si>
  <si>
    <t>Dn 160 x 160 x 80 mm All Flanged steel tee</t>
  </si>
  <si>
    <t>DN 80 mm Combination Air Valve PN 16 ..</t>
  </si>
  <si>
    <t>Dn 80 mm isolation Sluice valve complete with all Connection Fittings ..</t>
  </si>
  <si>
    <t>DN 160 All flanged Y- Strainer PN 16  ..</t>
  </si>
  <si>
    <t>DN 160 Reduced bore Pressure release valve (PN 16 inlet pressure TO PN  8 outlet pressure) ..</t>
  </si>
  <si>
    <t>DN 160 Reduced bore Pressure release valve ( PN 8 inlet pressure TO PN 3 outlet pressure ) ..</t>
  </si>
  <si>
    <t>Dn 160 mm outlet Sluice valve complete with all Connection Fittings ..</t>
  </si>
  <si>
    <t>DN 160 Double Flanged Dismantling Joints ..</t>
  </si>
  <si>
    <t>Sum of Pg 1 of 8</t>
  </si>
  <si>
    <t>Sum of Pg 2 of 8</t>
  </si>
  <si>
    <t>Sum of Pg 3 of 8</t>
  </si>
  <si>
    <t>Sum of Pg 4 of 8</t>
  </si>
  <si>
    <t>Sum of Pg 5 of 8</t>
  </si>
  <si>
    <t>Sum of Pg 6 of 8</t>
  </si>
  <si>
    <t>Sum of Pg 7 of 8</t>
  </si>
  <si>
    <t>BILL NO. 3.4: CONSTRUCTION OF  DN 125 mm GOVERNOR'S RESIDENCE EXTENSION LINE</t>
  </si>
  <si>
    <t>HDPE DN 125 mm PN 12.5 Pipes</t>
  </si>
  <si>
    <t>HDPE DN 125 mm 45 Degrees Bends</t>
  </si>
  <si>
    <t>HDPE DN 125 mm 90 Degrees Bends</t>
  </si>
  <si>
    <t>HDPE DN 125 mm End Cap ..</t>
  </si>
  <si>
    <t>HDPE DN 125 mm Stub Flanged Equal Tee</t>
  </si>
  <si>
    <t>HDPE DN 125 mm Reduced tee (of any Diameter Outlet)</t>
  </si>
  <si>
    <t>HDPE DN 125 mm Reducing Socket (of any Diameter Outlet)</t>
  </si>
  <si>
    <t>Valve Chamber (2000 x 1500 x 2000mm) - To suite site or as directed by the Engineer. (8.No.)</t>
  </si>
  <si>
    <t>Provide DN 125x125 by 50 mm All flanged Epoxy Coated Steel standard Reduced Tee</t>
  </si>
  <si>
    <t>Provide AVK or approvied equivalent DN 125 mm Sluce valve together with all its fittings to serve as the sectioning valve</t>
  </si>
  <si>
    <t>Provide AVK or approvied equivalent DN 125 mm flanged dismanting joint as shown in the drawing take note that a (Dismantling joint is not a flanged adapter)</t>
  </si>
  <si>
    <t>Provide DN 125x125 by 100 mm All flanged Epoxy Coated Steel standard Invert Reduced Tee</t>
  </si>
  <si>
    <t>Provide DN 125 mm 90 Degree or 45 degree Bend Depending on ground Orientation to facilitate wash water conditioning to nearest drain</t>
  </si>
  <si>
    <t xml:space="preserve">Provide DN 125 mm HDPE PN 12.5 pipeline for use as scour line </t>
  </si>
  <si>
    <t>Provide DN 125 mm Double Flanged Spingot n.e 1000 mm short piece epoxy coated steel pipe</t>
  </si>
  <si>
    <t>Provide DN 125 mm Single Flanged Spingot n.e 1000 mm short piece epoxy coated steel pipe</t>
  </si>
  <si>
    <t>Provide Dn 125 mm Needle/Throttle valve/Butterfly Valve complete with all Connection Fittings ..</t>
  </si>
  <si>
    <t>Provide DN 125 Flanged Dismantling Joints ..</t>
  </si>
  <si>
    <t>Provide DN 125 by 125 mm All flanged Epoxy Coated Steel standard Reduced Tee</t>
  </si>
  <si>
    <t>Provide HDPE DN 125 Stub Ends to support End to end connections</t>
  </si>
  <si>
    <t>Provide DN 125 Double Flanged Sipogot short piece pipes To serve as connections between The Tee and the pipeline (Length n.e 1000 mm)</t>
  </si>
  <si>
    <t>Provide DN 125 Flanged Dismantling Joints (AVK or approved equivalent NOTE: NOT Flange adapter)</t>
  </si>
  <si>
    <t>BILL NO. 4.0 : RELOCATION OF SERVICES</t>
  </si>
  <si>
    <t>The quantities in this bill are provisional. Though careful considerations have been made to quantify the relocation quantities the contractor is hereby instructed to give a rate which takes care of any abnormal excalation in the quantities. No new rate shall be given in the case of excalation in the quantities in this bill.</t>
  </si>
  <si>
    <t>SHOP FRONTS</t>
  </si>
  <si>
    <t>Provide for demolition of pavements surfaces, verandahs and other similar surfaces for pipe laying.Rate to include for cartaway and disposal to spoil.</t>
  </si>
  <si>
    <t>Provide and place concrete class 15/20 100mm thick slab as directed by the engineer for reinstatement of pavements, verandahs and other similar surfaces after laying of pipes. The rate shall include all cost for placing and compaction of suitable material underneath the slab.</t>
  </si>
  <si>
    <t>m3</t>
  </si>
  <si>
    <t>RELOCATION OF EXISTING WATER SERVICES</t>
  </si>
  <si>
    <t xml:space="preserve">Allow for providing for pipes and fittings destroyed in the course of the carrying out of the main works. Contractor to exercise utmost care and engage with managements of the existing water systems to prevent deliberate destruction of the existing systems. Pipes destroyed due to the contractors failure to consult, or careless action by his personnel shall be at his own cost. </t>
  </si>
  <si>
    <t>Carefully remove any existing  uPVC, HDPE or Steel pipe, transport and store for reuse  (DN 20 to DN 300) mm</t>
  </si>
  <si>
    <t>UPVC PIPEWORK</t>
  </si>
  <si>
    <t>Excavate for and reinstate removed existing uPVC. Rate to include for jointing and fittings for the same.</t>
  </si>
  <si>
    <t>UPVC DN 300  PN 16</t>
  </si>
  <si>
    <t>Factory Price</t>
  </si>
  <si>
    <t>Excavation and Backfiling</t>
  </si>
  <si>
    <t>Transport 5%</t>
  </si>
  <si>
    <t>Mark-up 25%</t>
  </si>
  <si>
    <t>Ditto but DN 250</t>
  </si>
  <si>
    <t>Ditto but DN 200</t>
  </si>
  <si>
    <t>Ditto but DN 150</t>
  </si>
  <si>
    <t>Ditto but DN 110</t>
  </si>
  <si>
    <t>Ditto but DN 90</t>
  </si>
  <si>
    <t>Ditto but DN 75</t>
  </si>
  <si>
    <t>Ditto but DN 63</t>
  </si>
  <si>
    <t>Ditto but DN 50</t>
  </si>
  <si>
    <t>Ditto but DN 40</t>
  </si>
  <si>
    <t>Ditto but DN 32</t>
  </si>
  <si>
    <t>Ditto but DN 25</t>
  </si>
  <si>
    <t>Ditto but DN 20</t>
  </si>
  <si>
    <t>HDPE PIPEWORK</t>
  </si>
  <si>
    <t>Excavate for and reinstate removed existing HDPE. Rate to include for jointing and fittings for the same.</t>
  </si>
  <si>
    <t>FITTINGS (Horizontal / Verical 11.250,22.50,300,450,900)</t>
  </si>
  <si>
    <t xml:space="preserve">UPVC/ HDPE BENDS DN 315 PN 16 , </t>
  </si>
  <si>
    <t>CULVERTS AND DRAINAGE WORKS.</t>
  </si>
  <si>
    <t>No separate payment shall be made for the haulage of surplus or unsuitable excavated material and the cost of such haulage shall be  included in the rates and/or prices</t>
  </si>
  <si>
    <t>Demolish existing reinforced concrete culvert and cart away debris</t>
  </si>
  <si>
    <t>Excavate for inlet,outfall,mitre,side and catch water drains in soft material</t>
  </si>
  <si>
    <t>Excavation in soft material for pipe culverts, headwalls wingwalls,apron,toewalls,and drop inlets and compact as specified or as directed by the engineer</t>
  </si>
  <si>
    <t>Excavation in hard material</t>
  </si>
  <si>
    <t>Provide, place and compact to 95% MDD AASHTO T180 selected backfill material</t>
  </si>
  <si>
    <t>Provide and lay 600mm dia. Ogee jointed concrete pipes</t>
  </si>
  <si>
    <t>As for 8.05A but 900mm diamater</t>
  </si>
  <si>
    <t>As for 8.05A but 1200mm diamater</t>
  </si>
  <si>
    <t>Provide and place class 15/20 concrete to beds, surround and haunches</t>
  </si>
  <si>
    <t>Provide place and compact class 25/20 concrete for headwalls, wingwalls, aprons, and toe walls to pipe culvert including all form work and the provision and placing of reinforcement as shown in the drawings.</t>
  </si>
  <si>
    <t>Provide 150mm thick stone pitching and grout with mortar as specified or as directed by the engineer.</t>
  </si>
  <si>
    <t xml:space="preserve">Provide all materials and construct 600mm wide (internal dimension) rectangular concrete drains 200mm thick, class 25/20. Include the steel reinforcement for concrete drain and concrete class 15(20) blinding as specified </t>
  </si>
  <si>
    <t>Provide and Place reinforced precast concrete slabs 1000mm x 770mm x 100mm and place over open drains as shown in the books of drawing</t>
  </si>
  <si>
    <t xml:space="preserve">Provide all materials and construct 1500mm wide (internal dimension) rectangular concrete drains 200mm thick, class 25/20. Include the steel reinforcement for concrete drain and concrete class 15(20) blinding as specified </t>
  </si>
  <si>
    <t>Provide and Place reinforced precast concrete slabs 1000mm x 1660mm x 150mm and place over open drains as shown in the books of drawing</t>
  </si>
  <si>
    <t>Provide all materials and construct 1500mm wide (internal dimension) rectangular masonry drains wall 150mm thick</t>
  </si>
  <si>
    <t>Construct in concrete class 15/20 side drains scour checks as instructed</t>
  </si>
  <si>
    <t>Provide and place A193 fabric wire mesh reinforcement (cross culverts)</t>
  </si>
  <si>
    <t>Provide all materials and construct 1500mm  X1500mm  (internal dimension) rectangular masonry drains wall 150mm thick</t>
  </si>
  <si>
    <t>SIGN POST</t>
  </si>
  <si>
    <t>The works shall include the dismantling and reinstatement of existing signboards, their supports and foundations, including storage of dismantled material at site, removal, loading, handling, transport to Contractor's deposit within a radius of 20km from the site, unloading and disposal of any debris, supply and transport of material required for reinstatement.</t>
  </si>
  <si>
    <t xml:space="preserve">The unit rate shall include all materials, labour, equipment, tools and other incidental costs required to complete the works. </t>
  </si>
  <si>
    <t>Payment shall be made per lump sum for the dismantling and reinstatement of all signboards required to be removed or as directed by the Engineer. No separate payment will be made for excavation, backfilling, compaction, dewatering of holes and trenches, loading, handling, transport of any surplus or backfill material to or from a site approved by the</t>
  </si>
  <si>
    <t xml:space="preserve"> Engineer and situated within a radius of 20km, unloading and disposal of debris, which shall be deemed to have been included in the present unit rates.</t>
  </si>
  <si>
    <t>Dismantle and reinstate existing signboards.</t>
  </si>
  <si>
    <t>HEDGES AND FENCES</t>
  </si>
  <si>
    <t>Hedges and Fences Reinstatement</t>
  </si>
  <si>
    <t>The works shall include the reinstatement live fence, accompanying wooden or concrete supports, foundations, fertilizers including supply and transport of any other material necessary for reinstatement.</t>
  </si>
  <si>
    <t>The unit rate shall include all materials, labour, equipment, tools and other incidental costs required to complete the works. Negotiations for the reinstatement with the land owner shall be the sole resposibility of the contractor</t>
  </si>
  <si>
    <t>Payment shall be made per area in meters squared based on the measurement of the area of fence actually reinstated and approved by the Engineer.</t>
  </si>
  <si>
    <t>No separate payment will be made for excavation, backfilling, compaction, dewatering of holes and trenches, watering of live fence to maturity, loading, handling, transport of any surplus or backfill material to or from a site approved by the Engineer and situated within a radius of 20km, unloading, which shall be deemed to have been included in the present unit rates.</t>
  </si>
  <si>
    <t>LIVE FENCES</t>
  </si>
  <si>
    <t>Provide for the reinstatement of Live fences as described above.</t>
  </si>
  <si>
    <t xml:space="preserve">Provide for removal of mature live fences of various types,Kei apple, Durantas, Hakea, Lantana etc. girth 0-1m,  grub roots, cart away to tips as identified by the contractor with the local authorities and approved by the engineer. Rate to include any wire, posts etc. accompanying it. Level the ground as directed by the Engineer. </t>
  </si>
  <si>
    <t>CHAINLINK &amp; BARBED WIRE FENCE</t>
  </si>
  <si>
    <t>"The works shall include the demolition,  dismantling, removal, and reinstatement, loading, handling, transport to Contractor's deposit within a radius of 20km from the demolition site and unloading of the wire or metallic fence, wooden or concrete supports and the foundations or their storage on site for reuse, as directed by the Engineer.</t>
  </si>
  <si>
    <t>The unit rate shall include all materials, labour, equipment, tools and other incidental costs required to complete the works.</t>
  </si>
  <si>
    <t>Payment shall be made per linear meter based on the measurement of the length of fence actually removed and approved by the Engineer."</t>
  </si>
  <si>
    <t>No separate payment will be made for excavation, backfilling, compaction, dewatering of holes and trenches, loading, handling, transport of any surplus or backfill material to or from a site approved by the Engineer and situated within a radius of 20km, unloading and disposal or storage, which shall be deemed to have been included in the present unit rates.</t>
  </si>
  <si>
    <t>Provide for removal and reinstatement of chainlink fence of either concrete or wood post</t>
  </si>
  <si>
    <t>Provide for removal and reinstatement of barbed wire fence of either concrete or wood post</t>
  </si>
  <si>
    <t>GATES</t>
  </si>
  <si>
    <t xml:space="preserve">Provide for careful removal and reinstatement of existing gates </t>
  </si>
  <si>
    <t>Provide and place class 20/20 concrete for gate pillars</t>
  </si>
  <si>
    <t>BILL NO. 5.0 : SCHEDULE OF DAY WORKS</t>
  </si>
  <si>
    <t>NOTE:  THE WHOLE OF THIS BILL IS PROVISIONAL</t>
  </si>
  <si>
    <t>LABOUR</t>
  </si>
  <si>
    <t>The rates inserted herein should include for all costs such as insurance, travelling time, overtime, accommodation, use and maintenance of small tools of trade, supervision, overheads and profit.  Only time engaged upon work will be paid for</t>
  </si>
  <si>
    <t>Unskilled Labourer</t>
  </si>
  <si>
    <t>Hrs.</t>
  </si>
  <si>
    <t>Timberman</t>
  </si>
  <si>
    <t>Stone Mason</t>
  </si>
  <si>
    <t>Carpenter</t>
  </si>
  <si>
    <t>Concreter</t>
  </si>
  <si>
    <t>Blaster (Certified)</t>
  </si>
  <si>
    <t>Pipe layer</t>
  </si>
  <si>
    <t>Painter</t>
  </si>
  <si>
    <t>Surveyor</t>
  </si>
  <si>
    <t>Foreman</t>
  </si>
  <si>
    <t>Welder</t>
  </si>
  <si>
    <t>Watchman (including use of firewood, lights, day, night, Sunday and Public Holiday watching)</t>
  </si>
  <si>
    <t>PLANT</t>
  </si>
  <si>
    <t>The rates inserted herein should include for all operational and maintenance costs, fuel, oil, grease, operators, turn boys, supervision, overhead and profits.  Only the time actually employed on works will be paid for and the rates should include for idle, travelling and overtime</t>
  </si>
  <si>
    <t>Concrete Vibrator (Petrol or Diesel)</t>
  </si>
  <si>
    <t>Tandem 3 wheels roller.  Dead weight 9 tonnes</t>
  </si>
  <si>
    <t>10 Tonne Lorry (Tipper)</t>
  </si>
  <si>
    <t>Portable water pump 50mm diameter (inclusive of hoses, couplings, etc.)</t>
  </si>
  <si>
    <t>Mechanical Pressure Testing Equipment</t>
  </si>
  <si>
    <t>Back Hoe Excavator</t>
  </si>
  <si>
    <t>Water bowser</t>
  </si>
  <si>
    <t>MATERIALS</t>
  </si>
  <si>
    <t>All materials are to comply with the Specifications.  The rates inserted herein are to include for delivery to site, storage, handling, overheads and profits</t>
  </si>
  <si>
    <t>Ordinary Portland Cement 42.5</t>
  </si>
  <si>
    <t>Tonne</t>
  </si>
  <si>
    <t>Mild steel (any size from 8mm to 25mm dia.)</t>
  </si>
  <si>
    <t>High tensile steel (any size from 8mm to 15mm dia.)</t>
  </si>
  <si>
    <t>Fine aggregate for concrete</t>
  </si>
  <si>
    <t>Coarse aggregate for concrete</t>
  </si>
  <si>
    <t>Use of shuttering timber</t>
  </si>
  <si>
    <t>Murram</t>
  </si>
  <si>
    <t>Concrete Class 15/20</t>
  </si>
  <si>
    <t>Concrete Class 20/20</t>
  </si>
  <si>
    <t>Concrete Class 25/20</t>
  </si>
  <si>
    <t>PIPES HDPE PIPES</t>
  </si>
  <si>
    <t>200mm HDPE PIPE, PN 12.5</t>
  </si>
  <si>
    <t>Ditto but 180mm</t>
  </si>
  <si>
    <t>Ditto but 160mm</t>
  </si>
  <si>
    <t>Ditto but 110mm</t>
  </si>
  <si>
    <t>Ditto but 90mm</t>
  </si>
  <si>
    <t>Ditto but 75mm</t>
  </si>
  <si>
    <t>Ditto but 63mm</t>
  </si>
  <si>
    <t>Ditto but 50mm</t>
  </si>
  <si>
    <t>Upvc /HDPE /steel Adaptors/Couplings</t>
  </si>
  <si>
    <t>200mm</t>
  </si>
  <si>
    <t>180mm</t>
  </si>
  <si>
    <t>160mm</t>
  </si>
  <si>
    <t>110mm</t>
  </si>
  <si>
    <t>Blank flanges</t>
  </si>
  <si>
    <t>90mm</t>
  </si>
  <si>
    <t>75mm</t>
  </si>
  <si>
    <t xml:space="preserve">JUSTIFICATION OF RATES PER BOQ ITEM </t>
  </si>
  <si>
    <t xml:space="preserve">DESCRIPTION </t>
  </si>
  <si>
    <t>ER's COMMENT</t>
  </si>
  <si>
    <t>Concrete Class 25 20</t>
  </si>
  <si>
    <t>S/N</t>
  </si>
  <si>
    <t>Name</t>
  </si>
  <si>
    <t>Price (Kshs./Kg)</t>
  </si>
  <si>
    <t>Qty for Concrete Class 25 (Kg/m³)</t>
  </si>
  <si>
    <t>Cost for Class 25 (Kshs./m³)</t>
  </si>
  <si>
    <t>RATE USED</t>
  </si>
  <si>
    <t xml:space="preserve">by volume the ratio is 1:1.6:2.9 and the water cement  is between 0.4-0.6 there conservatively 0.5 </t>
  </si>
  <si>
    <t>Water</t>
  </si>
  <si>
    <t>Bamburi (42.5)</t>
  </si>
  <si>
    <t>Less 16% VAT, for the Item,also note the cost comparison in handbook is VAT inclusive</t>
  </si>
  <si>
    <t>Sand</t>
  </si>
  <si>
    <t>Class 25 consumes 7 bags of 50kgs each and not 8bags</t>
  </si>
  <si>
    <t>Ballast</t>
  </si>
  <si>
    <t>Material cost for Concrete Class 25/20 (Kshs./m³)</t>
  </si>
  <si>
    <t>used densities are (1440, 1650, 2650) kg/ m3 to calculate the mass of quantities in m3 of concrete</t>
  </si>
  <si>
    <t>Machinary and Manpower Cost and wastage</t>
  </si>
  <si>
    <t>power cost/fuel for generator (mixer and vibrator fuel)</t>
  </si>
  <si>
    <t>Contractor’s Markup (Kshs./m³)</t>
  </si>
  <si>
    <t>Rate for Concrete Class 25 in BOQ (Kshs./m³)</t>
  </si>
  <si>
    <t>COMPARE RATE AS IN COST HAND BOOK 2024</t>
  </si>
  <si>
    <t>Adopted (VAT exlusive)</t>
  </si>
  <si>
    <t xml:space="preserve">by volume the ratio is 1:2:4 and the water/cement  is between 0.4-0.6 there conservatively 0.5 </t>
  </si>
  <si>
    <t>Bamburi (32.5)</t>
  </si>
  <si>
    <t>Class 15 uses 5.5 bags of cement and not 6.8 bags</t>
  </si>
  <si>
    <t xml:space="preserve">by volume the ratio is 1:3:6 and the water/cement  is between 0.4-0.6 there conservatively 0.5 </t>
  </si>
  <si>
    <t>Fabric Reinforcement Mesh A142</t>
  </si>
  <si>
    <t>a roll of  44m * 2.5m cost 36000 ksh. Therefore 1 m2 will cost roughly about (36000/(44*2.5)=330</t>
  </si>
  <si>
    <t>Cost for Mesh A142 (Kshs./m²)</t>
  </si>
  <si>
    <t>Supply of Fabric Mesg A142 to Site (Kshs./m³)</t>
  </si>
  <si>
    <t>Storage, transport to site and Installation of A142 (Consideration of Overlap, Binding Wire and Manpower)</t>
  </si>
  <si>
    <t>Use your computed figure 455 and rounded 500</t>
  </si>
  <si>
    <t>Rate for Mesh in A142 in BOQ (Kshs./m³)</t>
  </si>
  <si>
    <t>COMPARISION RATE AS IN COST HAND BOOK 2024</t>
  </si>
  <si>
    <t>Hand Package Hardcore</t>
  </si>
  <si>
    <t>considering a material purcase cost =6500 per 14T, for a density of 2931, 1tone of balast occupies 0.34 m^3 , therefore , 0.34m^3=6500/14=465 ksh. Therefore 1m3=465/0.34=1368 ksh</t>
  </si>
  <si>
    <t>Cost for Hardcore (Kshs./m³)</t>
  </si>
  <si>
    <t>Supply of Hardcore to Site (Kshs./m³)</t>
  </si>
  <si>
    <t xml:space="preserve">Storage, transport to site and laying of Hardcore </t>
  </si>
  <si>
    <t>watering,compaction to void reduction , levelling costs</t>
  </si>
  <si>
    <t>D=A+B+C</t>
  </si>
  <si>
    <t>Rate for Hardcore in BOQ (Kshs./m³)</t>
  </si>
  <si>
    <t>ADOPT RATE IN COST HAND BOOK 2024</t>
  </si>
  <si>
    <t>ok</t>
  </si>
  <si>
    <t>Quarry Dust</t>
  </si>
  <si>
    <t>Cost for Quarry Dust (Kshs./m³)</t>
  </si>
  <si>
    <t>Cost for Quarry Dust (Kshs./m2)</t>
  </si>
  <si>
    <t xml:space="preserve">18 tones as sold based on online prices cost 20000 ksh. Meaning. 18 tones equate=(18000/1650)=11 m^3 . Therefore  11m3=18000ksh. And 1m3=20000/11=1820 ksh.  To convert  to price per m2, we multiply the volume rate by depth (0.1m). Ie m2=0.1*1820=182 </t>
  </si>
  <si>
    <t>Supply of Quarry Dust to Site (Kshs./m³)</t>
  </si>
  <si>
    <t>Storage, transport to site and Installation of Quarry Dust</t>
  </si>
  <si>
    <t>Rate for Quarry Dust in BOQ (Kshs./m³)</t>
  </si>
  <si>
    <t>Excavation of Soil</t>
  </si>
  <si>
    <t>Description</t>
  </si>
  <si>
    <t>Rate</t>
  </si>
  <si>
    <t>Labor Cost for Excavation (Kshs/m³) (One Labor Excavate 1.5 cubic Meters per day, and one labor wage is 500 Kshs per day)</t>
  </si>
  <si>
    <t>Surveyor Cost (Kshs/m³)  (One Survey wage is 1500 kshs per day, manage excavation 100 cubic Meters per day)</t>
  </si>
  <si>
    <t>Forman Cost (Kshs/m³)  (One foreman wage is 1500 kshs per day, manage excavation 100 cubic Meters per day)</t>
  </si>
  <si>
    <t>Management Cost inclusive Spiril Level and other tools</t>
  </si>
  <si>
    <t xml:space="preserve">cattering for creep,falling  and safety of worker </t>
  </si>
  <si>
    <t>Contractor’s Markup (Kshs/m³)</t>
  </si>
  <si>
    <t>Rate in BOQ (Kshs./m³)</t>
  </si>
  <si>
    <t>ok, but adopt the same for return fill unless told to use imported fill mater</t>
  </si>
  <si>
    <t>Extra over all Excavation of Rock in class 1</t>
  </si>
  <si>
    <t>Labor Cost for Excavation (Kshs/m³) (One Labor Excavate 0.5 cubic Meters per day, and one labor wage is 500 Kshs per day)</t>
  </si>
  <si>
    <t>Surveyor Cost (Kshs/m³)  (One Survey wage is 1500 kshs per day, manage excavation 35 cubic Meters per day)</t>
  </si>
  <si>
    <t>Forman Cost (Kshs/m³)  (One foreman wage is 1500 kshs per day, manage excavation 35 cubic Meters per day)</t>
  </si>
  <si>
    <t>Management Cost inclusive of tools, pit preparation</t>
  </si>
  <si>
    <t>catering for outsorcing of heavy machinery in extra hazard/hard rock</t>
  </si>
  <si>
    <t>Reinforcement bars</t>
  </si>
  <si>
    <t>Rate used</t>
  </si>
  <si>
    <t xml:space="preserve">Item </t>
  </si>
  <si>
    <t xml:space="preserve">Cost - EX factory price of reinforcement bars / Kgs </t>
  </si>
  <si>
    <t>Transport</t>
  </si>
  <si>
    <t>Cutting &amp; Bending</t>
  </si>
  <si>
    <t>exlusive of VAT</t>
  </si>
  <si>
    <t>Binding wire</t>
  </si>
  <si>
    <t>Fixing labour /Kgs</t>
  </si>
  <si>
    <t xml:space="preserve">15% profit and overheads </t>
  </si>
  <si>
    <t>F1- Plane formwork to columns, platform, walls, footings</t>
  </si>
  <si>
    <t>Rate m²</t>
  </si>
  <si>
    <t>Formwork phenolic board Purchase (2200 Kshs/Piece, size 1.2m*2.4m*1/2" thick, use 4 times)</t>
  </si>
  <si>
    <t>Timber 2 inch *3 inch (need 4m/m², 120 Kshs/m) use 4 times</t>
  </si>
  <si>
    <t>labour- carpenter can fix 10 sqm per day. Rate is 1500ksh/day</t>
  </si>
  <si>
    <t>Nails and tools cost</t>
  </si>
  <si>
    <t>Contractor’s Markup (Kshs/m2)</t>
  </si>
  <si>
    <t>Rate in BOQ (Kshs./m2)</t>
  </si>
  <si>
    <t>GI Handrail</t>
  </si>
  <si>
    <t>Rate (m)</t>
  </si>
  <si>
    <t xml:space="preserve">GI Pipes 40mm (use 4m Material per meter of Handrail)..1 m cost 1065 </t>
  </si>
  <si>
    <t>Welding Rod, Cutting Disk, Grinding Disk and paint</t>
  </si>
  <si>
    <t>labour for cutting and fixing. Rate of steel fixer per day ksh 2000. can fix 5m per day</t>
  </si>
  <si>
    <t>Machinary for Welding Machine and Grinding Machine</t>
  </si>
  <si>
    <t>Management Cost (Kshs/m)</t>
  </si>
  <si>
    <t>Contractor’s Markup (Kshs/m)</t>
  </si>
  <si>
    <t>Rate in BOQ (Kshs./m)</t>
  </si>
  <si>
    <t>Not allocated</t>
  </si>
  <si>
    <t xml:space="preserve">masonry </t>
  </si>
  <si>
    <t xml:space="preserve">purchase of machine cut stones (1pc=50 ksh), use 12 stones per sqm </t>
  </si>
  <si>
    <t>Storage and transport to site, including haul tax( 1pc =12.5ksh)</t>
  </si>
  <si>
    <t>mortar cost during installation (cement:sand ratio=1:1)=volume of morter used=(0.2*0.035*4)=0.03m3… therefore sand=1/2*0.03*1600*2=50 kg..similary cement=1/2*0.03*1440*=23 kg , catering for 5%wastage</t>
  </si>
  <si>
    <t>Halfed</t>
  </si>
  <si>
    <t>tool cost (plumb bob,spirit level , trowels and scafolds)</t>
  </si>
  <si>
    <t>Tool cost considered under labour</t>
  </si>
  <si>
    <t>labour cost (1 mansion with 1 assiatant perfomrs 6 m^2 per day) rate=1500+750=2250</t>
  </si>
  <si>
    <t>Rate for masonry in BOQ (Kshs./m³)</t>
  </si>
  <si>
    <t>Adopted 1600</t>
  </si>
  <si>
    <t xml:space="preserve">Plastering </t>
  </si>
  <si>
    <t>mortar cost during installation (cement:sand ratio=1:1)=volume of morter used=(1*(25/1000)*1)=0.025m3… therefore sand=1/2*0.025*1600=20 kg..similary cement=1/2*0.025*1440=18 kg , catering for 5%wastage</t>
  </si>
  <si>
    <t xml:space="preserve">transport </t>
  </si>
  <si>
    <t>labour cost (1 mansion with 1 assiatant perfomrs 8 m^2 per day) rate=1500+750=2250</t>
  </si>
  <si>
    <t>.</t>
  </si>
  <si>
    <t>use 500</t>
  </si>
  <si>
    <t>Anti-termite treatment</t>
  </si>
  <si>
    <t>RATE IN COST HAND BOOK 2024</t>
  </si>
  <si>
    <t>cost variation for construction materials (termidor)-20% from SDFPW</t>
  </si>
  <si>
    <t>rate per SQM for antitermite</t>
  </si>
  <si>
    <t>Damp proofing (Polythene sheet)</t>
  </si>
  <si>
    <t>cost variation for construction materials(Polythene Sheet) -35% from SDFPW</t>
  </si>
  <si>
    <t xml:space="preserve">rate per SQM </t>
  </si>
  <si>
    <t>Glazing  per SQM -- 4mm clear sheet glass panes</t>
  </si>
  <si>
    <t>rate as per standard cost handbook for year 2024  per sqm</t>
  </si>
  <si>
    <t>adjustment for variation rate due to manufacturing energy cost ( reported 13% cost increase) sourced from SDFPW</t>
  </si>
  <si>
    <t>rate per SQM</t>
  </si>
  <si>
    <t>Glazing  per SQM -- 6mm clear sheet glass panes</t>
  </si>
  <si>
    <t>ignoring adjustment for variation ( reported 2% cost increase) sourced from SDFPW</t>
  </si>
  <si>
    <t xml:space="preserve">Ceramic tiling - floor and walling </t>
  </si>
  <si>
    <t>rate as per standard cost handbook for year 2024 per sqm</t>
  </si>
  <si>
    <t xml:space="preserve">Purchase of 1m2 tiles </t>
  </si>
  <si>
    <t xml:space="preserve">Transport and storage charges </t>
  </si>
  <si>
    <t>Skilled labor for installtion of tiles per sqm</t>
  </si>
  <si>
    <t>Contractors Markup</t>
  </si>
  <si>
    <t>Spacers and grout layer</t>
  </si>
  <si>
    <t>rate as per standard cost handbook for year 2024  LM OF A 50*25 =355 adjusting to Thickness of 40 from 25as described above =355*40/25= 568</t>
  </si>
  <si>
    <t xml:space="preserve">rate per LM  </t>
  </si>
  <si>
    <t xml:space="preserve">3. Wrot mahogany 25x25mm moulded quadrants </t>
  </si>
  <si>
    <t xml:space="preserve">sourcing price </t>
  </si>
  <si>
    <t>transport, installation labour, holding costs</t>
  </si>
  <si>
    <t>fixing cost / painting / brokage cost</t>
  </si>
  <si>
    <t xml:space="preserve">overheads and profits </t>
  </si>
  <si>
    <t xml:space="preserve">painting on wooden/metallic surfaces </t>
  </si>
  <si>
    <t xml:space="preserve">Rate used </t>
  </si>
  <si>
    <t>rate as per standard cost handbook for year 2024/  per sqm, pg 53</t>
  </si>
  <si>
    <t>adjustment for variation rate due to manufacturing energy cost ( reported 25% cost increase) on all paints sourced from SDFPW</t>
  </si>
  <si>
    <t xml:space="preserve">rate per M2  </t>
  </si>
  <si>
    <t xml:space="preserve">Epoxy painting on concrete wall surfaces </t>
  </si>
  <si>
    <t>Procurement rate</t>
  </si>
  <si>
    <t xml:space="preserve">Labour/ transport and overheads </t>
  </si>
  <si>
    <t>Gabions on retaining wall</t>
  </si>
  <si>
    <t xml:space="preserve">procurement rate source not substantiated - General Hardware </t>
  </si>
  <si>
    <t>Hardcore procurement and placement  (2M3)</t>
  </si>
  <si>
    <t>Profit</t>
  </si>
  <si>
    <t xml:space="preserve">Rate build up for pipeline section with procurement quotations </t>
  </si>
  <si>
    <t xml:space="preserve">Description </t>
  </si>
  <si>
    <t>Procuremtent rate/m</t>
  </si>
  <si>
    <t>Exacation rate /m</t>
  </si>
  <si>
    <t xml:space="preserve">transportation, handling and storage on site (10%) </t>
  </si>
  <si>
    <t>Butt fussion /M</t>
  </si>
  <si>
    <t xml:space="preserve">Sub total cost </t>
  </si>
  <si>
    <t xml:space="preserve">25% mark-up </t>
  </si>
  <si>
    <t xml:space="preserve">Total Bid rate </t>
  </si>
  <si>
    <t>Use this in BOQ</t>
  </si>
  <si>
    <t xml:space="preserve">Flanges for fittings </t>
  </si>
  <si>
    <t xml:space="preserve">Pipes rates fro fittings 1 m long </t>
  </si>
  <si>
    <t xml:space="preserve">Plain flange </t>
  </si>
  <si>
    <t xml:space="preserve">Single flanges </t>
  </si>
  <si>
    <t xml:space="preserve">Double flanged </t>
  </si>
  <si>
    <t>Steel pipes</t>
  </si>
  <si>
    <t>% of profilt Labor and materials</t>
  </si>
  <si>
    <t>DN100</t>
  </si>
  <si>
    <t>55%.</t>
  </si>
  <si>
    <t>DN 150</t>
  </si>
  <si>
    <t>DN 200</t>
  </si>
  <si>
    <t>DN 250</t>
  </si>
  <si>
    <t>DN 300</t>
  </si>
  <si>
    <t>DN 350</t>
  </si>
  <si>
    <t>DN 400</t>
  </si>
  <si>
    <t>DN 500</t>
  </si>
  <si>
    <t xml:space="preserve">Cost of pipe per meter is as per attahced rates </t>
  </si>
  <si>
    <t>Offloading,Handling on site</t>
  </si>
  <si>
    <t>Butt Fusion</t>
  </si>
  <si>
    <t>Safety</t>
  </si>
  <si>
    <r>
      <rPr>
        <sz val="10"/>
        <rFont val="Garamond"/>
        <family val="1"/>
      </rPr>
      <t xml:space="preserve">Overhaed
</t>
    </r>
    <r>
      <rPr>
        <sz val="10"/>
        <rFont val="宋体"/>
        <charset val="134"/>
      </rPr>
      <t>（15%）</t>
    </r>
  </si>
  <si>
    <t>Mark-up 15%</t>
  </si>
  <si>
    <t>Reinforcement</t>
  </si>
  <si>
    <t>S N</t>
  </si>
  <si>
    <t>Price (Kshs. Kg)</t>
  </si>
  <si>
    <t>Qty for Concrete Class 25 (Kg m³)</t>
  </si>
  <si>
    <t>Cost for Class 25 (Kshs. m³)</t>
  </si>
  <si>
    <t>Supply and Deliver Steel Bar to Site (Kshs/kg)</t>
  </si>
  <si>
    <r>
      <rPr>
        <sz val="9"/>
        <color theme="1"/>
        <rFont val="Arial"/>
        <family val="2"/>
      </rPr>
      <t>Wastage</t>
    </r>
    <r>
      <rPr>
        <sz val="9"/>
        <color theme="1"/>
        <rFont val="宋体"/>
        <charset val="134"/>
      </rPr>
      <t>，stools，spacer blocks （5%）</t>
    </r>
  </si>
  <si>
    <t xml:space="preserve"> Labor and Machine Cost for Bending, Binding and Placing Cost (Kshs/kg)</t>
  </si>
  <si>
    <t>Contractor’s Markup (Kshs/kg)</t>
  </si>
  <si>
    <r>
      <rPr>
        <sz val="9"/>
        <color theme="1"/>
        <rFont val="Arial"/>
        <family val="2"/>
      </rPr>
      <t xml:space="preserve">Wastage </t>
    </r>
    <r>
      <rPr>
        <sz val="9"/>
        <color theme="1"/>
        <rFont val="宋体"/>
        <charset val="134"/>
      </rPr>
      <t>（2%）</t>
    </r>
  </si>
  <si>
    <t>Rate  in BOQ (Kshs./kg)</t>
  </si>
  <si>
    <r>
      <rPr>
        <sz val="9"/>
        <color theme="1"/>
        <rFont val="Arial"/>
        <family val="2"/>
      </rPr>
      <t>Mixer</t>
    </r>
    <r>
      <rPr>
        <sz val="9"/>
        <color theme="1"/>
        <rFont val="宋体"/>
        <charset val="134"/>
      </rPr>
      <t>，dumper，</t>
    </r>
    <r>
      <rPr>
        <sz val="9"/>
        <color theme="1"/>
        <rFont val="Arial"/>
        <family val="2"/>
      </rPr>
      <t xml:space="preserve"> Manpower Cost </t>
    </r>
    <r>
      <rPr>
        <sz val="9"/>
        <color theme="1"/>
        <rFont val="宋体"/>
        <charset val="134"/>
      </rPr>
      <t>，</t>
    </r>
    <r>
      <rPr>
        <sz val="9"/>
        <color theme="1"/>
        <rFont val="Arial"/>
        <family val="2"/>
      </rPr>
      <t>food</t>
    </r>
  </si>
  <si>
    <t xml:space="preserve">Platform for dumper,ramp,chute etc </t>
  </si>
  <si>
    <t>Propose, Supply, Plant dense Grass around the entire Treatment plant site, man and maintain to maturity</t>
  </si>
  <si>
    <t>A2</t>
  </si>
  <si>
    <t>SOFTWARE AND CENTRAL COMMUNICANICATION DEVICE</t>
  </si>
  <si>
    <t>A3</t>
  </si>
  <si>
    <t>SUPPLY, INSTALLATION AND COMMISSIONING OF NEW METERS</t>
  </si>
  <si>
    <t>The Contractor, shall be expected to :-</t>
  </si>
  <si>
    <t>a) Conduct a situation analysis on existing smart water meters, propose by providing technical proposals on software compatible with both the existing smart meters and the proposed additional smart meters. Check A1</t>
  </si>
  <si>
    <t>b) Procure New smart water meters and Install. Check Item A2</t>
  </si>
  <si>
    <t>c) Apply a rate for installing the smart water meters already in site storage facilities. Check item A3</t>
  </si>
  <si>
    <t>The contractors rate shall be taken to be complient to the entire scope as detailed in A1,A2 and A3</t>
  </si>
  <si>
    <t>Procure, supply, install and integrate the software and central communication device (Gateway of the new meters and  to existing water meters )</t>
  </si>
  <si>
    <t xml:space="preserve">The rate to include for procurement of any necessary fittings to get the water meters to be in operation . Quote should include Procurement of all Neccessary fittings, equipment and labour for the works except for the meter itself. </t>
  </si>
  <si>
    <t>Allow for installing, connecting hard and software necessary to operate DN 500, DN 300, DN 250, DN 300 Water meters for Clear water tank, Gakoigo Tank, Githioro tank and Sagana Tank respectively already in existence</t>
  </si>
  <si>
    <t>SUPPLY SOFTWARE &amp; INTEGRATE EXISTING METERS WITH THE NEW SOFTWARE (A1), SUPPLY NEW METERS (A2) AND INTEGRATE WITH THE SUPPLIED SOFTWARE (A1), CONDUCT CIVIL WORKS &amp;INSTALL METERS ALREADY IN SITE (A3)</t>
  </si>
  <si>
    <t>OD 250 Overflow Works Improvement</t>
  </si>
  <si>
    <t>Hack, Remove and Properly dispose of all existing Material, Prepare a 300 by 300 rectangular box as directed by the engineer, The rate to include all necessary repair works during re-installing of the surface to its origal status</t>
  </si>
  <si>
    <t xml:space="preserve">Supply and install an all flanged OD 250 mm Galvanised steel 90 Deg Bend with a puddle flange in the middle for use as the overflow suction bend </t>
  </si>
  <si>
    <t>Supply and install an all flanged OD 250 mm Galvanised steel Short piece pipe of length not exceeding 2000 mm for use as between the two bends</t>
  </si>
  <si>
    <t>Supply and install an all flanged OD 250 mm DWC pipe for use as the drain pipe from the scour chamber to the nearest road drainage as directed by the engineer</t>
  </si>
  <si>
    <t>Allow a provisional sum of 15,000 for any other works in relation to scour and ground protection works as may be directed by the engineer</t>
  </si>
  <si>
    <t>M2</t>
  </si>
  <si>
    <t>Supply all materials and construct water tight masonry works for use as inspection chambers in scour direction as directed by th engineer</t>
  </si>
  <si>
    <t>Supply all materials and construct wingwaall in scour direction as directed by th engineer</t>
  </si>
  <si>
    <t>Provide a PC sum of KES 100,000 for connection to the existing system as directed by the Engineer.</t>
  </si>
  <si>
    <t>2.1.1</t>
  </si>
  <si>
    <t>2.1.2</t>
  </si>
  <si>
    <t>2.1.3</t>
  </si>
  <si>
    <t>2.1.4</t>
  </si>
  <si>
    <t>2.1.5</t>
  </si>
  <si>
    <t>2.1.6</t>
  </si>
  <si>
    <t>2.1.7</t>
  </si>
  <si>
    <t>2.1.8</t>
  </si>
  <si>
    <t>2.1.9</t>
  </si>
  <si>
    <t>2.1.10</t>
  </si>
  <si>
    <t>2.1.11</t>
  </si>
  <si>
    <t>2.1.12</t>
  </si>
  <si>
    <t>2.2.1</t>
  </si>
  <si>
    <t>2.2.2</t>
  </si>
  <si>
    <t>2.2.3</t>
  </si>
  <si>
    <t>2.2.4</t>
  </si>
  <si>
    <t>2.2.5</t>
  </si>
  <si>
    <t>2.3.4</t>
  </si>
  <si>
    <t>2.4.1</t>
  </si>
  <si>
    <t>2.4.2</t>
  </si>
  <si>
    <t>2.4.3</t>
  </si>
  <si>
    <t>2.4.4</t>
  </si>
  <si>
    <t>2.4.5</t>
  </si>
  <si>
    <t>2.5.1</t>
  </si>
  <si>
    <t>2.5.2</t>
  </si>
  <si>
    <t>2.5.3</t>
  </si>
  <si>
    <t>2.5.4</t>
  </si>
  <si>
    <t>2.5.5</t>
  </si>
  <si>
    <t>2.5.6</t>
  </si>
  <si>
    <t>2.5.7</t>
  </si>
  <si>
    <t>2.5.8</t>
  </si>
  <si>
    <t>2.5.9</t>
  </si>
  <si>
    <t>2.5.10</t>
  </si>
  <si>
    <t>2.5.11</t>
  </si>
  <si>
    <t>2.5.12</t>
  </si>
  <si>
    <t>2.5.13</t>
  </si>
  <si>
    <t>2.6.1</t>
  </si>
  <si>
    <t>2.6.2</t>
  </si>
  <si>
    <t>2.6.3</t>
  </si>
  <si>
    <t>2.6.4</t>
  </si>
  <si>
    <t>2.6.5</t>
  </si>
  <si>
    <t>2.6.6</t>
  </si>
  <si>
    <t>2.3.1</t>
  </si>
  <si>
    <t>2.3.2</t>
  </si>
  <si>
    <t>2.3.3</t>
  </si>
  <si>
    <t>2.6.7</t>
  </si>
  <si>
    <t>2.6.8</t>
  </si>
  <si>
    <t>2.6.9</t>
  </si>
  <si>
    <t>2.6.10</t>
  </si>
  <si>
    <t>2.6.11</t>
  </si>
  <si>
    <t>2.7.1</t>
  </si>
  <si>
    <t>2.7.2</t>
  </si>
  <si>
    <t>2.7.3</t>
  </si>
  <si>
    <t>2.7.4</t>
  </si>
  <si>
    <t>2.7.5</t>
  </si>
  <si>
    <t>2.7.6</t>
  </si>
  <si>
    <t>2.7.7</t>
  </si>
  <si>
    <t>2.7.8</t>
  </si>
  <si>
    <t>2.7.9</t>
  </si>
  <si>
    <t>2.7.10</t>
  </si>
  <si>
    <t>2.7.11</t>
  </si>
  <si>
    <t>2.8.1</t>
  </si>
  <si>
    <t>2.8.2</t>
  </si>
  <si>
    <t>2.8.3</t>
  </si>
  <si>
    <t>2.8.4</t>
  </si>
  <si>
    <t>2.8.5</t>
  </si>
  <si>
    <t>3.1.1</t>
  </si>
  <si>
    <t>3.1.2</t>
  </si>
  <si>
    <t>3.1.3</t>
  </si>
  <si>
    <t>3.1.4</t>
  </si>
  <si>
    <t>3.1.5</t>
  </si>
  <si>
    <t>3.1.6</t>
  </si>
  <si>
    <t>3.1.7</t>
  </si>
  <si>
    <t>3.1.8</t>
  </si>
  <si>
    <t>3.2.1</t>
  </si>
  <si>
    <t>3.2.2</t>
  </si>
  <si>
    <t>3.2.3</t>
  </si>
  <si>
    <t>3.2.4</t>
  </si>
  <si>
    <t>3.2.5</t>
  </si>
  <si>
    <t>3.2.6</t>
  </si>
  <si>
    <t>3.2.7</t>
  </si>
  <si>
    <t>3.3.1</t>
  </si>
  <si>
    <t>3.3.2</t>
  </si>
  <si>
    <t>3.3.3</t>
  </si>
  <si>
    <t>3.3.4</t>
  </si>
  <si>
    <t>3.3.5</t>
  </si>
  <si>
    <t>3.3.6</t>
  </si>
  <si>
    <t>3.3.7</t>
  </si>
  <si>
    <t>3.6.1</t>
  </si>
  <si>
    <t>3.6.2</t>
  </si>
  <si>
    <t>3.6.3</t>
  </si>
  <si>
    <t>3.6.4</t>
  </si>
  <si>
    <t>3.6.5</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</si>
  <si>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</si>
  <si>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</si>
  <si>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</si>
  <si>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</si>
  <si>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</si>
  <si>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</si>
  <si>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</si>
  <si>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</si>
  <si>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</si>
  <si>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</si>
  <si>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</si>
  <si>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</si>
  <si>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</si>
  <si>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</si>
  <si>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</si>
  <si>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</si>
  <si>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</si>
  <si>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</si>
  <si>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</si>
  <si>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</si>
  <si>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</si>
  <si>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</si>
  <si>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</si>
  <si>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</si>
  <si>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</si>
  <si>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</si>
  <si>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</si>
  <si>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</si>
  <si>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</si>
  <si>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</si>
  <si>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</si>
  <si>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</si>
  <si>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</si>
  <si>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</si>
  <si>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</si>
  <si>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</si>
  <si>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</si>
  <si>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</si>
  <si>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</si>
  <si>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</si>
  <si>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</si>
  <si>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</si>
  <si>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</si>
  <si>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</si>
  <si>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</si>
  <si>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</si>
  <si>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</si>
  <si>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Add on:-</t>
  </si>
  <si>
    <t>Amount</t>
  </si>
  <si>
    <t>Unit</t>
  </si>
  <si>
    <t>BILL SUMMARY CARRIED TO GRAND TOTAL</t>
  </si>
  <si>
    <r>
      <t xml:space="preserve">The Contractor shall describe in detail hereunder other works, obligations and things which may be referred to in the Specifications or which he may consider to have been omitted from the Bills of Quantities and for which he desires to enter a separate charge (the charge to be carried direct to the amount column).  </t>
    </r>
    <r>
      <rPr>
        <b/>
        <sz val="10"/>
        <rFont val="Arial"/>
        <family val="2"/>
      </rPr>
      <t>FULL DESCRIPTION OF ITEM(S) OF WORK OR ANY OTHER ISSUE SHOULD BE MADE.</t>
    </r>
    <r>
      <rPr>
        <sz val="10"/>
        <rFont val="Arial"/>
        <family val="2"/>
      </rPr>
      <t xml:space="preserve">  If no separate charge is made hereunder, the rates in the Bills of Quantities will be held as covering all expenses for all such Works.</t>
    </r>
  </si>
  <si>
    <r>
      <t>m</t>
    </r>
    <r>
      <rPr>
        <vertAlign val="superscript"/>
        <sz val="10"/>
        <rFont val="Arial"/>
        <family val="2"/>
      </rPr>
      <t>2</t>
    </r>
  </si>
  <si>
    <r>
      <t>m</t>
    </r>
    <r>
      <rPr>
        <vertAlign val="superscript"/>
        <sz val="10"/>
        <rFont val="Arial"/>
        <family val="2"/>
      </rPr>
      <t>3</t>
    </r>
  </si>
  <si>
    <r>
      <t>m</t>
    </r>
    <r>
      <rPr>
        <vertAlign val="superscript"/>
        <sz val="10"/>
        <color indexed="8"/>
        <rFont val="Arial"/>
        <family val="2"/>
      </rPr>
      <t>2</t>
    </r>
  </si>
  <si>
    <r>
      <t>m</t>
    </r>
    <r>
      <rPr>
        <vertAlign val="superscript"/>
        <sz val="10"/>
        <color indexed="8"/>
        <rFont val="Arial"/>
        <family val="2"/>
      </rPr>
      <t>3</t>
    </r>
  </si>
  <si>
    <r>
      <t>Miscellaneous Work</t>
    </r>
    <r>
      <rPr>
        <b/>
        <sz val="10"/>
        <rFont val="Arial"/>
        <family val="2"/>
      </rPr>
      <t xml:space="preserve"> </t>
    </r>
    <r>
      <rPr>
        <sz val="10"/>
        <rFont val="Arial"/>
        <family val="2"/>
      </rPr>
      <t>(including provision and laying)</t>
    </r>
  </si>
  <si>
    <t>2.1.13</t>
  </si>
  <si>
    <t>2.1.14</t>
  </si>
  <si>
    <t>2.1.15</t>
  </si>
  <si>
    <t>2.1.16</t>
  </si>
  <si>
    <t>2.1.17</t>
  </si>
  <si>
    <t>2.1.18</t>
  </si>
  <si>
    <t>2.1.19</t>
  </si>
  <si>
    <t>2.1.20</t>
  </si>
  <si>
    <t>2.1.21</t>
  </si>
  <si>
    <t>2.1.22</t>
  </si>
  <si>
    <t>Sum of Pg 1 of 4</t>
  </si>
  <si>
    <t>Sum of Pg 3 of 4</t>
  </si>
  <si>
    <r>
      <t xml:space="preserve"> </t>
    </r>
    <r>
      <rPr>
        <b/>
        <u/>
        <sz val="10"/>
        <rFont val="Arial"/>
        <family val="2"/>
      </rPr>
      <t xml:space="preserve">Smooth machine cut natural stone walling in cement  and sand (1:4) mortar reinforced with and including 25 x3mm thick hoop iron in every alternate course </t>
    </r>
  </si>
  <si>
    <r>
      <rPr>
        <b/>
        <u/>
        <sz val="10"/>
        <rFont val="Arial"/>
        <family val="2"/>
      </rPr>
      <t xml:space="preserve">Doors </t>
    </r>
    <r>
      <rPr>
        <u/>
        <sz val="10"/>
        <rFont val="Arial"/>
        <family val="2"/>
      </rPr>
      <t xml:space="preserve">
Mild steel casements doors 100x50x3mm thick long fish tailed 25x25x2mm thick angle section 50x50x3mm thick angle cut, mitred and welded panels in filled with glazing (m/s)  one coat manufactures primer , complete with all necessary iron monger : all welding ground to smooth finish. 
</t>
    </r>
  </si>
  <si>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</si>
  <si>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</si>
  <si>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</si>
  <si>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</si>
  <si>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</si>
  <si>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</si>
  <si>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</si>
  <si>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</si>
  <si>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</si>
  <si>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</si>
  <si>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</si>
  <si>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</si>
  <si>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</si>
  <si>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</si>
  <si>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</si>
  <si>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</si>
  <si>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</si>
  <si>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</si>
  <si>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</si>
  <si>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</si>
  <si>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</si>
  <si>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</si>
  <si>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</si>
  <si>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</si>
  <si>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</si>
  <si>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</si>
  <si>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</si>
  <si>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</si>
  <si>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</si>
  <si>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</si>
  <si>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</si>
  <si>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</si>
  <si>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</si>
  <si>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</si>
  <si>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</si>
  <si>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</si>
  <si>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</si>
  <si>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</si>
  <si>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</si>
  <si>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</si>
  <si>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</si>
  <si>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</si>
  <si>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</si>
  <si>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</si>
  <si>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</si>
  <si>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</si>
  <si>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</si>
  <si>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</si>
  <si>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</si>
  <si>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</si>
  <si>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Sum of Pg 2 of 4</t>
  </si>
  <si>
    <r>
      <rPr>
        <b/>
        <u/>
        <sz val="10"/>
        <rFont val="Arial"/>
        <family val="2"/>
      </rPr>
      <t>1. Durable Protection:</t>
    </r>
    <r>
      <rPr>
        <sz val="10"/>
        <rFont val="Arial"/>
        <family val="2"/>
      </rPr>
      <t xml:space="preserve">
in which the Epoxy paint should form a resilient, protective layer on concrete surfaces.
Shields against abrasion, chemicals, and stains, ensuring longevity.</t>
    </r>
  </si>
  <si>
    <r>
      <rPr>
        <b/>
        <u/>
        <sz val="10"/>
        <rFont val="Arial"/>
        <family val="2"/>
      </rPr>
      <t>2. Aesthetic Appeal:</t>
    </r>
    <r>
      <rPr>
        <sz val="10"/>
        <rFont val="Arial"/>
        <family val="2"/>
      </rPr>
      <t xml:space="preserve">
The engineer should have the luxary of choosing the appropriate colour from the Available variety of colors and finishes.
so that the main goal of Enhancing the overall appearance of concrete by making it visually appealing is met</t>
    </r>
  </si>
  <si>
    <r>
      <rPr>
        <b/>
        <u/>
        <sz val="10"/>
        <rFont val="Arial"/>
        <family val="2"/>
      </rPr>
      <t>3. Seamless Application:</t>
    </r>
    <r>
      <rPr>
        <sz val="10"/>
        <rFont val="Arial"/>
        <family val="2"/>
      </rPr>
      <t xml:space="preserve">
the Epoxy paint proposed should  bond seamlessly with concrete surfaces.
to Achieves a smooth, even finish that's easy to clean and maintain.</t>
    </r>
  </si>
  <si>
    <r>
      <rPr>
        <b/>
        <u/>
        <sz val="10"/>
        <rFont val="Arial"/>
        <family val="2"/>
      </rPr>
      <t>1. Surface Preparation:</t>
    </r>
    <r>
      <rPr>
        <sz val="10"/>
        <rFont val="Arial"/>
        <family val="2"/>
      </rPr>
      <t xml:space="preserve">
Cleaning the concrete thoroughly to remove dirt, dust, and contaminants. Smoothening the concrete surface to engineers satifaction and Repairing any cracks or imperfections before applying epoxy.</t>
    </r>
  </si>
  <si>
    <r>
      <rPr>
        <b/>
        <u/>
        <sz val="10"/>
        <rFont val="Arial"/>
        <family val="2"/>
      </rPr>
      <t>2. Priming:</t>
    </r>
    <r>
      <rPr>
        <sz val="10"/>
        <rFont val="Arial"/>
        <family val="2"/>
      </rPr>
      <t xml:space="preserve">
Applying a suitable primer to enhance epoxy adhesion as per the engineers direction to Ensure a strong bond between the paint and the concrete.
</t>
    </r>
  </si>
  <si>
    <r>
      <rPr>
        <b/>
        <u/>
        <sz val="10"/>
        <rFont val="Arial"/>
        <family val="2"/>
      </rPr>
      <t>3. Mixing and Application:</t>
    </r>
    <r>
      <rPr>
        <sz val="10"/>
        <rFont val="Arial"/>
        <family val="2"/>
      </rPr>
      <t xml:space="preserve">
method related cost in providing the manufacturer's guidelines for mixing epoxy paint. And facilitaing Use of high-quality brush and roller for an even application.</t>
    </r>
  </si>
  <si>
    <r>
      <rPr>
        <b/>
        <u/>
        <sz val="10"/>
        <rFont val="Arial"/>
        <family val="2"/>
      </rPr>
      <t>4. Drying and Curing:</t>
    </r>
    <r>
      <rPr>
        <sz val="10"/>
        <rFont val="Arial"/>
        <family val="2"/>
      </rPr>
      <t xml:space="preserve">
the contractor is to take note that the facility is in already in use and thus he should bear cost time and cost inconvinieces arising from the need to Allow sufficient time for the paint to dry and cure as curing time ensures maximum strength and durability.</t>
    </r>
  </si>
  <si>
    <t>2.3.5</t>
  </si>
  <si>
    <t>2.3.6</t>
  </si>
  <si>
    <t>2.3.7</t>
  </si>
  <si>
    <t>2.3.8</t>
  </si>
  <si>
    <t>2.3.9</t>
  </si>
  <si>
    <t>2.3.10</t>
  </si>
  <si>
    <t>2.3.11</t>
  </si>
  <si>
    <t>2.3.12</t>
  </si>
  <si>
    <t>2.3.13</t>
  </si>
  <si>
    <t>2.3.14</t>
  </si>
  <si>
    <r>
      <t xml:space="preserve"> </t>
    </r>
    <r>
      <rPr>
        <u/>
        <sz val="10"/>
        <rFont val="Arial"/>
        <family val="2"/>
      </rPr>
      <t xml:space="preserve">Smooth chisel dressed natural stone walling in cement  and sand (1:4) mortar reinforced with and including 25 x3mm thick hoop iron in every alternate course </t>
    </r>
  </si>
  <si>
    <r>
      <t>Wastewater internal plumbing services including all fittings and fixtures within the utility building upto the  inspection  chambers. Include the</t>
    </r>
    <r>
      <rPr>
        <sz val="10"/>
        <color rgb="FFFFFF00"/>
        <rFont val="Arial"/>
        <family val="2"/>
      </rPr>
      <t xml:space="preserve"> </t>
    </r>
    <r>
      <rPr>
        <sz val="10"/>
        <color theme="5"/>
        <rFont val="Arial"/>
        <family val="2"/>
      </rPr>
      <t>6No.</t>
    </r>
    <r>
      <rPr>
        <sz val="10"/>
        <color indexed="8"/>
        <rFont val="Arial"/>
        <family val="2"/>
      </rPr>
      <t xml:space="preserve">  Inspection chambers and associated pipework</t>
    </r>
  </si>
  <si>
    <r>
      <rPr>
        <sz val="10"/>
        <rFont val="Arial"/>
        <family val="2"/>
      </rPr>
      <t>Twyford or equivalent wash hand basin as semi-recessed vitreouswhite china(450 x 300mm) with two taphole,taps,chain,and waste 32mm C.P 32mm bottle trap with 75mm seal with 200mm tail piece,capnuts and wall
flange,brackets including fixing</t>
    </r>
  </si>
  <si>
    <t>Allow  pipework and for testing of all plumbing works by water test</t>
  </si>
  <si>
    <t>2.4.6</t>
  </si>
  <si>
    <t>2.4.7</t>
  </si>
  <si>
    <t>2.4.8</t>
  </si>
  <si>
    <t>2.4.9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</si>
  <si>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</si>
  <si>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</si>
  <si>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</si>
  <si>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</si>
  <si>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</si>
  <si>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</si>
  <si>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</si>
  <si>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</si>
  <si>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</si>
  <si>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</si>
  <si>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</si>
  <si>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</si>
  <si>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</si>
  <si>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</si>
  <si>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</si>
  <si>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</si>
  <si>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</si>
  <si>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</si>
  <si>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</si>
  <si>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</si>
  <si>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</si>
  <si>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</si>
  <si>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</si>
  <si>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</si>
  <si>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</si>
  <si>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</si>
  <si>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</si>
  <si>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</si>
  <si>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</si>
  <si>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</si>
  <si>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</si>
  <si>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</si>
  <si>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</si>
  <si>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</si>
  <si>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</si>
  <si>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</si>
  <si>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</si>
  <si>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</si>
  <si>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</si>
  <si>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</si>
  <si>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</si>
  <si>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</si>
  <si>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</si>
  <si>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</si>
  <si>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</si>
  <si>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</si>
  <si>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</si>
  <si>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</si>
  <si>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</si>
  <si>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</si>
  <si>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</si>
  <si>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</si>
  <si>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</si>
  <si>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</si>
  <si>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</si>
  <si>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</si>
  <si>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</si>
  <si>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</si>
  <si>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</si>
  <si>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</si>
  <si>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</si>
  <si>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</si>
  <si>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</si>
  <si>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</si>
  <si>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</si>
  <si>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</si>
  <si>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</si>
  <si>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</si>
  <si>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</si>
  <si>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</si>
  <si>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</si>
  <si>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</si>
  <si>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</si>
  <si>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</si>
  <si>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</si>
  <si>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</si>
  <si>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</si>
  <si>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</si>
  <si>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</si>
  <si>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</si>
  <si>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</si>
  <si>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</si>
  <si>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</si>
  <si>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r>
      <t>Mesh reinforcement type A393 weighing 6.16 kg/m</t>
    </r>
    <r>
      <rPr>
        <vertAlign val="superscript"/>
        <sz val="10"/>
        <rFont val="Arial"/>
        <family val="2"/>
      </rPr>
      <t>2</t>
    </r>
    <r>
      <rPr>
        <sz val="10"/>
        <color rgb="FF000000"/>
        <rFont val="Arial"/>
        <family val="2"/>
      </rPr>
      <t xml:space="preserve"> on backwash water lagoon and sludge lagoon base slab and sloping surfaces</t>
    </r>
  </si>
  <si>
    <r>
      <t>150mm dia.Flanged Spigot 90</t>
    </r>
    <r>
      <rPr>
        <vertAlign val="superscript"/>
        <sz val="10"/>
        <rFont val="Arial"/>
        <family val="2"/>
      </rPr>
      <t xml:space="preserve">0 </t>
    </r>
    <r>
      <rPr>
        <sz val="10"/>
        <color rgb="FF000000"/>
        <rFont val="Arial"/>
        <family val="2"/>
      </rPr>
      <t>bend with puddle flange at 100mm from spigot end (Mark i)</t>
    </r>
  </si>
  <si>
    <r>
      <t>150mm Dia flanged 450</t>
    </r>
    <r>
      <rPr>
        <vertAlign val="superscript"/>
        <sz val="10"/>
        <rFont val="Arial"/>
        <family val="2"/>
      </rPr>
      <t>0</t>
    </r>
    <r>
      <rPr>
        <sz val="10"/>
        <color rgb="FF000000"/>
        <rFont val="Arial"/>
        <family val="2"/>
      </rPr>
      <t xml:space="preserve"> bend (Mark iii)</t>
    </r>
  </si>
  <si>
    <r>
      <t>Supply, transport to site, install, test and commission submersible pumps (1 duty, 1 standby) complete with motor, base plate, fixing bolts, grouting, etc., for the following characteristics: Flow 68m</t>
    </r>
    <r>
      <rPr>
        <vertAlign val="superscript"/>
        <sz val="10"/>
        <rFont val="Arial"/>
        <family val="2"/>
      </rPr>
      <t>3</t>
    </r>
    <r>
      <rPr>
        <sz val="10"/>
        <color rgb="FF000000"/>
        <rFont val="Arial"/>
        <family val="2"/>
      </rPr>
      <t xml:space="preserve"> per hour, dynamic head 18m, KSB Amarex 80-251 or approved. equivalent</t>
    </r>
  </si>
  <si>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</si>
  <si>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</si>
  <si>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</si>
  <si>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</si>
  <si>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</si>
  <si>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</si>
  <si>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</si>
  <si>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</si>
  <si>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</si>
  <si>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</si>
  <si>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</si>
  <si>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</si>
  <si>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</si>
  <si>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</si>
  <si>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</si>
  <si>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</si>
  <si>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</si>
  <si>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</si>
  <si>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</si>
  <si>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</si>
  <si>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</si>
  <si>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</si>
  <si>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</si>
  <si>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</si>
  <si>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</si>
  <si>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</si>
  <si>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</si>
  <si>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</si>
  <si>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</si>
  <si>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</si>
  <si>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</si>
  <si>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</si>
  <si>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</si>
  <si>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</si>
  <si>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</si>
  <si>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</si>
  <si>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</si>
  <si>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</si>
  <si>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</si>
  <si>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</si>
  <si>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</si>
  <si>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</si>
  <si>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</si>
  <si>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</si>
  <si>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</si>
  <si>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</si>
  <si>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</si>
  <si>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</si>
  <si>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</si>
  <si>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</si>
  <si>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</si>
  <si>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</si>
  <si>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</si>
  <si>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</si>
  <si>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</si>
  <si>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</si>
  <si>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</si>
  <si>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</si>
  <si>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</si>
  <si>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</si>
  <si>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</si>
  <si>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</si>
  <si>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</si>
  <si>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</si>
  <si>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</si>
  <si>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</si>
  <si>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</si>
  <si>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</si>
  <si>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</si>
  <si>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</si>
  <si>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</si>
  <si>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</si>
  <si>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</si>
  <si>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</si>
  <si>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</si>
  <si>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</si>
  <si>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</si>
  <si>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</si>
  <si>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</si>
  <si>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</si>
  <si>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</si>
  <si>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</si>
  <si>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</si>
  <si>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</si>
  <si>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</si>
  <si>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</si>
  <si>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2.5.100</t>
  </si>
  <si>
    <t>2.5.101</t>
  </si>
  <si>
    <t>2.5.102</t>
  </si>
  <si>
    <t>2.5.103</t>
  </si>
  <si>
    <t>2.5.104</t>
  </si>
  <si>
    <t>2.5.105</t>
  </si>
  <si>
    <t>2.5.106</t>
  </si>
  <si>
    <t>2.5.107</t>
  </si>
  <si>
    <t>2.5.108</t>
  </si>
  <si>
    <t>2.5.109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</si>
  <si>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</si>
  <si>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</si>
  <si>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</si>
  <si>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</si>
  <si>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</si>
  <si>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</si>
  <si>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</si>
  <si>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</si>
  <si>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</si>
  <si>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</si>
  <si>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</si>
  <si>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</si>
  <si>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</si>
  <si>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</si>
  <si>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</si>
  <si>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</si>
  <si>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</si>
  <si>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</si>
  <si>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</si>
  <si>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</si>
  <si>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</si>
  <si>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</si>
  <si>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</si>
  <si>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</si>
  <si>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</si>
  <si>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</si>
  <si>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</si>
  <si>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</si>
  <si>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</si>
  <si>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</si>
  <si>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</si>
  <si>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</si>
  <si>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</si>
  <si>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</si>
  <si>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</si>
  <si>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</si>
  <si>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</si>
  <si>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</si>
  <si>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</si>
  <si>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</si>
  <si>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</si>
  <si>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</si>
  <si>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</si>
  <si>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</si>
  <si>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</si>
  <si>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</si>
  <si>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</si>
  <si>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</si>
  <si>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</si>
  <si>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</si>
  <si>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</si>
  <si>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</si>
  <si>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</si>
  <si>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</si>
  <si>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</si>
  <si>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</si>
  <si>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</si>
  <si>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</si>
  <si>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</si>
  <si>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</si>
  <si>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</si>
  <si>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</si>
  <si>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</si>
  <si>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</si>
  <si>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</si>
  <si>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</si>
  <si>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</si>
  <si>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</si>
  <si>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</si>
  <si>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</si>
  <si>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</si>
  <si>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</si>
  <si>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</si>
  <si>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</si>
  <si>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</si>
  <si>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</si>
  <si>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</si>
  <si>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</si>
  <si>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</si>
  <si>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</si>
  <si>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</si>
  <si>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</si>
  <si>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</si>
  <si>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</si>
  <si>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</si>
  <si>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</si>
  <si>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</si>
  <si>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</si>
  <si>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</si>
  <si>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</si>
  <si>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</si>
  <si>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</si>
  <si>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</si>
  <si>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</si>
  <si>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</si>
  <si>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</si>
  <si>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</si>
  <si>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</si>
  <si>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</si>
  <si>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</si>
  <si>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</si>
  <si>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</si>
  <si>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</si>
  <si>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</si>
  <si>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</si>
  <si>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</si>
  <si>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</si>
  <si>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</si>
  <si>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</si>
  <si>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</si>
  <si>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</si>
  <si>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</si>
  <si>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</si>
  <si>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</si>
  <si>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</si>
  <si>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</si>
  <si>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</si>
  <si>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</si>
  <si>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</si>
  <si>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</si>
  <si>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r>
      <rPr>
        <b/>
        <sz val="10"/>
        <rFont val="Arial"/>
        <family val="2"/>
      </rPr>
      <t>DN 450 Outlet Pipe :</t>
    </r>
    <r>
      <rPr>
        <sz val="10"/>
        <rFont val="Arial"/>
        <family val="2"/>
      </rPr>
      <t xml:space="preserve"> Kiringa River Raw Water Main</t>
    </r>
  </si>
  <si>
    <r>
      <rPr>
        <b/>
        <sz val="10"/>
        <rFont val="Arial"/>
        <family val="2"/>
      </rPr>
      <t xml:space="preserve">DN 300 Outlet Pipe : </t>
    </r>
    <r>
      <rPr>
        <sz val="10"/>
        <rFont val="Arial"/>
        <family val="2"/>
      </rPr>
      <t xml:space="preserve">Thiba River Raw Water Main </t>
    </r>
  </si>
  <si>
    <r>
      <rPr>
        <b/>
        <sz val="10"/>
        <rFont val="Arial"/>
        <family val="2"/>
      </rPr>
      <t xml:space="preserve">DN 250 Outlet Pipe : </t>
    </r>
    <r>
      <rPr>
        <sz val="10"/>
        <rFont val="Arial"/>
        <family val="2"/>
      </rPr>
      <t xml:space="preserve">Gichugu Offtake </t>
    </r>
  </si>
  <si>
    <r>
      <t>m</t>
    </r>
    <r>
      <rPr>
        <b/>
        <vertAlign val="superscript"/>
        <sz val="10"/>
        <color indexed="8"/>
        <rFont val="Arial"/>
        <family val="2"/>
      </rPr>
      <t>3</t>
    </r>
  </si>
  <si>
    <r>
      <t>m</t>
    </r>
    <r>
      <rPr>
        <b/>
        <vertAlign val="superscript"/>
        <sz val="10"/>
        <color indexed="8"/>
        <rFont val="Arial"/>
        <family val="2"/>
      </rPr>
      <t>2</t>
    </r>
  </si>
  <si>
    <t>2.8.6</t>
  </si>
  <si>
    <t>2.8.7</t>
  </si>
  <si>
    <t>2.8.8</t>
  </si>
  <si>
    <t>2.8.9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</si>
  <si>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</si>
  <si>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</si>
  <si>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</si>
  <si>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</si>
  <si>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</si>
  <si>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</si>
  <si>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</si>
  <si>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</si>
  <si>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</si>
  <si>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</si>
  <si>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</si>
  <si>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</si>
  <si>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</si>
  <si>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</si>
  <si>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</si>
  <si>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</si>
  <si>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</si>
  <si>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</si>
  <si>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</si>
  <si>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</si>
  <si>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</si>
  <si>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</si>
  <si>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</si>
  <si>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</si>
  <si>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</si>
  <si>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</si>
  <si>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</si>
  <si>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</si>
  <si>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</si>
  <si>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</si>
  <si>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</si>
  <si>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</si>
  <si>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</si>
  <si>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</si>
  <si>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</si>
  <si>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</si>
  <si>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</si>
  <si>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</si>
  <si>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</si>
  <si>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</si>
  <si>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</si>
  <si>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</si>
  <si>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</si>
  <si>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</si>
  <si>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</si>
  <si>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</si>
  <si>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</si>
  <si>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</si>
  <si>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</si>
  <si>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</si>
  <si>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</si>
  <si>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</si>
  <si>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</si>
  <si>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</si>
  <si>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</si>
  <si>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r>
      <rPr>
        <b/>
        <u/>
        <sz val="10"/>
        <rFont val="Arial"/>
        <family val="2"/>
      </rPr>
      <t>NOTE :-</t>
    </r>
    <r>
      <rPr>
        <sz val="10"/>
        <rFont val="Arial"/>
        <family val="2"/>
      </rPr>
      <t xml:space="preserve"> Excavate below stripped level to invert  level in soft/normal material, part backfill after construction , fully backfill after testing and remainder, cart away to tips or use as fill on site, all as directed by the Engineer.</t>
    </r>
  </si>
  <si>
    <r>
      <rPr>
        <b/>
        <u/>
        <sz val="10"/>
        <rFont val="Arial"/>
        <family val="2"/>
      </rPr>
      <t>Note</t>
    </r>
    <r>
      <rPr>
        <b/>
        <sz val="10"/>
        <rFont val="Arial"/>
        <family val="2"/>
      </rPr>
      <t>:-</t>
    </r>
    <r>
      <rPr>
        <sz val="10"/>
        <rFont val="Arial"/>
        <family val="2"/>
      </rPr>
      <t xml:space="preserve"> Items for work in this class shall include:-
- Excavation, preparation of surfaces, disposal of excavated material, shoring sides of excavation, backfilling and removal of redundant services.
- Concrete, reinforcement, formwork, joints and finishes.</t>
    </r>
  </si>
  <si>
    <r>
      <t xml:space="preserve">Provide AVK or approvied equivalent </t>
    </r>
    <r>
      <rPr>
        <b/>
        <i/>
        <u/>
        <sz val="10"/>
        <rFont val="Arial"/>
        <family val="2"/>
      </rPr>
      <t>DN 110 mm Sluce valve with PE ends</t>
    </r>
    <r>
      <rPr>
        <sz val="10"/>
        <rFont val="Arial"/>
        <family val="2"/>
      </rPr>
      <t xml:space="preserve"> together with all its fittings to serve as the washout valves</t>
    </r>
  </si>
  <si>
    <r>
      <t xml:space="preserve">Provide AVK or approvied equivalent </t>
    </r>
    <r>
      <rPr>
        <b/>
        <i/>
        <u/>
        <sz val="10"/>
        <rFont val="Arial"/>
        <family val="2"/>
      </rPr>
      <t>DN 110 mm Sluce valve with PE</t>
    </r>
    <r>
      <rPr>
        <sz val="10"/>
        <rFont val="Arial"/>
        <family val="2"/>
      </rPr>
      <t xml:space="preserve"> ends together with all its fittings to serve as the offtake valve</t>
    </r>
  </si>
  <si>
    <r>
      <rPr>
        <b/>
        <u/>
        <sz val="10"/>
        <rFont val="Arial"/>
        <family val="2"/>
      </rPr>
      <t>Note</t>
    </r>
    <r>
      <rPr>
        <sz val="10"/>
        <rFont val="Arial"/>
        <family val="2"/>
      </rPr>
      <t>:- The work includes pipe and fitting fixing</t>
    </r>
  </si>
  <si>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</si>
  <si>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</si>
  <si>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</si>
  <si>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</si>
  <si>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</si>
  <si>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</si>
  <si>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</si>
  <si>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</si>
  <si>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</si>
  <si>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</si>
  <si>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</si>
  <si>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</si>
  <si>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</si>
  <si>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</si>
  <si>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</si>
  <si>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</si>
  <si>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</si>
  <si>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</si>
  <si>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</si>
  <si>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</si>
  <si>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</si>
  <si>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</si>
  <si>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</si>
  <si>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</si>
  <si>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</si>
  <si>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</si>
  <si>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</si>
  <si>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</si>
  <si>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</si>
  <si>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</si>
  <si>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</si>
  <si>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</si>
  <si>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</si>
  <si>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</si>
  <si>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</si>
  <si>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</si>
  <si>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</si>
  <si>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</si>
  <si>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</si>
  <si>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</si>
  <si>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</si>
  <si>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</si>
  <si>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</si>
  <si>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</si>
  <si>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</si>
  <si>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</si>
  <si>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</si>
  <si>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</si>
  <si>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</si>
  <si>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</si>
  <si>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</si>
  <si>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</si>
  <si>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</si>
  <si>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</si>
  <si>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</si>
  <si>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</si>
  <si>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</si>
  <si>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</si>
  <si>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</si>
  <si>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</si>
  <si>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</si>
  <si>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</si>
  <si>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</si>
  <si>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</si>
  <si>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</si>
  <si>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</si>
  <si>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</si>
  <si>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</si>
  <si>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</si>
  <si>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</si>
  <si>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</si>
  <si>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</si>
  <si>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</si>
  <si>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</si>
  <si>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</si>
  <si>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</si>
  <si>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</si>
  <si>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</si>
  <si>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</si>
  <si>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</si>
  <si>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</si>
  <si>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</si>
  <si>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</si>
  <si>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</si>
  <si>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</si>
  <si>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</si>
  <si>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</si>
  <si>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</si>
  <si>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</si>
  <si>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</si>
  <si>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</si>
  <si>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3.1.100</t>
  </si>
  <si>
    <t>3.1.101</t>
  </si>
  <si>
    <t>3.1.102</t>
  </si>
  <si>
    <t>3.1.103</t>
  </si>
  <si>
    <t>3.1.104</t>
  </si>
  <si>
    <t>3.1.105</t>
  </si>
  <si>
    <t>3.1.106</t>
  </si>
  <si>
    <t>3.1.107</t>
  </si>
  <si>
    <t>3.1.108</t>
  </si>
  <si>
    <t>3.1.109</t>
  </si>
  <si>
    <t>3.1.110</t>
  </si>
  <si>
    <t>3.1.111</t>
  </si>
  <si>
    <t>3.1.112</t>
  </si>
  <si>
    <t>3.1.113</t>
  </si>
  <si>
    <t>3.1.114</t>
  </si>
  <si>
    <t>3.1.115</t>
  </si>
  <si>
    <t>3.1.116</t>
  </si>
  <si>
    <t>3.1.117</t>
  </si>
  <si>
    <t>3.1.118</t>
  </si>
  <si>
    <t>3.1.119</t>
  </si>
  <si>
    <t>3.1.120</t>
  </si>
  <si>
    <t>3.1.121</t>
  </si>
  <si>
    <t>3.1.122</t>
  </si>
  <si>
    <t>3.1.123</t>
  </si>
  <si>
    <t>3.1.124</t>
  </si>
  <si>
    <t>3.1.125</t>
  </si>
  <si>
    <t>3.1.126</t>
  </si>
  <si>
    <t>3.1.127</t>
  </si>
  <si>
    <t>3.1.128</t>
  </si>
  <si>
    <t>3.1.129</t>
  </si>
  <si>
    <t>3.1.130</t>
  </si>
  <si>
    <t>3.1.131</t>
  </si>
  <si>
    <t>3.1.132</t>
  </si>
  <si>
    <t>3.1.133</t>
  </si>
  <si>
    <t>3.1.134</t>
  </si>
  <si>
    <t>3.1.135</t>
  </si>
  <si>
    <t>3.1.136</t>
  </si>
  <si>
    <t>3.1.137</t>
  </si>
  <si>
    <t>3.1.138</t>
  </si>
  <si>
    <t>3.1.139</t>
  </si>
  <si>
    <t>3.1.140</t>
  </si>
  <si>
    <t>3.1.141</t>
  </si>
  <si>
    <t>Sum of Pg 1 of 11</t>
  </si>
  <si>
    <t>Sum of Pg 2 of 11</t>
  </si>
  <si>
    <t>Sum of Pg 3 of 11</t>
  </si>
  <si>
    <t>Sum of Pg 4 of 11</t>
  </si>
  <si>
    <t>Sum of Pg 5 of 11</t>
  </si>
  <si>
    <t>Sum of Pg 6 of 11</t>
  </si>
  <si>
    <t>Sum of Pg 7 of 11</t>
  </si>
  <si>
    <t>Sum of Pg 8 of 11</t>
  </si>
  <si>
    <t>Sum of Pg 9 of 11</t>
  </si>
  <si>
    <t>Sum of Pg 10 of 11</t>
  </si>
  <si>
    <r>
      <rPr>
        <b/>
        <u/>
        <sz val="9"/>
        <rFont val="Arial"/>
        <family val="2"/>
      </rPr>
      <t>NOTE :-</t>
    </r>
    <r>
      <rPr>
        <sz val="9"/>
        <rFont val="Arial"/>
        <family val="2"/>
      </rPr>
      <t xml:space="preserve"> Excavate below stripped level to invert  level in soft/normal material, part backfill after construction , fully backfill after testing and remainder, cart away to tips or use as fill on site, all as directed by the Engineer.</t>
    </r>
  </si>
  <si>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</si>
  <si>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</si>
  <si>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</si>
  <si>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</si>
  <si>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</si>
  <si>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</si>
  <si>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</si>
  <si>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</si>
  <si>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</si>
  <si>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</si>
  <si>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</si>
  <si>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</si>
  <si>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</si>
  <si>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</si>
  <si>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</si>
  <si>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</si>
  <si>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</si>
  <si>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</si>
  <si>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</si>
  <si>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</si>
  <si>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</si>
  <si>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</si>
  <si>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</si>
  <si>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</si>
  <si>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</si>
  <si>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</si>
  <si>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</si>
  <si>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</si>
  <si>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</si>
  <si>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</si>
  <si>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</si>
  <si>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</si>
  <si>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</si>
  <si>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</si>
  <si>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</si>
  <si>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</si>
  <si>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</si>
  <si>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</si>
  <si>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</si>
  <si>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</si>
  <si>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</si>
  <si>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</si>
  <si>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</si>
  <si>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</si>
  <si>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</si>
  <si>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</si>
  <si>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</si>
  <si>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</si>
  <si>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</si>
  <si>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3.2.58</t>
  </si>
  <si>
    <t>3.2.59</t>
  </si>
  <si>
    <t>3.2.60</t>
  </si>
  <si>
    <t>3.2.61</t>
  </si>
  <si>
    <t>3.2.62</t>
  </si>
  <si>
    <t>3.2.63</t>
  </si>
  <si>
    <t>3.2.64</t>
  </si>
  <si>
    <t>3.3.8</t>
  </si>
  <si>
    <t>3.3.9</t>
  </si>
  <si>
    <t>3.3.10</t>
  </si>
  <si>
    <t>3.3.11</t>
  </si>
  <si>
    <t>3.3.12</t>
  </si>
  <si>
    <t>3.3.13</t>
  </si>
  <si>
    <t>3.3.14</t>
  </si>
  <si>
    <t>3.3.15</t>
  </si>
  <si>
    <t>3.3.16</t>
  </si>
  <si>
    <t>3.3.17</t>
  </si>
  <si>
    <r>
      <t>150mm dia. all Fanged 90</t>
    </r>
    <r>
      <rPr>
        <vertAlign val="superscript"/>
        <sz val="10"/>
        <rFont val="Arial"/>
        <family val="2"/>
      </rPr>
      <t>0</t>
    </r>
    <r>
      <rPr>
        <sz val="10"/>
        <color rgb="FF000000"/>
        <rFont val="Arial"/>
        <family val="2"/>
      </rPr>
      <t xml:space="preserve"> Bend (mark 4)</t>
    </r>
  </si>
  <si>
    <r>
      <t>150mm dia. all Flanged 90</t>
    </r>
    <r>
      <rPr>
        <vertAlign val="superscript"/>
        <sz val="10"/>
        <rFont val="Arial"/>
        <family val="2"/>
      </rPr>
      <t>0</t>
    </r>
    <r>
      <rPr>
        <sz val="10"/>
        <color rgb="FF000000"/>
        <rFont val="Arial"/>
        <family val="2"/>
      </rPr>
      <t xml:space="preserve"> Bend (mark B)</t>
    </r>
  </si>
  <si>
    <r>
      <t>150mm dia. all Flanged 90</t>
    </r>
    <r>
      <rPr>
        <vertAlign val="superscript"/>
        <sz val="10"/>
        <rFont val="Arial"/>
        <family val="2"/>
      </rPr>
      <t>0</t>
    </r>
    <r>
      <rPr>
        <sz val="10"/>
        <color rgb="FF000000"/>
        <rFont val="Arial"/>
        <family val="2"/>
      </rPr>
      <t xml:space="preserve"> Bend (mark b)</t>
    </r>
  </si>
  <si>
    <r>
      <t>150mm dia. all Flanged 45</t>
    </r>
    <r>
      <rPr>
        <vertAlign val="superscript"/>
        <sz val="10"/>
        <rFont val="Arial"/>
        <family val="2"/>
      </rPr>
      <t>0</t>
    </r>
    <r>
      <rPr>
        <sz val="10"/>
        <color rgb="FF000000"/>
        <rFont val="Arial"/>
        <family val="2"/>
      </rPr>
      <t xml:space="preserve"> Bend (mark e)</t>
    </r>
  </si>
  <si>
    <r>
      <t>150mm dia. all Flanged 90</t>
    </r>
    <r>
      <rPr>
        <vertAlign val="superscript"/>
        <sz val="10"/>
        <rFont val="Arial"/>
        <family val="2"/>
      </rPr>
      <t>0</t>
    </r>
    <r>
      <rPr>
        <sz val="10"/>
        <color rgb="FF000000"/>
        <rFont val="Arial"/>
        <family val="2"/>
      </rPr>
      <t xml:space="preserve"> Bend (mark h)</t>
    </r>
  </si>
  <si>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</si>
  <si>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</si>
  <si>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</si>
  <si>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</si>
  <si>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</si>
  <si>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</si>
  <si>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</si>
  <si>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</si>
  <si>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</si>
  <si>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</si>
  <si>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</si>
  <si>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</si>
  <si>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</si>
  <si>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</si>
  <si>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</si>
  <si>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</si>
  <si>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</si>
  <si>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</si>
  <si>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</si>
  <si>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</si>
  <si>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</si>
  <si>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</si>
  <si>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</si>
  <si>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</si>
  <si>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</si>
  <si>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</si>
  <si>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</si>
  <si>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</si>
  <si>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</si>
  <si>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</si>
  <si>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</si>
  <si>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</si>
  <si>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</si>
  <si>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</si>
  <si>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</si>
  <si>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</si>
  <si>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</si>
  <si>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</si>
  <si>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</si>
  <si>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</si>
  <si>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</si>
  <si>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</si>
  <si>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</si>
  <si>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</si>
  <si>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</si>
  <si>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</si>
  <si>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</si>
  <si>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</si>
  <si>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</si>
  <si>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</si>
  <si>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</si>
  <si>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</si>
  <si>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</si>
  <si>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</si>
  <si>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</si>
  <si>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</si>
  <si>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</si>
  <si>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</si>
  <si>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</si>
  <si>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</si>
  <si>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</si>
  <si>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</si>
  <si>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</si>
  <si>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</si>
  <si>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</si>
  <si>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</si>
  <si>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</si>
  <si>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</si>
  <si>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</si>
  <si>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3.6.6</t>
  </si>
  <si>
    <t>3.6.7</t>
  </si>
  <si>
    <t>3.6.8</t>
  </si>
  <si>
    <t>3.6.9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</si>
  <si>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</si>
  <si>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</si>
  <si>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</si>
  <si>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</si>
  <si>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</si>
  <si>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</si>
  <si>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</si>
  <si>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</si>
  <si>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</si>
  <si>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</si>
  <si>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</si>
  <si>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</si>
  <si>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</si>
  <si>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</si>
  <si>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</si>
  <si>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</si>
  <si>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</si>
  <si>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</si>
  <si>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</si>
  <si>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</si>
  <si>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</si>
  <si>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</si>
  <si>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</si>
  <si>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</si>
  <si>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</si>
  <si>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</si>
  <si>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</si>
  <si>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</si>
  <si>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</si>
  <si>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</si>
  <si>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</si>
  <si>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</si>
  <si>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</si>
  <si>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</si>
  <si>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</si>
  <si>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</si>
  <si>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</si>
  <si>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</si>
  <si>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</si>
  <si>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</si>
  <si>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</si>
  <si>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</si>
  <si>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</si>
  <si>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</si>
  <si>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</si>
  <si>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</si>
  <si>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</si>
  <si>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</si>
  <si>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</si>
  <si>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</si>
  <si>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</si>
  <si>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</si>
  <si>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</si>
  <si>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</si>
  <si>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</si>
  <si>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</si>
  <si>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</si>
  <si>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</si>
  <si>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</si>
  <si>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</si>
  <si>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</si>
  <si>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</si>
  <si>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</si>
  <si>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</si>
  <si>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</si>
  <si>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</si>
  <si>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</si>
  <si>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</si>
  <si>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</si>
  <si>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</si>
  <si>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</si>
  <si>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</si>
  <si>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</si>
  <si>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</si>
  <si>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</si>
  <si>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</si>
  <si>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</si>
  <si>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</si>
  <si>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</si>
  <si>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</si>
  <si>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</si>
  <si>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</si>
  <si>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</si>
  <si>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</si>
  <si>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</si>
  <si>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</si>
  <si>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</si>
  <si>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</si>
  <si>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</si>
  <si>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</si>
  <si>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3.6.100</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</si>
  <si>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</si>
  <si>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</si>
  <si>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</si>
  <si>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</si>
  <si>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</si>
  <si>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</si>
  <si>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</si>
  <si>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</si>
  <si>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</si>
  <si>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</si>
  <si>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</si>
  <si>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</si>
  <si>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</si>
  <si>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</si>
  <si>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</si>
  <si>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</si>
  <si>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</si>
  <si>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</si>
  <si>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</si>
  <si>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</si>
  <si>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</si>
  <si>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3.6.122</t>
  </si>
  <si>
    <t>3.6.123</t>
  </si>
  <si>
    <t>3.6.124</t>
  </si>
  <si>
    <t>3.6.125</t>
  </si>
  <si>
    <t>3.6.126</t>
  </si>
  <si>
    <t>3.6.127</t>
  </si>
  <si>
    <t>3.6.128</t>
  </si>
  <si>
    <t>3.6.129</t>
  </si>
  <si>
    <t>3.6.130</t>
  </si>
  <si>
    <t>3.6.131</t>
  </si>
  <si>
    <t>3.6.132</t>
  </si>
  <si>
    <t>3.6.134</t>
  </si>
  <si>
    <t>3.6.133</t>
  </si>
  <si>
    <t>3.6.135</t>
  </si>
  <si>
    <t>3.6.136</t>
  </si>
  <si>
    <t>3.6.137</t>
  </si>
  <si>
    <t>3.6.138</t>
  </si>
  <si>
    <t>3.6.139</t>
  </si>
  <si>
    <t>3.6.140</t>
  </si>
  <si>
    <t>3.6.141</t>
  </si>
  <si>
    <t>3.6.142</t>
  </si>
  <si>
    <t>3.6.143</t>
  </si>
  <si>
    <t>3.6.144</t>
  </si>
  <si>
    <t>3.6.145</t>
  </si>
  <si>
    <t>3.6.146</t>
  </si>
  <si>
    <t>3.6.147</t>
  </si>
  <si>
    <t>3.6.148</t>
  </si>
  <si>
    <t>3.6.149</t>
  </si>
  <si>
    <t>3.6.150</t>
  </si>
  <si>
    <t>3.6.151</t>
  </si>
  <si>
    <t>3.6.152</t>
  </si>
  <si>
    <t>3.6.153</t>
  </si>
  <si>
    <t>3.6.154</t>
  </si>
  <si>
    <r>
      <t>Excavate for, provide all materials and construct Reinforced cement concrete Break Pressure Tank, capacity of each 15 m</t>
    </r>
    <r>
      <rPr>
        <vertAlign val="superscript"/>
        <sz val="10"/>
        <rFont val="Arial"/>
        <family val="2"/>
      </rPr>
      <t>3</t>
    </r>
    <r>
      <rPr>
        <sz val="10"/>
        <color rgb="FF000000"/>
        <rFont val="Arial"/>
        <family val="2"/>
      </rPr>
      <t xml:space="preserve"> with covers, all in accordance with approved specifications on and including provision of connections, vent pipes.  Allow for testing, finishing and sterilizing of the Tanks and Pipeworks as specified.</t>
    </r>
  </si>
  <si>
    <r>
      <t>m</t>
    </r>
    <r>
      <rPr>
        <b/>
        <vertAlign val="superscript"/>
        <sz val="10"/>
        <rFont val="Arial"/>
        <family val="2"/>
      </rPr>
      <t>3</t>
    </r>
  </si>
  <si>
    <r>
      <t>m</t>
    </r>
    <r>
      <rPr>
        <b/>
        <vertAlign val="superscript"/>
        <sz val="10"/>
        <rFont val="Arial"/>
        <family val="2"/>
      </rPr>
      <t>2</t>
    </r>
  </si>
  <si>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</si>
  <si>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</si>
  <si>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</si>
  <si>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</si>
  <si>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</si>
  <si>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</si>
  <si>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</si>
  <si>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</si>
  <si>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</si>
  <si>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</si>
  <si>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</si>
  <si>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</si>
  <si>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</si>
  <si>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</si>
  <si>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</si>
  <si>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</si>
  <si>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</si>
  <si>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</si>
  <si>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</si>
  <si>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</si>
  <si>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</si>
  <si>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</si>
  <si>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</si>
  <si>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</si>
  <si>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</si>
  <si>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</si>
  <si>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</si>
  <si>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</si>
  <si>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</si>
  <si>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</si>
  <si>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</si>
  <si>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</si>
  <si>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</si>
  <si>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</si>
  <si>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</si>
  <si>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</si>
  <si>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</si>
  <si>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</si>
  <si>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</si>
  <si>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</si>
  <si>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</si>
  <si>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</si>
  <si>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</si>
  <si>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</si>
  <si>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</si>
  <si>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</si>
  <si>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</si>
  <si>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</si>
  <si>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</si>
  <si>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</si>
  <si>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</si>
  <si>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</si>
  <si>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</si>
  <si>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</si>
  <si>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</si>
  <si>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</si>
  <si>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</si>
  <si>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</si>
  <si>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</si>
  <si>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</si>
  <si>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r>
      <t>m</t>
    </r>
    <r>
      <rPr>
        <vertAlign val="superscript"/>
        <sz val="11"/>
        <rFont val="Arial"/>
        <family val="2"/>
      </rPr>
      <t>3</t>
    </r>
  </si>
  <si>
    <r>
      <t>m</t>
    </r>
    <r>
      <rPr>
        <vertAlign val="superscript"/>
        <sz val="11"/>
        <rFont val="Arial"/>
        <family val="2"/>
      </rPr>
      <t>2</t>
    </r>
  </si>
  <si>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</si>
  <si>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</si>
  <si>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</si>
  <si>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</si>
  <si>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</si>
  <si>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</si>
  <si>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</si>
  <si>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</si>
  <si>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</si>
  <si>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</si>
  <si>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</si>
  <si>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</si>
  <si>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</si>
  <si>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</si>
  <si>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</si>
  <si>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</si>
  <si>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</si>
  <si>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</si>
  <si>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</si>
  <si>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</si>
  <si>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</si>
  <si>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</si>
  <si>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</si>
  <si>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</si>
  <si>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</si>
  <si>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</si>
  <si>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</si>
  <si>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</si>
  <si>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</si>
  <si>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</si>
  <si>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</si>
  <si>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</si>
  <si>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</si>
  <si>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</si>
  <si>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</si>
  <si>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</si>
  <si>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</si>
  <si>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</si>
  <si>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</si>
  <si>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</si>
  <si>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</si>
  <si>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</si>
  <si>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</si>
  <si>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</si>
  <si>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</si>
  <si>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</si>
  <si>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</si>
  <si>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</si>
  <si>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</si>
  <si>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</si>
  <si>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</si>
  <si>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</si>
  <si>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</si>
  <si>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</si>
  <si>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</si>
  <si>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</si>
  <si>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</si>
  <si>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</si>
  <si>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</si>
  <si>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</si>
  <si>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</si>
  <si>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</si>
  <si>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</si>
  <si>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</si>
  <si>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</si>
  <si>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</si>
  <si>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</si>
  <si>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r>
      <t>Compressor (3.0 m</t>
    </r>
    <r>
      <rPr>
        <vertAlign val="superscript"/>
        <sz val="10"/>
        <rFont val="Arial"/>
        <family val="2"/>
      </rPr>
      <t>3</t>
    </r>
    <r>
      <rPr>
        <sz val="10"/>
        <rFont val="Arial"/>
        <family val="2"/>
      </rPr>
      <t>/minute)</t>
    </r>
  </si>
  <si>
    <r>
      <t>Dumper 0.38 m</t>
    </r>
    <r>
      <rPr>
        <vertAlign val="superscript"/>
        <sz val="10"/>
        <rFont val="Arial"/>
        <family val="2"/>
      </rPr>
      <t>3</t>
    </r>
  </si>
  <si>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</si>
  <si>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</si>
  <si>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</si>
  <si>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</si>
  <si>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</si>
  <si>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</si>
  <si>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</si>
  <si>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</si>
  <si>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</si>
  <si>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</si>
  <si>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</si>
  <si>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</si>
  <si>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</si>
  <si>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</si>
  <si>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</si>
  <si>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</si>
  <si>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</si>
  <si>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</si>
  <si>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</si>
  <si>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</si>
  <si>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</si>
  <si>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</si>
  <si>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</si>
  <si>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</si>
  <si>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</si>
  <si>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</si>
  <si>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</si>
  <si>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</si>
  <si>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</si>
  <si>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</si>
  <si>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</si>
  <si>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</si>
  <si>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</si>
  <si>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</si>
  <si>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</si>
  <si>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</si>
  <si>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</si>
  <si>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</si>
  <si>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</si>
  <si>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</si>
  <si>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</si>
  <si>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</si>
  <si>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</si>
  <si>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</si>
  <si>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</si>
  <si>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</si>
  <si>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</si>
  <si>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</si>
  <si>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</si>
  <si>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</si>
  <si>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</si>
  <si>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r>
      <t xml:space="preserve">Provide AVK or approvied equivalent </t>
    </r>
    <r>
      <rPr>
        <b/>
        <i/>
        <u/>
        <sz val="8.5"/>
        <rFont val="Arial"/>
        <family val="2"/>
      </rPr>
      <t>DN 110 mm Sluce valve with PE ends</t>
    </r>
    <r>
      <rPr>
        <sz val="8.5"/>
        <rFont val="Arial"/>
        <family val="2"/>
      </rPr>
      <t xml:space="preserve"> together with all its fittings to serve as the washout valves</t>
    </r>
  </si>
  <si>
    <t xml:space="preserve"> CONSTRUCTION OF GICHUGU WATER SUPPLY INFRASTRUCTURE PROJECT</t>
  </si>
  <si>
    <t>10% CONTIGENCY</t>
  </si>
  <si>
    <t>CONTRACT No. TWWDA/ADB/005/2024-2025</t>
  </si>
  <si>
    <t xml:space="preserve">KERUGOYA KUTUS WATER AND  SANITATION PROJECT: - WATER WORKS </t>
  </si>
  <si>
    <t>Kshs.</t>
  </si>
  <si>
    <t>DEMOLITION WORKS</t>
  </si>
  <si>
    <t xml:space="preserve">Demolish the existing building's approximate dimensions 22000 mm long x 7000mm wide x 3200mm high. The 1 Item
demolition works shall include but not be limited to taking down the whole substructure including strip foundations and foundation walls, concrete surface bed, internal and external walls, windows and doors, roof covering and structural roofing timber, plumbing installation works, electrical installation works, joinery fittings, backfilling excavations in 300mm layers compacted to atleast 95% AASHTO, disposal of surplus excavated material etc.
Materials arising from the demolitions must be carted away to a tip provided by the WSP and the contractor shall be responsible for paying any tipping fees. The contractor is strictly advised to visit the site to assess the extent of the scope and any risks associated with this work because claims for extra payment
arising as a result of the contractor's failure to fully understand the scope and its risks will not be accepted. All the works must be carried out in compliance with Occupation Health and Safety Act, Construction Regulations and any other laws applicable at the time the works are being executed.
</t>
  </si>
  <si>
    <t>LS</t>
  </si>
  <si>
    <r>
      <t>m</t>
    </r>
    <r>
      <rPr>
        <vertAlign val="superscript"/>
        <sz val="11"/>
        <color indexed="8"/>
        <rFont val="Cambria"/>
        <family val="1"/>
      </rPr>
      <t>3</t>
    </r>
  </si>
  <si>
    <t xml:space="preserve">Extra over all excavation for excavating rock </t>
  </si>
  <si>
    <r>
      <t>m</t>
    </r>
    <r>
      <rPr>
        <vertAlign val="superscript"/>
        <sz val="11"/>
        <color indexed="8"/>
        <rFont val="Cambria"/>
        <family val="1"/>
      </rPr>
      <t>2</t>
    </r>
  </si>
  <si>
    <t xml:space="preserve">50mm thick mass concrete class 15/30 to bottoms of foundations </t>
  </si>
  <si>
    <r>
      <t>m</t>
    </r>
    <r>
      <rPr>
        <vertAlign val="superscript"/>
        <sz val="11"/>
        <color indexed="8"/>
        <rFont val="Cambria"/>
        <family val="1"/>
      </rPr>
      <t>2</t>
    </r>
    <r>
      <rPr>
        <sz val="10"/>
        <color rgb="FF000000"/>
        <rFont val="Times New Roman"/>
        <charset val="204"/>
      </rPr>
      <t/>
    </r>
  </si>
  <si>
    <t>Foundations in trenches irrespective of thickness</t>
  </si>
  <si>
    <t xml:space="preserve">Edges of grounds floor slab , 75 to 150mm wide  </t>
  </si>
  <si>
    <t xml:space="preserve"> finishings </t>
  </si>
  <si>
    <t xml:space="preserve"> (SLAB,COLUMN AND COLUMN BASES</t>
  </si>
  <si>
    <t>Column Bases</t>
  </si>
  <si>
    <t>Columns &amp; Bases</t>
  </si>
  <si>
    <t>Assorted reinforcement</t>
  </si>
  <si>
    <t xml:space="preserve">To  sides and soffits of beams </t>
  </si>
  <si>
    <t>STRUCTURAL STEEL WORK-GRILLS</t>
  </si>
  <si>
    <t>Provide and install hot rolled square and hollow sections 16mm x 16mmx 1.2 mm(0.61kg/M) all round grills to the pipe shed. the cost to include for cutting, welding and firmly joining to the walls and the columns.</t>
  </si>
  <si>
    <r>
      <t xml:space="preserve"> </t>
    </r>
    <r>
      <rPr>
        <b/>
        <u/>
        <sz val="11"/>
        <rFont val="Cambria"/>
        <family val="1"/>
      </rPr>
      <t xml:space="preserve">Smooth machine cut natural stone walling in cement  and sand (1:4) mortar reinforced with and including 25 x3mm thick hoop iron in every alternate course </t>
    </r>
  </si>
  <si>
    <r>
      <t>m</t>
    </r>
    <r>
      <rPr>
        <vertAlign val="superscript"/>
        <sz val="11"/>
        <color indexed="8"/>
        <rFont val="Cambria"/>
        <family val="1"/>
      </rPr>
      <t>3</t>
    </r>
    <r>
      <rPr>
        <sz val="11"/>
        <color theme="1"/>
        <rFont val="Calibri"/>
        <family val="2"/>
        <charset val="1"/>
        <scheme val="minor"/>
      </rPr>
      <t/>
    </r>
  </si>
  <si>
    <t>Door , 900x2400nn high, including 3 parts 150mm long purpose made hinges, ditto</t>
  </si>
  <si>
    <t>Door , 1800x2400mm high, including 3 parts 150mm long purpose made hinges, ditto</t>
  </si>
  <si>
    <t xml:space="preserve">4mm thick clear sheet glass panes to timber fan lights </t>
  </si>
  <si>
    <t>Render, 15mm thick 1 no coatwork of cement and sand ( 1:3) wood floated  to concrete and stone wall</t>
  </si>
  <si>
    <t xml:space="preserve">Coloured ceramic tiles as saj ceramics ‘  or any approved bedding and jointing in cement and sand (1:3) mortar H/20  and flushing pointed in white cement </t>
  </si>
  <si>
    <t>Supply and install 28G prepainted roofing sheets as MRM MaxCover 1015 or other equal and approved complete with all accessories to much existing Kiriwasco roofs in colour and style</t>
  </si>
  <si>
    <t xml:space="preserve">Gauge 28 galvanized iron valley gutter 750mm girth </t>
  </si>
  <si>
    <t>ELECTRICAL WORKS</t>
  </si>
  <si>
    <t>PAGE TOTAL CARRIED FROM PREVIOUS COLLECTION SHEET</t>
  </si>
  <si>
    <t>BILL NO.2.9 :  PIPE SHED AND OFFICES FOR</t>
  </si>
  <si>
    <t xml:space="preserve">PIPE SHED AND STORE </t>
  </si>
  <si>
    <t>2.9.1</t>
  </si>
  <si>
    <t>2.9.2</t>
  </si>
  <si>
    <t>2.9.3</t>
  </si>
  <si>
    <t>2.9.4</t>
  </si>
  <si>
    <t>2.9.5</t>
  </si>
  <si>
    <t>2.9.6</t>
  </si>
  <si>
    <t>2.9.7</t>
  </si>
  <si>
    <t>2.9.8</t>
  </si>
  <si>
    <t>2.9.9</t>
  </si>
  <si>
    <t>2.9.10</t>
  </si>
  <si>
    <t>2.9.11</t>
  </si>
  <si>
    <t>2.9.12</t>
  </si>
  <si>
    <t>2.9.13</t>
  </si>
  <si>
    <t>2.9.14</t>
  </si>
  <si>
    <t>2.9.15</t>
  </si>
  <si>
    <t>2.9.16</t>
  </si>
  <si>
    <t>2.9.17</t>
  </si>
  <si>
    <t>2.9.18</t>
  </si>
  <si>
    <t>2.9.19</t>
  </si>
  <si>
    <t>2.9.20</t>
  </si>
  <si>
    <t>2.9.21</t>
  </si>
  <si>
    <t>2.9.41</t>
  </si>
  <si>
    <t>2.9.22</t>
  </si>
  <si>
    <t>2.9.23</t>
  </si>
  <si>
    <t>2.9.24</t>
  </si>
  <si>
    <t>2.9.25</t>
  </si>
  <si>
    <t>2.9.26</t>
  </si>
  <si>
    <t>2.9.27</t>
  </si>
  <si>
    <t>2.9.28</t>
  </si>
  <si>
    <t>2.9.29</t>
  </si>
  <si>
    <t>2.9.30</t>
  </si>
  <si>
    <t>2.9.31</t>
  </si>
  <si>
    <t>2.9.32</t>
  </si>
  <si>
    <t>2.9.33</t>
  </si>
  <si>
    <t>2.9.34</t>
  </si>
  <si>
    <t>2.9.35</t>
  </si>
  <si>
    <t>2.9.36</t>
  </si>
  <si>
    <t>2.9.37</t>
  </si>
  <si>
    <t>2.9.38</t>
  </si>
  <si>
    <t>2.9.39</t>
  </si>
  <si>
    <t>2.9.40</t>
  </si>
  <si>
    <t>2.9.42</t>
  </si>
  <si>
    <t>2.9.43</t>
  </si>
  <si>
    <t>2.9.44</t>
  </si>
  <si>
    <t>2.9.45</t>
  </si>
  <si>
    <t>2.9.46</t>
  </si>
  <si>
    <t>2.9.47</t>
  </si>
  <si>
    <t>2.9.48</t>
  </si>
  <si>
    <t>2.9.49</t>
  </si>
  <si>
    <t>2.9.50</t>
  </si>
  <si>
    <t>2.9.51</t>
  </si>
  <si>
    <t>2.9.52</t>
  </si>
  <si>
    <t>2.9.54</t>
  </si>
  <si>
    <t>2.9.53</t>
  </si>
  <si>
    <t>2.9.55</t>
  </si>
  <si>
    <t>2.9.56</t>
  </si>
  <si>
    <t>2.9.57</t>
  </si>
  <si>
    <t>2.9.58</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</si>
  <si>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</si>
  <si>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</si>
  <si>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</si>
  <si>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</si>
  <si>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</si>
  <si>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</si>
  <si>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</si>
  <si>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</si>
  <si>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</si>
  <si>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</si>
  <si>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</si>
  <si>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</si>
  <si>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</si>
  <si>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</si>
  <si>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</si>
  <si>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</si>
  <si>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</si>
  <si>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</si>
  <si>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</si>
  <si>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</si>
  <si>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</si>
  <si>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</si>
  <si>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</si>
  <si>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</si>
  <si>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</si>
  <si>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</si>
  <si>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</si>
  <si>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</si>
  <si>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</si>
  <si>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</si>
  <si>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</si>
  <si>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</si>
  <si>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</si>
  <si>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</si>
  <si>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</si>
  <si>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</si>
  <si>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</si>
  <si>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Secretary, ref. Clause 1.43.2 of the Specifications @ 30,000 for 12 Months</t>
  </si>
  <si>
    <r>
      <t xml:space="preserve">Allow a Prime Cost sum of </t>
    </r>
    <r>
      <rPr>
        <b/>
        <sz val="10"/>
        <rFont val="Calibri"/>
        <family val="2"/>
        <scheme val="minor"/>
      </rPr>
      <t xml:space="preserve">Kshs 2,000,000 </t>
    </r>
    <r>
      <rPr>
        <sz val="10"/>
        <rFont val="Calibri"/>
        <family val="2"/>
        <scheme val="minor"/>
      </rPr>
      <t>for the Engineer's miscellaneous account to be used as directed by the Engineer.</t>
    </r>
  </si>
  <si>
    <r>
      <t xml:space="preserve">Allow a provisional sum of KES </t>
    </r>
    <r>
      <rPr>
        <b/>
        <sz val="10"/>
        <rFont val="Arial"/>
        <family val="2"/>
      </rPr>
      <t>3,000,000</t>
    </r>
    <r>
      <rPr>
        <sz val="10"/>
        <rFont val="Arial"/>
        <family val="2"/>
      </rPr>
      <t xml:space="preserve"> for allowance to employers' staff seconded to the project.</t>
    </r>
  </si>
  <si>
    <t xml:space="preserve">Add % for profit, administration, attendance upon, overheads, etc. for Item1.1.36 above. </t>
  </si>
  <si>
    <t xml:space="preserve">Add % for profit, administration, attendance upon, overheads, etc. for Item 1.137 above. </t>
  </si>
  <si>
    <t>Extra Over to above item 1.1.39 for the Contractor's overheads, profits &amp;  expenses etc.</t>
  </si>
  <si>
    <t xml:space="preserve">Add % for profit, administration, attendance upon, overheads, etc. for Item 1.1.45 above. </t>
  </si>
  <si>
    <t xml:space="preserve">Add % for profit, administration, attendance upon, overheads, etc. for Item 1.1.49 above. </t>
  </si>
  <si>
    <t xml:space="preserve">Add % for profit, administration, attendance upon, overheads, etc. for Item 1.1.53 above. </t>
  </si>
  <si>
    <t xml:space="preserve">Add % for profit, administration, attendance upon, overheads, etc. for Item 1.1.47 above. </t>
  </si>
  <si>
    <t xml:space="preserve">Add % for profit, administration, attendance upon, overheads, etc. for Item 1.1.33 above. </t>
  </si>
  <si>
    <t xml:space="preserve">Add % for profit, administration, attendance upon, overheads, etc. for Items 1.1.22, 1.1.23,1.1.24,1.1.25 and 1.1.26 above. </t>
  </si>
  <si>
    <t xml:space="preserve">Add % for profit, administration, attendance upon, overheads, etc. for Item 1.1.29 above. </t>
  </si>
  <si>
    <t xml:space="preserve">Add % for profit, administration, attendance upon, overheads, etc. for Item 1.1.31 above. </t>
  </si>
  <si>
    <t xml:space="preserve">Add % for profit, administration, attendance upon, overheads, etc. for Items  1.1.41. 1.1.42 and 1.1.43 above. </t>
  </si>
  <si>
    <t xml:space="preserve">Add % for profit, administration, attendance upon, overheads, etc. for Item 1.1.51 above. </t>
  </si>
  <si>
    <t>1.1.55</t>
  </si>
  <si>
    <t>1.1.56</t>
  </si>
  <si>
    <t>Extra Over to above Item 1.1.10 for mileage over 6000km per month per month per vehicle.</t>
  </si>
  <si>
    <t>Extra Over to above item 1.1.12  for the Contractor's overheads, profits &amp;  expenses etc.</t>
  </si>
  <si>
    <t>1.1.8a</t>
  </si>
  <si>
    <t>Extra Over to above item 1.1.3. 1.1.4, 1.1.5, 1.1.6, 1.1.7, 1.1.8  for the Contractor's overheads, profits &amp;  expenses etc.</t>
  </si>
  <si>
    <t>1 № Chainmen @ 40,0000 per month for 6 Months</t>
  </si>
  <si>
    <t>1 № Surveying Assistant @ 40,000 for 6 Months</t>
  </si>
  <si>
    <t>1 № Casuals and 1 No. office Assitant @30,0000 for 6 Months</t>
  </si>
  <si>
    <t xml:space="preserve">Allow a Provisional sum of KES 1,500,000 for cost related to RAP and PAP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</si>
</sst>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quot;$&quot;* #,##0.00_);_(&quot;$&quot;* \(#,##0.00\);_(&quot;$&quot;* &quot;-&quot;??_);_(@_)"/>
    <numFmt numFmtId="169" formatCode="_(* #,##0.00_);_(* \(#,##0.00\);_(* &quot;-&quot;??_);_(@_)"/>
    <numFmt numFmtId="170" formatCode="0.000"/>
    <numFmt numFmtId="171" formatCode="0.0"/>
    <numFmt numFmtId="172" formatCode="#,##0.0"/>
    <numFmt numFmtId="173" formatCode="&quot;True&quot;;&quot;True&quot;;&quot;False&quot;"/>
    <numFmt numFmtId="174" formatCode="0.00_);[Red]\(0.00\)"/>
    <numFmt numFmtId="175" formatCode="_ &quot;¥&quot;* #,##0.00_ ;_ &quot;¥&quot;* \-#,##0.00_ ;_ &quot;¥&quot;* &quot;-&quot;??_ ;_ @_ "/>
    <numFmt numFmtId="176" formatCode="_-* #,##0_-;\-* #,##0_-;_-* &quot;-&quot;??_-;_-@_-"/>
    <numFmt numFmtId="177" formatCode="&quot;¥&quot;#,##0;\-&quot;¥&quot;#,##0"/>
    <numFmt numFmtId="178" formatCode="_(* #,##0_);_(* \(#,##0\);_(* &quot;-&quot;??_);_(@_)"/>
    <numFmt numFmtId="179" formatCode="#,##0.0000"/>
    <numFmt numFmtId="180" formatCode="_(* #,##0.0_);_(* \(#,##0.0\);_(* &quot;-&quot;??_);_(@_)"/>
    <numFmt numFmtId="181" formatCode="_(* #,##0.000_);_(* \(#,##0.000\);_(* &quot;-&quot;??_);_(@_)"/>
    <numFmt numFmtId="182" formatCode="_(* #,##0.0000_);_(* \(#,##0.0000\);_(* &quot;-&quot;??_);_(@_)"/>
    <numFmt numFmtId="183" formatCode="#,##0.000"/>
  </numFmts>
  <fonts count="113">
    <font>
      <sz val="10"/>
      <color rgb="FF000000"/>
      <name val="Times New Roman"/>
      <charset val="204"/>
    </font>
    <font>
      <sz val="11"/>
      <color theme="1"/>
      <name val="Calibri"/>
      <family val="2"/>
      <scheme val="minor"/>
    </font>
    <font>
      <sz val="11"/>
      <color theme="1"/>
      <name val="Calibri"/>
      <family val="2"/>
      <scheme val="minor"/>
    </font>
    <font>
      <sz val="10"/>
      <name val="Garamond"/>
      <family val="1"/>
    </font>
    <font>
      <b/>
      <sz val="10"/>
      <name val="Garamond"/>
      <family val="1"/>
    </font>
    <font>
      <b/>
      <sz val="9"/>
      <color rgb="FFFF0000"/>
      <name val="Arial"/>
      <family val="2"/>
    </font>
    <font>
      <sz val="9"/>
      <color theme="1"/>
      <name val="Arial"/>
      <family val="2"/>
    </font>
    <font>
      <sz val="9"/>
      <name val="Arial"/>
      <family val="2"/>
    </font>
    <font>
      <sz val="11"/>
      <color theme="1"/>
      <name val="Calibri"/>
      <family val="2"/>
      <scheme val="minor"/>
    </font>
    <font>
      <sz val="11"/>
      <name val="Arial Narrow"/>
      <family val="2"/>
    </font>
    <font>
      <sz val="10"/>
      <color rgb="FF000000"/>
      <name val="Times New Roman"/>
      <family val="1"/>
    </font>
    <font>
      <sz val="11"/>
      <color theme="1"/>
      <name val="Book Antiqua"/>
      <family val="1"/>
    </font>
    <font>
      <sz val="11"/>
      <name val="Book Antiqua"/>
      <family val="1"/>
    </font>
    <font>
      <sz val="11"/>
      <color theme="0"/>
      <name val="Book Antiqua"/>
      <family val="1"/>
    </font>
    <font>
      <b/>
      <sz val="11"/>
      <name val="Book Antiqua"/>
      <family val="1"/>
    </font>
    <font>
      <sz val="11"/>
      <color rgb="FFFF0000"/>
      <name val="Book Antiqua"/>
      <family val="1"/>
    </font>
    <font>
      <sz val="11"/>
      <color rgb="FF0070C0"/>
      <name val="Book Antiqua"/>
      <family val="1"/>
    </font>
    <font>
      <sz val="10"/>
      <color rgb="FF000000"/>
      <name val="Book Antiqua"/>
      <family val="1"/>
    </font>
    <font>
      <sz val="12"/>
      <name val="Book Antiqua"/>
      <family val="1"/>
    </font>
    <font>
      <sz val="11"/>
      <color rgb="FF000000"/>
      <name val="Book Antiqua"/>
      <family val="1"/>
    </font>
    <font>
      <b/>
      <u/>
      <sz val="12"/>
      <name val="Book Antiqua"/>
      <family val="1"/>
    </font>
    <font>
      <sz val="12"/>
      <color theme="1"/>
      <name val="Book Antiqua"/>
      <family val="1"/>
    </font>
    <font>
      <b/>
      <sz val="12"/>
      <name val="Book Antiqua"/>
      <family val="1"/>
    </font>
    <font>
      <sz val="11"/>
      <color theme="1"/>
      <name val="Garamond"/>
      <family val="1"/>
    </font>
    <font>
      <sz val="11"/>
      <name val="Garamond"/>
      <family val="1"/>
    </font>
    <font>
      <sz val="11"/>
      <color rgb="FF000000"/>
      <name val="Garamond"/>
      <family val="1"/>
    </font>
    <font>
      <sz val="10"/>
      <color rgb="FF000000"/>
      <name val="Garamond"/>
      <family val="1"/>
    </font>
    <font>
      <sz val="12"/>
      <name val="Garamond"/>
      <family val="1"/>
    </font>
    <font>
      <sz val="10"/>
      <color theme="1"/>
      <name val="Garamond"/>
      <family val="1"/>
    </font>
    <font>
      <b/>
      <u/>
      <sz val="10"/>
      <name val="Garamond"/>
      <family val="1"/>
    </font>
    <font>
      <b/>
      <sz val="10"/>
      <color theme="1"/>
      <name val="Garamond"/>
      <family val="1"/>
    </font>
    <font>
      <b/>
      <u/>
      <sz val="10"/>
      <color theme="1"/>
      <name val="Garamond"/>
      <family val="1"/>
    </font>
    <font>
      <i/>
      <sz val="10"/>
      <color theme="1"/>
      <name val="Garamond"/>
      <family val="1"/>
    </font>
    <font>
      <b/>
      <sz val="10"/>
      <color rgb="FF000000"/>
      <name val="Garamond"/>
      <family val="1"/>
    </font>
    <font>
      <u/>
      <sz val="10"/>
      <name val="Garamond"/>
      <family val="1"/>
    </font>
    <font>
      <b/>
      <u/>
      <sz val="12"/>
      <name val="Garamond"/>
      <family val="1"/>
    </font>
    <font>
      <u/>
      <sz val="10"/>
      <color rgb="FF000000"/>
      <name val="Garamond"/>
      <family val="1"/>
    </font>
    <font>
      <sz val="48"/>
      <color rgb="FF000000"/>
      <name val="Times New Roman"/>
      <family val="1"/>
    </font>
    <font>
      <sz val="10"/>
      <name val="Calibri"/>
      <family val="2"/>
      <scheme val="minor"/>
    </font>
    <font>
      <b/>
      <u/>
      <sz val="10"/>
      <color rgb="FF000000"/>
      <name val="Garamond"/>
      <family val="1"/>
    </font>
    <font>
      <sz val="10"/>
      <name val="Times New Roman"/>
      <family val="1"/>
    </font>
    <font>
      <sz val="10"/>
      <name val="Arial"/>
      <family val="2"/>
    </font>
    <font>
      <sz val="11"/>
      <color indexed="8"/>
      <name val="Calibri"/>
      <family val="2"/>
    </font>
    <font>
      <sz val="10"/>
      <name val="Eras Medium ITC"/>
      <family val="2"/>
    </font>
    <font>
      <sz val="12"/>
      <name val="Times New Roman"/>
      <family val="1"/>
    </font>
    <font>
      <sz val="10"/>
      <color theme="1"/>
      <name val="Arial"/>
      <family val="2"/>
    </font>
    <font>
      <sz val="10"/>
      <color indexed="8"/>
      <name val="Arial"/>
      <family val="2"/>
    </font>
    <font>
      <sz val="11"/>
      <color indexed="8"/>
      <name val="Arial"/>
      <family val="2"/>
    </font>
    <font>
      <sz val="10"/>
      <name val="宋体"/>
      <charset val="134"/>
    </font>
    <font>
      <vertAlign val="superscript"/>
      <sz val="10"/>
      <color indexed="8"/>
      <name val="Garamond"/>
      <family val="1"/>
    </font>
    <font>
      <sz val="9"/>
      <color theme="1"/>
      <name val="宋体"/>
      <charset val="134"/>
    </font>
    <font>
      <b/>
      <i/>
      <u/>
      <sz val="10"/>
      <name val="Garamond"/>
      <family val="1"/>
    </font>
    <font>
      <sz val="10"/>
      <name val="Times New Roman"/>
      <family val="1"/>
    </font>
    <font>
      <sz val="10"/>
      <color rgb="FF000000"/>
      <name val="Times New Roman"/>
      <family val="1"/>
    </font>
    <font>
      <b/>
      <sz val="10"/>
      <color rgb="FF000000"/>
      <name val="Times New Roman"/>
      <family val="1"/>
    </font>
    <font>
      <b/>
      <sz val="11"/>
      <name val="Arial"/>
      <family val="2"/>
    </font>
    <font>
      <sz val="10"/>
      <name val="Times New Roman"/>
      <family val="1"/>
    </font>
    <font>
      <b/>
      <sz val="9"/>
      <name val="Arial"/>
      <family val="2"/>
    </font>
    <font>
      <sz val="11"/>
      <name val="Calibri"/>
      <family val="2"/>
      <scheme val="minor"/>
    </font>
    <font>
      <i/>
      <sz val="11"/>
      <name val="Arial Narrow"/>
      <family val="2"/>
    </font>
    <font>
      <b/>
      <sz val="12"/>
      <name val="Arial"/>
      <family val="2"/>
    </font>
    <font>
      <sz val="8"/>
      <name val="Times New Roman"/>
      <family val="1"/>
    </font>
    <font>
      <b/>
      <sz val="11"/>
      <name val="Arial"/>
      <family val="2"/>
    </font>
    <font>
      <b/>
      <u/>
      <sz val="11"/>
      <name val="Arial"/>
      <family val="2"/>
    </font>
    <font>
      <sz val="11"/>
      <name val="Arial"/>
      <family val="2"/>
    </font>
    <font>
      <sz val="10"/>
      <name val="Arial"/>
      <family val="2"/>
    </font>
    <font>
      <b/>
      <sz val="10"/>
      <name val="Arial"/>
      <family val="2"/>
    </font>
    <font>
      <b/>
      <u/>
      <sz val="10"/>
      <name val="Arial"/>
      <family val="2"/>
    </font>
    <font>
      <sz val="10"/>
      <color theme="1"/>
      <name val="Arial"/>
      <family val="2"/>
    </font>
    <font>
      <b/>
      <sz val="10"/>
      <color theme="1"/>
      <name val="Arial"/>
      <family val="2"/>
    </font>
    <font>
      <b/>
      <sz val="10"/>
      <color rgb="FF000000"/>
      <name val="Arial"/>
      <family val="2"/>
    </font>
    <font>
      <vertAlign val="superscript"/>
      <sz val="10"/>
      <color indexed="8"/>
      <name val="Arial"/>
      <family val="2"/>
    </font>
    <font>
      <sz val="10"/>
      <color rgb="FF000000"/>
      <name val="Arial"/>
      <family val="2"/>
    </font>
    <font>
      <vertAlign val="superscript"/>
      <sz val="10"/>
      <name val="Arial"/>
      <family val="2"/>
    </font>
    <font>
      <u/>
      <sz val="10"/>
      <name val="Arial"/>
      <family val="2"/>
    </font>
    <font>
      <b/>
      <u/>
      <sz val="10"/>
      <color theme="1"/>
      <name val="Arial"/>
      <family val="2"/>
    </font>
    <font>
      <sz val="10"/>
      <color rgb="FFC00000"/>
      <name val="Arial"/>
      <family val="2"/>
    </font>
    <font>
      <b/>
      <sz val="10"/>
      <color indexed="8"/>
      <name val="Arial"/>
      <family val="2"/>
    </font>
    <font>
      <sz val="10"/>
      <color indexed="8"/>
      <name val="Arial"/>
      <family val="2"/>
    </font>
    <font>
      <u/>
      <sz val="10"/>
      <color indexed="8"/>
      <name val="Arial"/>
      <family val="2"/>
    </font>
    <font>
      <sz val="10"/>
      <color rgb="FFFFFF00"/>
      <name val="Arial"/>
      <family val="2"/>
    </font>
    <font>
      <sz val="10"/>
      <color theme="5"/>
      <name val="Arial"/>
      <family val="2"/>
    </font>
    <font>
      <sz val="8"/>
      <name val="Times New Roman"/>
      <family val="1"/>
    </font>
    <font>
      <sz val="9"/>
      <name val="Arial"/>
      <family val="2"/>
    </font>
    <font>
      <b/>
      <vertAlign val="superscript"/>
      <sz val="10"/>
      <color indexed="8"/>
      <name val="Arial"/>
      <family val="2"/>
    </font>
    <font>
      <b/>
      <i/>
      <u/>
      <sz val="10"/>
      <name val="Arial"/>
      <family val="2"/>
    </font>
    <font>
      <b/>
      <u/>
      <sz val="9"/>
      <name val="Arial"/>
      <family val="2"/>
    </font>
    <font>
      <sz val="9"/>
      <color theme="1"/>
      <name val="Arial"/>
      <family val="2"/>
    </font>
    <font>
      <i/>
      <sz val="10"/>
      <color theme="1"/>
      <name val="Arial"/>
      <family val="2"/>
    </font>
    <font>
      <sz val="9.5"/>
      <name val="Arial"/>
      <family val="2"/>
    </font>
    <font>
      <b/>
      <sz val="9"/>
      <name val="Arial"/>
      <family val="2"/>
    </font>
    <font>
      <vertAlign val="superscript"/>
      <sz val="11"/>
      <name val="Arial"/>
      <family val="2"/>
    </font>
    <font>
      <b/>
      <vertAlign val="superscript"/>
      <sz val="10"/>
      <name val="Arial"/>
      <family val="2"/>
    </font>
    <font>
      <sz val="11"/>
      <name val="Book Antiqua"/>
      <family val="1"/>
    </font>
    <font>
      <sz val="8.5"/>
      <name val="Arial"/>
      <family val="2"/>
    </font>
    <font>
      <b/>
      <u/>
      <sz val="8.5"/>
      <name val="Arial"/>
      <family val="2"/>
    </font>
    <font>
      <sz val="8.5"/>
      <color theme="1"/>
      <name val="Arial"/>
      <family val="2"/>
    </font>
    <font>
      <b/>
      <sz val="8.5"/>
      <name val="Arial"/>
      <family val="2"/>
    </font>
    <font>
      <b/>
      <i/>
      <u/>
      <sz val="8.5"/>
      <name val="Arial"/>
      <family val="2"/>
    </font>
    <font>
      <sz val="8.5"/>
      <color rgb="FF000000"/>
      <name val="Arial"/>
      <family val="2"/>
    </font>
    <font>
      <b/>
      <u/>
      <sz val="11"/>
      <name val="Cambria"/>
      <family val="1"/>
    </font>
    <font>
      <b/>
      <u/>
      <sz val="11"/>
      <color theme="1"/>
      <name val="Cambria"/>
      <family val="1"/>
    </font>
    <font>
      <sz val="11"/>
      <name val="Cambria"/>
      <family val="1"/>
    </font>
    <font>
      <b/>
      <sz val="11"/>
      <name val="Cambria"/>
      <family val="1"/>
    </font>
    <font>
      <b/>
      <sz val="11"/>
      <color theme="1"/>
      <name val="Cambria"/>
      <family val="1"/>
    </font>
    <font>
      <sz val="11"/>
      <color theme="1"/>
      <name val="Cambria"/>
      <family val="1"/>
    </font>
    <font>
      <vertAlign val="superscript"/>
      <sz val="11"/>
      <color indexed="8"/>
      <name val="Cambria"/>
      <family val="1"/>
    </font>
    <font>
      <sz val="11"/>
      <color theme="1"/>
      <name val="Calibri"/>
      <family val="2"/>
      <charset val="1"/>
      <scheme val="minor"/>
    </font>
    <font>
      <u/>
      <sz val="11"/>
      <name val="Cambria"/>
      <family val="1"/>
    </font>
    <font>
      <b/>
      <u/>
      <sz val="11"/>
      <name val="Arial Narrow"/>
      <family val="2"/>
    </font>
    <font>
      <sz val="11"/>
      <color theme="1"/>
      <name val="Arial Narrow"/>
      <family val="2"/>
    </font>
    <font>
      <b/>
      <sz val="11"/>
      <name val="Arial Narrow"/>
      <family val="2"/>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ck">
        <color auto="1"/>
      </right>
      <top style="medium">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right style="medium">
        <color auto="1"/>
      </right>
      <top/>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medium">
        <color auto="1"/>
      </right>
      <top style="dashed">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thick">
        <color auto="1"/>
      </right>
      <top style="dashed">
        <color auto="1"/>
      </top>
      <bottom style="dashed">
        <color auto="1"/>
      </bottom>
      <diagonal/>
    </border>
    <border>
      <left style="thick">
        <color auto="1"/>
      </left>
      <right style="medium">
        <color auto="1"/>
      </right>
      <top/>
      <bottom style="dashed">
        <color auto="1"/>
      </bottom>
      <diagonal/>
    </border>
    <border>
      <left style="medium">
        <color auto="1"/>
      </left>
      <right style="medium">
        <color auto="1"/>
      </right>
      <top/>
      <bottom style="dashed">
        <color auto="1"/>
      </bottom>
      <diagonal/>
    </border>
    <border>
      <left style="medium">
        <color auto="1"/>
      </left>
      <right style="thick">
        <color auto="1"/>
      </right>
      <top/>
      <bottom style="dashed">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medium">
        <color auto="1"/>
      </right>
      <top style="dashed">
        <color auto="1"/>
      </top>
      <bottom/>
      <diagonal/>
    </border>
    <border>
      <left style="medium">
        <color auto="1"/>
      </left>
      <right style="medium">
        <color auto="1"/>
      </right>
      <top style="dashed">
        <color auto="1"/>
      </top>
      <bottom/>
      <diagonal/>
    </border>
    <border>
      <left style="medium">
        <color auto="1"/>
      </left>
      <right style="thick">
        <color auto="1"/>
      </right>
      <top style="dashed">
        <color auto="1"/>
      </top>
      <bottom/>
      <diagonal/>
    </border>
    <border>
      <left style="thick">
        <color auto="1"/>
      </left>
      <right style="medium">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style="thick">
        <color auto="1"/>
      </right>
      <top/>
      <bottom style="dashed">
        <color auto="1"/>
      </bottom>
      <diagonal/>
    </border>
    <border>
      <left style="thick">
        <color auto="1"/>
      </left>
      <right/>
      <top/>
      <bottom/>
      <diagonal/>
    </border>
    <border>
      <left/>
      <right style="thick">
        <color auto="1"/>
      </right>
      <top/>
      <bottom/>
      <diagonal/>
    </border>
    <border>
      <left style="thick">
        <color auto="1"/>
      </left>
      <right style="thick">
        <color auto="1"/>
      </right>
      <top style="dashed">
        <color auto="1"/>
      </top>
      <bottom/>
      <diagonal/>
    </border>
    <border>
      <left/>
      <right/>
      <top style="thick">
        <color auto="1"/>
      </top>
      <bottom style="dashed">
        <color auto="1"/>
      </bottom>
      <diagonal/>
    </border>
    <border>
      <left/>
      <right/>
      <top/>
      <bottom style="dashed">
        <color auto="1"/>
      </bottom>
      <diagonal/>
    </border>
    <border>
      <left/>
      <right style="medium">
        <color auto="1"/>
      </right>
      <top/>
      <bottom style="dashed">
        <color auto="1"/>
      </bottom>
      <diagonal/>
    </border>
    <border>
      <left style="thick">
        <color auto="1"/>
      </left>
      <right/>
      <top/>
      <bottom style="dashed">
        <color auto="1"/>
      </bottom>
      <diagonal/>
    </border>
    <border>
      <left style="thick">
        <color auto="1"/>
      </left>
      <right style="thick">
        <color auto="1"/>
      </right>
      <top/>
      <bottom style="thick">
        <color auto="1"/>
      </bottom>
      <diagonal/>
    </border>
    <border>
      <left style="thick">
        <color auto="1"/>
      </left>
      <right/>
      <top style="thick">
        <color auto="1"/>
      </top>
      <bottom style="dashed">
        <color auto="1"/>
      </bottom>
      <diagonal/>
    </border>
    <border>
      <left/>
      <right style="thick">
        <color auto="1"/>
      </right>
      <top style="thick">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medium">
        <color auto="1"/>
      </right>
      <top style="medium">
        <color auto="1"/>
      </top>
      <bottom/>
      <diagonal/>
    </border>
    <border>
      <left/>
      <right style="thick">
        <color auto="1"/>
      </right>
      <top/>
      <bottom style="dashed">
        <color auto="1"/>
      </bottom>
      <diagonal/>
    </border>
    <border>
      <left style="thick">
        <color auto="1"/>
      </left>
      <right/>
      <top style="dashed">
        <color auto="1"/>
      </top>
      <bottom/>
      <diagonal/>
    </border>
    <border>
      <left/>
      <right style="thick">
        <color auto="1"/>
      </right>
      <top style="dashed">
        <color auto="1"/>
      </top>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371">
    <xf numFmtId="0" fontId="0" fillId="0" borderId="0"/>
    <xf numFmtId="169" fontId="1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0" fontId="41" fillId="0" borderId="0" applyFont="0" applyFill="0" applyBorder="0" applyAlignment="0" applyProtection="0"/>
    <xf numFmtId="0" fontId="41" fillId="0" borderId="0" applyFont="0" applyFill="0" applyBorder="0" applyAlignment="0" applyProtection="0"/>
    <xf numFmtId="169" fontId="8"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8"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6" fontId="41" fillId="0" borderId="0" applyFont="0" applyFill="0" applyBorder="0" applyAlignment="0" applyProtection="0"/>
    <xf numFmtId="169" fontId="40"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69"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xf numFmtId="0"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0" fontId="42"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8" fillId="0" borderId="0" applyFont="0" applyFill="0" applyBorder="0" applyAlignment="0" applyProtection="0"/>
    <xf numFmtId="169" fontId="40" fillId="0" borderId="0" applyFont="0" applyFill="0" applyBorder="0" applyAlignment="0" applyProtection="0"/>
    <xf numFmtId="43" fontId="4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169" fontId="40"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6" fontId="41" fillId="0" borderId="0" applyFont="0" applyFill="0" applyBorder="0" applyAlignment="0" applyProtection="0"/>
    <xf numFmtId="0"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1" fillId="0" borderId="0" applyFont="0" applyFill="0" applyBorder="0" applyAlignment="0" applyProtection="0"/>
    <xf numFmtId="173" fontId="41" fillId="0" borderId="0" applyFont="0" applyFill="0" applyBorder="0" applyAlignment="0" applyProtection="0"/>
    <xf numFmtId="169" fontId="4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169" fontId="8"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169" fontId="42" fillId="0" borderId="0" applyFont="0" applyFill="0" applyBorder="0" applyAlignment="0" applyProtection="0"/>
    <xf numFmtId="169" fontId="40"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8"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9" fontId="8" fillId="0" borderId="0" applyFont="0" applyFill="0" applyBorder="0" applyAlignment="0" applyProtection="0"/>
    <xf numFmtId="169" fontId="40" fillId="0" borderId="0" applyFont="0" applyFill="0" applyBorder="0" applyAlignment="0" applyProtection="0"/>
    <xf numFmtId="174" fontId="4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5" fontId="8" fillId="0" borderId="0" applyFont="0" applyFill="0" applyBorder="0" applyAlignment="0" applyProtection="0">
      <alignment vertical="center"/>
    </xf>
    <xf numFmtId="175" fontId="8" fillId="0" borderId="0" applyFont="0" applyFill="0" applyBorder="0" applyAlignment="0" applyProtection="0">
      <alignment vertical="center"/>
    </xf>
    <xf numFmtId="169"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10" fillId="0" borderId="0"/>
    <xf numFmtId="0" fontId="41" fillId="0" borderId="0"/>
    <xf numFmtId="0" fontId="40" fillId="0" borderId="0"/>
    <xf numFmtId="0" fontId="40"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4" fillId="0" borderId="0"/>
    <xf numFmtId="0" fontId="40" fillId="0" borderId="0"/>
    <xf numFmtId="0" fontId="41" fillId="0" borderId="0"/>
    <xf numFmtId="0" fontId="40" fillId="0" borderId="0"/>
    <xf numFmtId="0" fontId="40" fillId="0" borderId="0"/>
    <xf numFmtId="0" fontId="8" fillId="0" borderId="0"/>
    <xf numFmtId="0" fontId="8" fillId="0" borderId="0"/>
    <xf numFmtId="0" fontId="8" fillId="0" borderId="0"/>
    <xf numFmtId="0" fontId="8" fillId="0" borderId="0"/>
    <xf numFmtId="0" fontId="40" fillId="0" borderId="0"/>
    <xf numFmtId="0" fontId="40" fillId="0" borderId="0"/>
    <xf numFmtId="0" fontId="41"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5"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1" fillId="0" borderId="0"/>
    <xf numFmtId="0" fontId="40" fillId="0" borderId="0"/>
    <xf numFmtId="0" fontId="41" fillId="0" borderId="0"/>
    <xf numFmtId="0" fontId="41" fillId="0" borderId="0"/>
    <xf numFmtId="0" fontId="10" fillId="0" borderId="0"/>
    <xf numFmtId="0" fontId="41" fillId="0" borderId="38" applyNumberFormat="0">
      <protection locked="0"/>
    </xf>
    <xf numFmtId="0" fontId="41" fillId="0" borderId="0"/>
    <xf numFmtId="0" fontId="40"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1" fillId="0" borderId="38" applyNumberFormat="0">
      <protection locked="0"/>
    </xf>
    <xf numFmtId="0" fontId="41" fillId="0" borderId="38" applyNumberFormat="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41" fillId="0" borderId="0"/>
    <xf numFmtId="0" fontId="41" fillId="0" borderId="38" applyNumberFormat="0">
      <protection locked="0"/>
    </xf>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38" applyNumberFormat="0">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8" fillId="0" borderId="0"/>
    <xf numFmtId="0" fontId="10" fillId="0" borderId="0"/>
    <xf numFmtId="0" fontId="8"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1" fillId="0" borderId="0"/>
    <xf numFmtId="0" fontId="41" fillId="0" borderId="0"/>
    <xf numFmtId="0" fontId="41" fillId="0" borderId="0"/>
    <xf numFmtId="0" fontId="40" fillId="0" borderId="0"/>
    <xf numFmtId="0" fontId="41" fillId="0" borderId="0"/>
    <xf numFmtId="0" fontId="41" fillId="0" borderId="0"/>
    <xf numFmtId="0" fontId="40" fillId="0" borderId="0"/>
    <xf numFmtId="9" fontId="1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0" fontId="40" fillId="0" borderId="0"/>
    <xf numFmtId="0" fontId="46" fillId="0" borderId="0">
      <alignment vertical="top"/>
    </xf>
    <xf numFmtId="0" fontId="41" fillId="0" borderId="8" applyNumberFormat="0" applyFont="0" applyBorder="0" applyAlignment="0">
      <alignment horizontal="center" vertical="top"/>
    </xf>
    <xf numFmtId="0" fontId="41" fillId="0" borderId="8" applyNumberFormat="0" applyFont="0" applyBorder="0" applyAlignment="0">
      <alignment horizontal="center" vertical="top"/>
    </xf>
    <xf numFmtId="169" fontId="41" fillId="0" borderId="0" applyFont="0" applyFill="0" applyBorder="0" applyAlignment="0" applyProtection="0"/>
    <xf numFmtId="169" fontId="8" fillId="0" borderId="0" applyFont="0" applyFill="0" applyBorder="0" applyAlignment="0" applyProtection="0"/>
    <xf numFmtId="166" fontId="47" fillId="0" borderId="0" applyFont="0" applyFill="0" applyBorder="0" applyAlignment="0" applyProtection="0"/>
    <xf numFmtId="176" fontId="47" fillId="0" borderId="0" applyFont="0" applyFill="0" applyBorder="0" applyAlignment="0" applyProtection="0"/>
    <xf numFmtId="177" fontId="8" fillId="0" borderId="0" applyFont="0" applyFill="0" applyBorder="0" applyAlignment="0" applyProtection="0">
      <alignment vertical="center"/>
    </xf>
    <xf numFmtId="177" fontId="8" fillId="0" borderId="0" applyFont="0" applyFill="0" applyBorder="0" applyAlignment="0" applyProtection="0">
      <alignment vertical="center"/>
    </xf>
    <xf numFmtId="164" fontId="41" fillId="0" borderId="0" applyFont="0" applyFill="0" applyBorder="0" applyAlignment="0" applyProtection="0"/>
    <xf numFmtId="165" fontId="47" fillId="0" borderId="0" applyFont="0" applyFill="0" applyBorder="0" applyAlignment="0" applyProtection="0"/>
    <xf numFmtId="178" fontId="47" fillId="0" borderId="0" applyFont="0" applyFill="0" applyBorder="0" applyAlignment="0" applyProtection="0"/>
    <xf numFmtId="0" fontId="47" fillId="0" borderId="0"/>
    <xf numFmtId="0" fontId="8" fillId="0" borderId="0"/>
    <xf numFmtId="0" fontId="8" fillId="0" borderId="0"/>
    <xf numFmtId="0" fontId="41" fillId="0" borderId="0"/>
    <xf numFmtId="9" fontId="47" fillId="0" borderId="0" applyFont="0" applyFill="0" applyBorder="0" applyAlignment="0" applyProtection="0"/>
    <xf numFmtId="0" fontId="52" fillId="0" borderId="0"/>
    <xf numFmtId="0" fontId="2" fillId="0" borderId="0"/>
    <xf numFmtId="169" fontId="53" fillId="0" borderId="0" applyFont="0" applyFill="0" applyBorder="0" applyAlignment="0" applyProtection="0"/>
    <xf numFmtId="0" fontId="2" fillId="0" borderId="0"/>
    <xf numFmtId="0" fontId="52" fillId="0" borderId="0"/>
    <xf numFmtId="0" fontId="52" fillId="0" borderId="0"/>
    <xf numFmtId="169" fontId="52" fillId="0" borderId="0" applyFont="0" applyFill="0" applyBorder="0" applyAlignment="0" applyProtection="0"/>
    <xf numFmtId="0" fontId="52" fillId="0" borderId="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cellStyleXfs>
  <cellXfs count="1669">
    <xf numFmtId="0" fontId="0" fillId="0" borderId="0" xfId="0"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3" fillId="0" borderId="1" xfId="775" applyFont="1" applyBorder="1" applyAlignment="1">
      <alignment horizontal="center" vertical="center" wrapText="1"/>
    </xf>
    <xf numFmtId="0" fontId="4" fillId="2" borderId="1" xfId="775" applyFont="1" applyFill="1" applyBorder="1" applyAlignment="1">
      <alignment horizontal="center" vertical="center" wrapText="1"/>
    </xf>
    <xf numFmtId="0" fontId="6" fillId="0" borderId="1" xfId="1088" applyFont="1" applyBorder="1" applyAlignment="1">
      <alignment horizontal="center" vertical="center" wrapText="1"/>
    </xf>
    <xf numFmtId="4" fontId="6" fillId="0" borderId="1" xfId="1088" applyNumberFormat="1" applyFont="1" applyBorder="1" applyAlignment="1">
      <alignment horizontal="center" vertical="center" wrapText="1"/>
    </xf>
    <xf numFmtId="179" fontId="6" fillId="0" borderId="1" xfId="1088" applyNumberFormat="1" applyFont="1" applyBorder="1" applyAlignment="1">
      <alignment horizontal="center" vertical="center" wrapText="1"/>
    </xf>
    <xf numFmtId="4" fontId="7" fillId="0" borderId="1" xfId="1088" applyNumberFormat="1" applyFont="1" applyBorder="1" applyAlignment="1">
      <alignment horizontal="center" vertical="center" wrapText="1"/>
    </xf>
    <xf numFmtId="169" fontId="0" fillId="0" borderId="0" xfId="1" applyFont="1" applyAlignment="1">
      <alignment horizontal="center" vertical="center"/>
    </xf>
    <xf numFmtId="0" fontId="3" fillId="0" borderId="0" xfId="775" applyFont="1" applyAlignment="1">
      <alignment horizontal="center" vertical="center" wrapText="1"/>
    </xf>
    <xf numFmtId="0" fontId="5" fillId="0" borderId="0" xfId="1088" applyFont="1" applyAlignment="1">
      <alignment vertical="center" wrapText="1"/>
    </xf>
    <xf numFmtId="169" fontId="0" fillId="0" borderId="0" xfId="1" applyFont="1" applyAlignment="1">
      <alignment horizontal="left" vertical="top"/>
    </xf>
    <xf numFmtId="0" fontId="8" fillId="0" borderId="0" xfId="1088"/>
    <xf numFmtId="4" fontId="7" fillId="0" borderId="1" xfId="1088" applyNumberFormat="1" applyFont="1" applyFill="1" applyBorder="1" applyAlignment="1">
      <alignment horizontal="center" vertical="center" wrapText="1"/>
    </xf>
    <xf numFmtId="4" fontId="6" fillId="0" borderId="0" xfId="1088" applyNumberFormat="1" applyFont="1" applyAlignment="1">
      <alignment horizontal="center" vertical="center" wrapText="1"/>
    </xf>
    <xf numFmtId="0" fontId="3" fillId="2" borderId="0" xfId="775" applyFont="1" applyFill="1" applyAlignment="1">
      <alignment horizontal="left" vertical="top" wrapText="1"/>
    </xf>
    <xf numFmtId="0" fontId="11" fillId="0" borderId="0" xfId="638" applyFont="1" applyAlignment="1">
      <alignment vertical="top"/>
    </xf>
    <xf numFmtId="178" fontId="12" fillId="0" borderId="0" xfId="42" applyNumberFormat="1" applyFont="1" applyAlignment="1">
      <alignment vertical="top"/>
    </xf>
    <xf numFmtId="0" fontId="12" fillId="0" borderId="0" xfId="663" applyFont="1" applyAlignment="1">
      <alignment vertical="top"/>
    </xf>
    <xf numFmtId="0" fontId="11" fillId="0" borderId="0" xfId="663" applyFont="1" applyAlignment="1">
      <alignment vertical="top"/>
    </xf>
    <xf numFmtId="178" fontId="13" fillId="0" borderId="0" xfId="42" applyNumberFormat="1" applyFont="1" applyAlignment="1">
      <alignment vertical="top"/>
    </xf>
    <xf numFmtId="171" fontId="12" fillId="0" borderId="0" xfId="663" applyNumberFormat="1" applyFont="1" applyAlignment="1">
      <alignment vertical="top"/>
    </xf>
    <xf numFmtId="171" fontId="14" fillId="0" borderId="0" xfId="663" applyNumberFormat="1" applyFont="1" applyAlignment="1">
      <alignment vertical="top"/>
    </xf>
    <xf numFmtId="1" fontId="12" fillId="0" borderId="0" xfId="663" applyNumberFormat="1" applyFont="1" applyAlignment="1">
      <alignment vertical="top"/>
    </xf>
    <xf numFmtId="0" fontId="11" fillId="0" borderId="0" xfId="638" applyFont="1" applyAlignment="1">
      <alignment horizontal="left" vertical="top"/>
    </xf>
    <xf numFmtId="0" fontId="17" fillId="0" borderId="0" xfId="0" applyFont="1" applyAlignment="1">
      <alignment horizontal="left" vertical="top"/>
    </xf>
    <xf numFmtId="0" fontId="3" fillId="0" borderId="0" xfId="775" applyFont="1" applyAlignment="1">
      <alignment horizontal="left" vertical="top" wrapText="1"/>
    </xf>
    <xf numFmtId="0" fontId="18" fillId="0" borderId="0" xfId="775" applyFont="1" applyAlignment="1">
      <alignment horizontal="left" vertical="top" wrapText="1"/>
    </xf>
    <xf numFmtId="0" fontId="14" fillId="0" borderId="0" xfId="662" applyFont="1" applyAlignment="1">
      <alignment horizontal="left"/>
    </xf>
    <xf numFmtId="0" fontId="19" fillId="0" borderId="0" xfId="0" applyFont="1" applyAlignment="1">
      <alignment horizontal="left" vertical="top"/>
    </xf>
    <xf numFmtId="0" fontId="20" fillId="0" borderId="0" xfId="775" applyFont="1" applyAlignment="1">
      <alignment horizontal="left" vertical="top" wrapText="1"/>
    </xf>
    <xf numFmtId="0" fontId="12" fillId="0" borderId="0" xfId="662" applyFont="1" applyAlignment="1">
      <alignment horizontal="left" vertical="center"/>
    </xf>
    <xf numFmtId="0" fontId="18" fillId="0" borderId="0" xfId="775" applyFont="1" applyAlignment="1">
      <alignment horizontal="left" vertical="top"/>
    </xf>
    <xf numFmtId="0" fontId="21" fillId="0" borderId="0" xfId="775" applyFont="1" applyAlignment="1">
      <alignment horizontal="center" vertical="top"/>
    </xf>
    <xf numFmtId="3" fontId="18" fillId="0" borderId="0" xfId="775" applyNumberFormat="1" applyFont="1" applyAlignment="1">
      <alignment horizontal="left" vertical="top"/>
    </xf>
    <xf numFmtId="178" fontId="18" fillId="0" borderId="0" xfId="202" applyNumberFormat="1" applyFont="1" applyFill="1" applyAlignment="1">
      <alignment horizontal="left" vertical="top"/>
    </xf>
    <xf numFmtId="178" fontId="18" fillId="0" borderId="0" xfId="202" applyNumberFormat="1" applyFont="1" applyFill="1" applyBorder="1" applyAlignment="1" applyProtection="1">
      <alignment horizontal="left" vertical="top" wrapText="1"/>
      <protection locked="0"/>
    </xf>
    <xf numFmtId="0" fontId="21" fillId="0" borderId="0" xfId="775" applyFont="1" applyAlignment="1">
      <alignment horizontal="center" vertical="top" wrapText="1"/>
    </xf>
    <xf numFmtId="0" fontId="21" fillId="0" borderId="0" xfId="775" applyFont="1" applyAlignment="1">
      <alignment horizontal="center" vertical="center" wrapText="1"/>
    </xf>
    <xf numFmtId="3" fontId="18" fillId="0" borderId="0" xfId="118" applyNumberFormat="1" applyFont="1" applyFill="1" applyBorder="1" applyAlignment="1">
      <alignment horizontal="center" vertical="center" wrapText="1"/>
    </xf>
    <xf numFmtId="178" fontId="18" fillId="0" borderId="0" xfId="202" applyNumberFormat="1" applyFont="1" applyFill="1" applyBorder="1" applyAlignment="1" applyProtection="1">
      <alignment horizontal="center" vertical="center" wrapText="1"/>
      <protection locked="0"/>
    </xf>
    <xf numFmtId="178" fontId="22" fillId="0" borderId="0" xfId="202" applyNumberFormat="1" applyFont="1" applyFill="1" applyBorder="1" applyAlignment="1" applyProtection="1">
      <alignment horizontal="center" vertical="center" wrapText="1"/>
      <protection locked="0"/>
    </xf>
    <xf numFmtId="0" fontId="21" fillId="0" borderId="0" xfId="775" applyFont="1" applyAlignment="1">
      <alignment horizontal="center" vertical="center"/>
    </xf>
    <xf numFmtId="3" fontId="18" fillId="0" borderId="0" xfId="775" applyNumberFormat="1" applyFont="1" applyAlignment="1">
      <alignment horizontal="center" vertical="center"/>
    </xf>
    <xf numFmtId="178" fontId="18" fillId="0" borderId="0" xfId="202" applyNumberFormat="1" applyFont="1" applyFill="1" applyAlignment="1">
      <alignment horizontal="center" vertical="center"/>
    </xf>
    <xf numFmtId="178" fontId="22" fillId="0" borderId="0" xfId="202" applyNumberFormat="1" applyFont="1" applyFill="1" applyAlignment="1">
      <alignment horizontal="center" vertical="center"/>
    </xf>
    <xf numFmtId="171" fontId="12" fillId="0" borderId="0" xfId="662" applyNumberFormat="1" applyFont="1" applyAlignment="1">
      <alignment horizontal="left" vertical="center"/>
    </xf>
    <xf numFmtId="3" fontId="12" fillId="0" borderId="0" xfId="662" applyNumberFormat="1" applyFont="1" applyAlignment="1">
      <alignment horizontal="left" vertical="center"/>
    </xf>
    <xf numFmtId="4" fontId="12" fillId="0" borderId="0" xfId="118" applyNumberFormat="1" applyFont="1" applyAlignment="1">
      <alignment horizontal="left" vertical="center"/>
    </xf>
    <xf numFmtId="169" fontId="12" fillId="0" borderId="0" xfId="662" applyNumberFormat="1" applyFont="1" applyAlignment="1">
      <alignment horizontal="left" vertical="center"/>
    </xf>
    <xf numFmtId="3" fontId="18" fillId="0" borderId="0" xfId="118" applyNumberFormat="1" applyFont="1" applyFill="1" applyBorder="1" applyAlignment="1">
      <alignment horizontal="left" vertical="top" wrapText="1"/>
    </xf>
    <xf numFmtId="0" fontId="26" fillId="0" borderId="0" xfId="0" applyFont="1" applyAlignment="1">
      <alignment horizontal="left" vertical="top"/>
    </xf>
    <xf numFmtId="0" fontId="27" fillId="0" borderId="0" xfId="775" applyFont="1" applyAlignment="1">
      <alignment horizontal="left" vertical="top" wrapText="1"/>
    </xf>
    <xf numFmtId="0" fontId="27" fillId="0" borderId="0" xfId="775" applyFont="1" applyAlignment="1">
      <alignment horizontal="left" vertical="top"/>
    </xf>
    <xf numFmtId="0" fontId="4" fillId="2" borderId="13" xfId="1302" applyFont="1" applyFill="1" applyBorder="1" applyAlignment="1">
      <alignment horizontal="center" vertical="center" wrapText="1"/>
    </xf>
    <xf numFmtId="0" fontId="4" fillId="2" borderId="14" xfId="1302" applyFont="1" applyFill="1" applyBorder="1" applyAlignment="1">
      <alignment horizontal="center" vertical="center" wrapText="1"/>
    </xf>
    <xf numFmtId="0" fontId="4" fillId="2" borderId="13" xfId="1" applyNumberFormat="1" applyFont="1" applyFill="1" applyBorder="1" applyAlignment="1" applyProtection="1">
      <alignment horizontal="center" vertical="center" wrapText="1"/>
    </xf>
    <xf numFmtId="0" fontId="4" fillId="2" borderId="14" xfId="1302" applyFont="1" applyFill="1" applyBorder="1" applyAlignment="1">
      <alignment horizontal="left" vertical="top" wrapText="1"/>
    </xf>
    <xf numFmtId="169" fontId="4" fillId="2" borderId="20" xfId="1" applyFont="1" applyFill="1" applyBorder="1" applyAlignment="1">
      <alignment vertical="center" wrapText="1"/>
    </xf>
    <xf numFmtId="0" fontId="28" fillId="0" borderId="0" xfId="638" applyFont="1" applyAlignment="1">
      <alignment horizontal="left" vertical="top"/>
    </xf>
    <xf numFmtId="0" fontId="4" fillId="0" borderId="0" xfId="662" applyFont="1" applyAlignment="1">
      <alignment horizontal="left"/>
    </xf>
    <xf numFmtId="0" fontId="29" fillId="0" borderId="0" xfId="775" applyFont="1" applyAlignment="1">
      <alignment horizontal="left" vertical="top" wrapText="1"/>
    </xf>
    <xf numFmtId="0" fontId="3" fillId="0" borderId="0" xfId="775" applyFont="1" applyAlignment="1">
      <alignment horizontal="left" vertical="top"/>
    </xf>
    <xf numFmtId="0" fontId="28" fillId="0" borderId="0" xfId="775" applyFont="1" applyAlignment="1">
      <alignment horizontal="center" vertical="top"/>
    </xf>
    <xf numFmtId="3" fontId="3" fillId="0" borderId="0" xfId="775" applyNumberFormat="1" applyFont="1" applyAlignment="1">
      <alignment horizontal="left" vertical="top"/>
    </xf>
    <xf numFmtId="178" fontId="3" fillId="0" borderId="0" xfId="202" applyNumberFormat="1" applyFont="1" applyFill="1" applyAlignment="1">
      <alignment horizontal="left" vertical="top"/>
    </xf>
    <xf numFmtId="0" fontId="4" fillId="0" borderId="13" xfId="1300" applyFont="1" applyBorder="1" applyAlignment="1">
      <alignment horizontal="left" vertical="top" wrapText="1"/>
    </xf>
    <xf numFmtId="0" fontId="4" fillId="0" borderId="14" xfId="1300" applyFont="1" applyBorder="1" applyAlignment="1">
      <alignment horizontal="left" vertical="top" wrapText="1"/>
    </xf>
    <xf numFmtId="0" fontId="3" fillId="0" borderId="14" xfId="1300" applyFont="1" applyBorder="1" applyAlignment="1">
      <alignment horizontal="center" vertical="top" wrapText="1"/>
    </xf>
    <xf numFmtId="0" fontId="3" fillId="0" borderId="14" xfId="1300" applyFont="1" applyBorder="1" applyAlignment="1">
      <alignment horizontal="left" vertical="top" wrapText="1"/>
    </xf>
    <xf numFmtId="0" fontId="4" fillId="0" borderId="15" xfId="1300" applyFont="1" applyBorder="1" applyAlignment="1">
      <alignment horizontal="left" vertical="top" wrapText="1"/>
    </xf>
    <xf numFmtId="0" fontId="3" fillId="0" borderId="21" xfId="843" applyFont="1" applyBorder="1" applyAlignment="1">
      <alignment horizontal="left" vertical="top" wrapText="1"/>
    </xf>
    <xf numFmtId="0" fontId="29" fillId="0" borderId="22" xfId="843" applyFont="1" applyBorder="1" applyAlignment="1">
      <alignment horizontal="left" vertical="top" wrapText="1"/>
    </xf>
    <xf numFmtId="178" fontId="3" fillId="0" borderId="22" xfId="118" applyNumberFormat="1" applyFont="1" applyFill="1" applyBorder="1" applyAlignment="1">
      <alignment horizontal="center" vertical="top" wrapText="1"/>
    </xf>
    <xf numFmtId="3" fontId="3" fillId="0" borderId="22" xfId="775" applyNumberFormat="1" applyFont="1" applyBorder="1" applyAlignment="1">
      <alignment horizontal="left" vertical="top" wrapText="1"/>
    </xf>
    <xf numFmtId="178" fontId="3" fillId="0" borderId="22" xfId="202" applyNumberFormat="1" applyFont="1" applyFill="1" applyBorder="1" applyAlignment="1" applyProtection="1">
      <alignment horizontal="left" vertical="top" wrapText="1"/>
      <protection locked="0"/>
    </xf>
    <xf numFmtId="178" fontId="3" fillId="0" borderId="23" xfId="202" applyNumberFormat="1" applyFont="1" applyFill="1" applyBorder="1" applyAlignment="1" applyProtection="1">
      <alignment horizontal="left" vertical="top" wrapText="1"/>
      <protection locked="0"/>
    </xf>
    <xf numFmtId="0" fontId="4" fillId="0" borderId="21" xfId="843" applyFont="1" applyBorder="1" applyAlignment="1">
      <alignment horizontal="left" vertical="top" wrapText="1"/>
    </xf>
    <xf numFmtId="0" fontId="3" fillId="0" borderId="22" xfId="843" applyFont="1" applyBorder="1" applyAlignment="1">
      <alignment horizontal="left" vertical="top" wrapText="1"/>
    </xf>
    <xf numFmtId="3" fontId="3" fillId="0" borderId="22" xfId="775" applyNumberFormat="1" applyFont="1" applyBorder="1" applyAlignment="1">
      <alignment horizontal="center" vertical="top" wrapText="1"/>
    </xf>
    <xf numFmtId="0" fontId="30" fillId="0" borderId="21" xfId="662" applyFont="1" applyBorder="1" applyAlignment="1">
      <alignment horizontal="left" vertical="top" wrapText="1"/>
    </xf>
    <xf numFmtId="0" fontId="31" fillId="0" borderId="22" xfId="662" applyFont="1" applyBorder="1" applyAlignment="1">
      <alignment horizontal="left" vertical="top" wrapText="1"/>
    </xf>
    <xf numFmtId="0" fontId="28" fillId="0" borderId="22" xfId="662" applyFont="1" applyBorder="1" applyAlignment="1">
      <alignment horizontal="center" vertical="top" wrapText="1"/>
    </xf>
    <xf numFmtId="0" fontId="28" fillId="0" borderId="21" xfId="662" applyFont="1" applyBorder="1" applyAlignment="1">
      <alignment horizontal="left" vertical="top" wrapText="1"/>
    </xf>
    <xf numFmtId="0" fontId="28" fillId="0" borderId="22" xfId="662" applyFont="1" applyBorder="1" applyAlignment="1">
      <alignment horizontal="left" vertical="top" wrapText="1"/>
    </xf>
    <xf numFmtId="0" fontId="32" fillId="0" borderId="22" xfId="662" applyFont="1" applyBorder="1" applyAlignment="1">
      <alignment horizontal="left" vertical="top" wrapText="1"/>
    </xf>
    <xf numFmtId="0" fontId="3" fillId="0" borderId="21" xfId="775" applyFont="1" applyBorder="1" applyAlignment="1">
      <alignment horizontal="left" vertical="top" wrapText="1"/>
    </xf>
    <xf numFmtId="0" fontId="28" fillId="0" borderId="22" xfId="775" applyFont="1" applyBorder="1" applyAlignment="1">
      <alignment horizontal="center" vertical="top" wrapText="1"/>
    </xf>
    <xf numFmtId="0" fontId="3" fillId="0" borderId="22" xfId="775" applyFont="1" applyBorder="1" applyAlignment="1">
      <alignment horizontal="left" vertical="top" wrapText="1"/>
    </xf>
    <xf numFmtId="0" fontId="4" fillId="0" borderId="21" xfId="775" applyFont="1" applyBorder="1" applyAlignment="1">
      <alignment horizontal="left" vertical="top" wrapText="1"/>
    </xf>
    <xf numFmtId="0" fontId="4" fillId="0" borderId="22" xfId="775" applyFont="1" applyBorder="1" applyAlignment="1">
      <alignment horizontal="left" vertical="top" wrapText="1"/>
    </xf>
    <xf numFmtId="0" fontId="3" fillId="2" borderId="21" xfId="775" applyFont="1" applyFill="1" applyBorder="1" applyAlignment="1">
      <alignment horizontal="left" vertical="top" wrapText="1"/>
    </xf>
    <xf numFmtId="0" fontId="3" fillId="2" borderId="22" xfId="775" applyFont="1" applyFill="1" applyBorder="1" applyAlignment="1">
      <alignment horizontal="left" vertical="top" wrapText="1"/>
    </xf>
    <xf numFmtId="0" fontId="28" fillId="2" borderId="22" xfId="775" applyFont="1" applyFill="1" applyBorder="1" applyAlignment="1">
      <alignment horizontal="center" vertical="top" wrapText="1"/>
    </xf>
    <xf numFmtId="169" fontId="4" fillId="0" borderId="0" xfId="1" applyFont="1" applyAlignment="1">
      <alignment horizontal="center" vertical="center"/>
    </xf>
    <xf numFmtId="0" fontId="4" fillId="2" borderId="21" xfId="775" applyFont="1" applyFill="1" applyBorder="1" applyAlignment="1">
      <alignment horizontal="left" vertical="top" wrapText="1"/>
    </xf>
    <xf numFmtId="0" fontId="4" fillId="2" borderId="22" xfId="775" applyFont="1" applyFill="1" applyBorder="1" applyAlignment="1">
      <alignment horizontal="left" vertical="top" wrapText="1"/>
    </xf>
    <xf numFmtId="178" fontId="3" fillId="2" borderId="22" xfId="202" applyNumberFormat="1" applyFont="1" applyFill="1" applyBorder="1" applyAlignment="1">
      <alignment horizontal="left" vertical="top" wrapText="1"/>
    </xf>
    <xf numFmtId="3" fontId="3" fillId="2" borderId="22" xfId="775" applyNumberFormat="1" applyFont="1" applyFill="1" applyBorder="1" applyAlignment="1">
      <alignment horizontal="left" vertical="top" wrapText="1"/>
    </xf>
    <xf numFmtId="178" fontId="3" fillId="2" borderId="22" xfId="202" applyNumberFormat="1" applyFont="1" applyFill="1" applyBorder="1" applyAlignment="1" applyProtection="1">
      <alignment horizontal="left" vertical="top" wrapText="1"/>
      <protection locked="0"/>
    </xf>
    <xf numFmtId="3" fontId="3" fillId="2" borderId="22" xfId="118" applyNumberFormat="1" applyFont="1" applyFill="1" applyBorder="1" applyAlignment="1">
      <alignment horizontal="center" vertical="top" wrapText="1"/>
    </xf>
    <xf numFmtId="0" fontId="29" fillId="2" borderId="22" xfId="775" applyFont="1" applyFill="1" applyBorder="1" applyAlignment="1">
      <alignment horizontal="left" vertical="top" wrapText="1"/>
    </xf>
    <xf numFmtId="0" fontId="3" fillId="2" borderId="22" xfId="775" applyFont="1" applyFill="1" applyBorder="1" applyAlignment="1">
      <alignment vertical="top" wrapText="1"/>
    </xf>
    <xf numFmtId="3" fontId="3" fillId="2" borderId="22" xfId="118" applyNumberFormat="1" applyFont="1" applyFill="1" applyBorder="1" applyAlignment="1">
      <alignment horizontal="left" vertical="top" wrapText="1"/>
    </xf>
    <xf numFmtId="3" fontId="3" fillId="2" borderId="22" xfId="118" applyNumberFormat="1" applyFont="1" applyFill="1" applyBorder="1" applyAlignment="1">
      <alignment horizontal="center" vertical="center" wrapText="1"/>
    </xf>
    <xf numFmtId="178" fontId="3" fillId="2" borderId="22" xfId="202" applyNumberFormat="1" applyFont="1" applyFill="1" applyBorder="1" applyAlignment="1" applyProtection="1">
      <alignment horizontal="center" vertical="top" wrapText="1"/>
      <protection locked="0"/>
    </xf>
    <xf numFmtId="172" fontId="3" fillId="2" borderId="22" xfId="118" applyNumberFormat="1" applyFont="1" applyFill="1" applyBorder="1" applyAlignment="1">
      <alignment horizontal="center" vertical="center" wrapText="1"/>
    </xf>
    <xf numFmtId="0" fontId="3" fillId="0" borderId="21" xfId="560" applyFont="1" applyBorder="1" applyAlignment="1">
      <alignment horizontal="left" vertical="top"/>
    </xf>
    <xf numFmtId="0" fontId="3" fillId="0" borderId="22" xfId="560" applyFont="1" applyBorder="1" applyAlignment="1">
      <alignment horizontal="left" vertical="top" wrapText="1"/>
    </xf>
    <xf numFmtId="0" fontId="28" fillId="0" borderId="22" xfId="560" applyFont="1" applyBorder="1" applyAlignment="1">
      <alignment horizontal="center" vertical="top"/>
    </xf>
    <xf numFmtId="3" fontId="3" fillId="0" borderId="22" xfId="560" applyNumberFormat="1" applyFont="1" applyBorder="1" applyAlignment="1">
      <alignment horizontal="center" vertical="center"/>
    </xf>
    <xf numFmtId="3" fontId="3" fillId="0" borderId="22" xfId="118" applyNumberFormat="1" applyFont="1" applyFill="1" applyBorder="1" applyAlignment="1">
      <alignment horizontal="center" vertical="center" wrapText="1"/>
    </xf>
    <xf numFmtId="0" fontId="29" fillId="2" borderId="22" xfId="1302" applyFont="1" applyFill="1" applyBorder="1" applyAlignment="1">
      <alignment horizontal="left" vertical="top" wrapText="1"/>
    </xf>
    <xf numFmtId="0" fontId="33" fillId="0" borderId="13" xfId="0" applyFont="1" applyBorder="1" applyAlignment="1">
      <alignment horizontal="left" vertical="top"/>
    </xf>
    <xf numFmtId="0" fontId="33" fillId="0" borderId="14" xfId="0" applyFont="1" applyBorder="1" applyAlignment="1">
      <alignment horizontal="left" vertical="top" wrapText="1"/>
    </xf>
    <xf numFmtId="0" fontId="26" fillId="0" borderId="14" xfId="0" applyFont="1" applyBorder="1" applyAlignment="1">
      <alignment horizontal="center" vertical="top" wrapText="1"/>
    </xf>
    <xf numFmtId="0" fontId="26" fillId="0" borderId="14" xfId="0" applyFont="1" applyBorder="1" applyAlignment="1">
      <alignment horizontal="left" vertical="top"/>
    </xf>
    <xf numFmtId="0" fontId="33" fillId="0" borderId="28" xfId="0" applyFont="1" applyBorder="1" applyAlignment="1">
      <alignment horizontal="left" vertical="top"/>
    </xf>
    <xf numFmtId="0" fontId="33" fillId="0" borderId="29" xfId="0" applyFont="1" applyBorder="1" applyAlignment="1">
      <alignment horizontal="left" vertical="top" wrapText="1"/>
    </xf>
    <xf numFmtId="0" fontId="26" fillId="0" borderId="29" xfId="0" applyFont="1" applyBorder="1" applyAlignment="1">
      <alignment horizontal="center" vertical="top" wrapText="1"/>
    </xf>
    <xf numFmtId="0" fontId="26" fillId="0" borderId="29" xfId="0" applyFont="1" applyBorder="1" applyAlignment="1">
      <alignment horizontal="left" vertical="top"/>
    </xf>
    <xf numFmtId="0" fontId="3" fillId="2" borderId="22" xfId="1302" applyFont="1" applyFill="1" applyBorder="1" applyAlignment="1">
      <alignment horizontal="left" vertical="top" wrapText="1"/>
    </xf>
    <xf numFmtId="3" fontId="34" fillId="2" borderId="22" xfId="118" applyNumberFormat="1" applyFont="1" applyFill="1" applyBorder="1" applyAlignment="1">
      <alignment horizontal="left" vertical="top" wrapText="1"/>
    </xf>
    <xf numFmtId="0" fontId="33" fillId="0" borderId="13" xfId="0" applyFont="1" applyBorder="1" applyAlignment="1">
      <alignment horizontal="center" vertical="top"/>
    </xf>
    <xf numFmtId="0" fontId="33" fillId="0" borderId="28" xfId="0" applyFont="1" applyBorder="1" applyAlignment="1">
      <alignment horizontal="center" vertical="top"/>
    </xf>
    <xf numFmtId="0" fontId="28" fillId="2" borderId="29" xfId="775" applyFont="1" applyFill="1" applyBorder="1" applyAlignment="1">
      <alignment horizontal="center" vertical="top" wrapText="1"/>
    </xf>
    <xf numFmtId="3" fontId="3" fillId="2" borderId="29" xfId="118" applyNumberFormat="1" applyFont="1" applyFill="1" applyBorder="1" applyAlignment="1">
      <alignment horizontal="center" vertical="top" wrapText="1"/>
    </xf>
    <xf numFmtId="178" fontId="3" fillId="2" borderId="29" xfId="202" applyNumberFormat="1" applyFont="1" applyFill="1" applyBorder="1" applyAlignment="1" applyProtection="1">
      <alignment horizontal="left" vertical="top" wrapText="1"/>
      <protection locked="0"/>
    </xf>
    <xf numFmtId="0" fontId="26" fillId="0" borderId="14" xfId="0" applyFont="1" applyBorder="1" applyAlignment="1">
      <alignment horizontal="left" vertical="top" wrapText="1"/>
    </xf>
    <xf numFmtId="0" fontId="26" fillId="0" borderId="14" xfId="0" applyFont="1" applyBorder="1" applyAlignment="1">
      <alignment horizontal="center" vertical="top"/>
    </xf>
    <xf numFmtId="178" fontId="3" fillId="0" borderId="33" xfId="202" applyNumberFormat="1" applyFont="1" applyFill="1" applyBorder="1" applyAlignment="1" applyProtection="1">
      <alignment horizontal="left" vertical="top" wrapText="1"/>
      <protection locked="0"/>
    </xf>
    <xf numFmtId="3" fontId="3" fillId="2" borderId="31" xfId="118" applyNumberFormat="1" applyFont="1" applyFill="1" applyBorder="1" applyAlignment="1">
      <alignment horizontal="center" vertical="top" wrapText="1"/>
    </xf>
    <xf numFmtId="178" fontId="3" fillId="2" borderId="1" xfId="202" applyNumberFormat="1" applyFont="1" applyFill="1" applyBorder="1" applyAlignment="1" applyProtection="1">
      <alignment horizontal="left" vertical="top" wrapText="1"/>
      <protection locked="0"/>
    </xf>
    <xf numFmtId="178" fontId="3" fillId="0" borderId="1" xfId="202" applyNumberFormat="1" applyFont="1" applyFill="1" applyBorder="1" applyAlignment="1" applyProtection="1">
      <alignment horizontal="left" vertical="top" wrapText="1"/>
      <protection locked="0"/>
    </xf>
    <xf numFmtId="178" fontId="3" fillId="0" borderId="34" xfId="202" applyNumberFormat="1" applyFont="1" applyFill="1" applyBorder="1" applyAlignment="1" applyProtection="1">
      <alignment horizontal="left" vertical="top" wrapText="1"/>
      <protection locked="0"/>
    </xf>
    <xf numFmtId="3" fontId="3" fillId="2" borderId="22" xfId="775" applyNumberFormat="1" applyFont="1" applyFill="1" applyBorder="1" applyAlignment="1" applyProtection="1">
      <alignment horizontal="left" vertical="top" wrapText="1"/>
      <protection locked="0"/>
    </xf>
    <xf numFmtId="0" fontId="28" fillId="2" borderId="22" xfId="775" applyFont="1" applyFill="1" applyBorder="1" applyAlignment="1" applyProtection="1">
      <alignment horizontal="center" vertical="top" wrapText="1"/>
      <protection locked="0"/>
    </xf>
    <xf numFmtId="3" fontId="3" fillId="0" borderId="22" xfId="118" applyNumberFormat="1" applyFont="1" applyFill="1" applyBorder="1" applyAlignment="1">
      <alignment horizontal="left" vertical="top" wrapText="1"/>
    </xf>
    <xf numFmtId="0" fontId="3" fillId="0" borderId="22" xfId="591" applyFont="1" applyBorder="1" applyAlignment="1">
      <alignment horizontal="left" vertical="top" wrapText="1"/>
    </xf>
    <xf numFmtId="9" fontId="3" fillId="0" borderId="22" xfId="591" applyNumberFormat="1" applyFont="1" applyBorder="1" applyAlignment="1">
      <alignment horizontal="center" vertical="top"/>
    </xf>
    <xf numFmtId="9" fontId="3" fillId="0" borderId="22" xfId="1304" applyFont="1" applyFill="1" applyBorder="1" applyAlignment="1">
      <alignment horizontal="left" vertical="top"/>
    </xf>
    <xf numFmtId="0" fontId="3" fillId="0" borderId="0" xfId="591" applyFont="1" applyAlignment="1">
      <alignment horizontal="left" vertical="top" wrapText="1"/>
    </xf>
    <xf numFmtId="9" fontId="3" fillId="0" borderId="0" xfId="591" applyNumberFormat="1" applyFont="1" applyAlignment="1">
      <alignment horizontal="center" vertical="top"/>
    </xf>
    <xf numFmtId="9" fontId="3" fillId="0" borderId="0" xfId="1304" applyFont="1" applyFill="1" applyBorder="1" applyAlignment="1">
      <alignment horizontal="left" vertical="top"/>
    </xf>
    <xf numFmtId="178" fontId="3" fillId="0" borderId="0" xfId="202" applyNumberFormat="1" applyFont="1" applyFill="1" applyBorder="1" applyAlignment="1" applyProtection="1">
      <alignment horizontal="left" vertical="top" wrapText="1"/>
      <protection locked="0"/>
    </xf>
    <xf numFmtId="178" fontId="3" fillId="2" borderId="16" xfId="1302" applyNumberFormat="1" applyFont="1" applyFill="1" applyBorder="1" applyAlignment="1">
      <alignment vertical="center" wrapText="1"/>
    </xf>
    <xf numFmtId="0" fontId="28" fillId="0" borderId="0" xfId="775" applyFont="1" applyAlignment="1">
      <alignment horizontal="center" vertical="center" wrapText="1"/>
    </xf>
    <xf numFmtId="3" fontId="3" fillId="0" borderId="0" xfId="118" applyNumberFormat="1" applyFont="1" applyFill="1" applyBorder="1" applyAlignment="1">
      <alignment horizontal="center" vertical="center" wrapText="1"/>
    </xf>
    <xf numFmtId="178" fontId="3" fillId="0" borderId="0" xfId="202" applyNumberFormat="1" applyFont="1" applyFill="1" applyBorder="1" applyAlignment="1" applyProtection="1">
      <alignment horizontal="center" vertical="center" wrapText="1"/>
      <protection locked="0"/>
    </xf>
    <xf numFmtId="178" fontId="4" fillId="0" borderId="0" xfId="202" applyNumberFormat="1" applyFont="1" applyFill="1" applyBorder="1" applyAlignment="1" applyProtection="1">
      <alignment horizontal="center" vertical="center" wrapText="1"/>
      <protection locked="0"/>
    </xf>
    <xf numFmtId="0" fontId="28" fillId="0" borderId="0" xfId="775" applyFont="1" applyAlignment="1">
      <alignment horizontal="center" vertical="center"/>
    </xf>
    <xf numFmtId="3" fontId="3" fillId="0" borderId="0" xfId="775" applyNumberFormat="1" applyFont="1" applyAlignment="1">
      <alignment horizontal="center" vertical="center"/>
    </xf>
    <xf numFmtId="178" fontId="3" fillId="0" borderId="0" xfId="202" applyNumberFormat="1" applyFont="1" applyFill="1" applyAlignment="1">
      <alignment horizontal="center" vertical="center"/>
    </xf>
    <xf numFmtId="178" fontId="4" fillId="0" borderId="0" xfId="202" applyNumberFormat="1" applyFont="1" applyFill="1" applyAlignment="1">
      <alignment horizontal="center" vertical="center"/>
    </xf>
    <xf numFmtId="178" fontId="3" fillId="0" borderId="22" xfId="202" applyNumberFormat="1" applyFont="1" applyFill="1" applyBorder="1" applyAlignment="1">
      <alignment horizontal="left" vertical="top"/>
    </xf>
    <xf numFmtId="0" fontId="28" fillId="2" borderId="0" xfId="775" applyFont="1" applyFill="1" applyAlignment="1">
      <alignment horizontal="center" vertical="top" wrapText="1"/>
    </xf>
    <xf numFmtId="0" fontId="3" fillId="0" borderId="0" xfId="843" applyFont="1" applyAlignment="1">
      <alignment horizontal="left" vertical="top" wrapText="1"/>
    </xf>
    <xf numFmtId="0" fontId="33" fillId="0" borderId="27" xfId="0" applyFont="1" applyBorder="1" applyAlignment="1">
      <alignment horizontal="left" vertical="top"/>
    </xf>
    <xf numFmtId="0" fontId="33" fillId="0" borderId="0" xfId="0" applyFont="1" applyAlignment="1">
      <alignment horizontal="left" vertical="top" wrapText="1"/>
    </xf>
    <xf numFmtId="0" fontId="26" fillId="0" borderId="0" xfId="0" applyFont="1" applyAlignment="1">
      <alignment horizontal="center" vertical="top" wrapText="1"/>
    </xf>
    <xf numFmtId="0" fontId="33" fillId="0" borderId="0" xfId="0" applyFont="1" applyAlignment="1">
      <alignment horizontal="center" vertical="top"/>
    </xf>
    <xf numFmtId="0" fontId="3" fillId="2" borderId="0" xfId="1302" applyFont="1" applyFill="1" applyAlignment="1">
      <alignment horizontal="left" vertical="top" wrapText="1"/>
    </xf>
    <xf numFmtId="3" fontId="3" fillId="2" borderId="0" xfId="118" applyNumberFormat="1" applyFont="1" applyFill="1" applyBorder="1" applyAlignment="1">
      <alignment horizontal="center" vertical="top" wrapText="1"/>
    </xf>
    <xf numFmtId="178" fontId="3" fillId="2" borderId="0" xfId="202" applyNumberFormat="1" applyFont="1" applyFill="1" applyBorder="1" applyAlignment="1" applyProtection="1">
      <alignment horizontal="left" vertical="top" wrapText="1"/>
      <protection locked="0"/>
    </xf>
    <xf numFmtId="178" fontId="3" fillId="0" borderId="22" xfId="775" applyNumberFormat="1" applyFont="1" applyBorder="1" applyAlignment="1">
      <alignment horizontal="left" vertical="top" wrapText="1"/>
    </xf>
    <xf numFmtId="178" fontId="3" fillId="0" borderId="0" xfId="202" applyNumberFormat="1" applyFont="1" applyFill="1" applyBorder="1" applyAlignment="1">
      <alignment horizontal="left" vertical="top"/>
    </xf>
    <xf numFmtId="0" fontId="28" fillId="0" borderId="0" xfId="775" applyFont="1" applyAlignment="1">
      <alignment horizontal="center" vertical="top" wrapText="1"/>
    </xf>
    <xf numFmtId="3" fontId="3" fillId="0" borderId="0" xfId="118" applyNumberFormat="1" applyFont="1" applyFill="1" applyBorder="1" applyAlignment="1">
      <alignment horizontal="left" vertical="top" wrapText="1"/>
    </xf>
    <xf numFmtId="0" fontId="3" fillId="0" borderId="0" xfId="662" applyFont="1" applyAlignment="1">
      <alignment horizontal="left" wrapText="1"/>
    </xf>
    <xf numFmtId="0" fontId="3" fillId="0" borderId="0" xfId="662" applyFont="1" applyAlignment="1">
      <alignment horizontal="left" vertical="center" wrapText="1"/>
    </xf>
    <xf numFmtId="178" fontId="3" fillId="0" borderId="14" xfId="202" applyNumberFormat="1" applyFont="1" applyFill="1" applyBorder="1" applyAlignment="1">
      <alignment horizontal="center" vertical="center"/>
    </xf>
    <xf numFmtId="0" fontId="23" fillId="0" borderId="0" xfId="638" applyFont="1" applyAlignment="1">
      <alignment horizontal="left" vertical="top"/>
    </xf>
    <xf numFmtId="0" fontId="25" fillId="0" borderId="0" xfId="0" applyFont="1" applyAlignment="1">
      <alignment horizontal="left" vertical="top"/>
    </xf>
    <xf numFmtId="0" fontId="35" fillId="0" borderId="0" xfId="775" applyFont="1" applyAlignment="1">
      <alignment horizontal="left" vertical="top" wrapText="1"/>
    </xf>
    <xf numFmtId="0" fontId="26" fillId="0" borderId="0" xfId="0" applyFont="1" applyAlignment="1">
      <alignment wrapText="1"/>
    </xf>
    <xf numFmtId="0" fontId="10" fillId="0" borderId="0" xfId="0" applyFont="1" applyAlignment="1">
      <alignment horizontal="left" vertical="top"/>
    </xf>
    <xf numFmtId="0" fontId="23" fillId="0" borderId="0" xfId="594" applyFont="1"/>
    <xf numFmtId="0" fontId="24" fillId="0" borderId="0" xfId="662" applyFont="1" applyAlignment="1">
      <alignment horizontal="left"/>
    </xf>
    <xf numFmtId="0" fontId="28" fillId="0" borderId="0" xfId="849" applyFont="1" applyAlignment="1">
      <alignment horizontal="left" vertical="top"/>
    </xf>
    <xf numFmtId="180" fontId="23" fillId="0" borderId="0" xfId="42" applyNumberFormat="1" applyFont="1" applyBorder="1" applyAlignment="1">
      <alignment horizontal="center" vertical="center" wrapText="1"/>
    </xf>
    <xf numFmtId="180" fontId="23" fillId="0" borderId="0" xfId="42" applyNumberFormat="1" applyFont="1" applyBorder="1" applyAlignment="1">
      <alignment horizontal="right" vertical="center" wrapText="1"/>
    </xf>
    <xf numFmtId="178" fontId="23" fillId="0" borderId="0" xfId="310" applyNumberFormat="1" applyFont="1" applyFill="1"/>
    <xf numFmtId="0" fontId="28" fillId="0" borderId="0" xfId="638" applyFont="1" applyAlignment="1">
      <alignment horizontal="left" vertical="center"/>
    </xf>
    <xf numFmtId="0" fontId="3" fillId="0" borderId="0" xfId="662" applyFont="1" applyAlignment="1">
      <alignment horizontal="left" vertical="center"/>
    </xf>
    <xf numFmtId="0" fontId="3" fillId="0" borderId="0" xfId="662" applyFont="1" applyAlignment="1">
      <alignment horizontal="left"/>
    </xf>
    <xf numFmtId="0" fontId="28" fillId="2" borderId="0" xfId="638" applyFont="1" applyFill="1"/>
    <xf numFmtId="0" fontId="3" fillId="0" borderId="0" xfId="1301" applyFont="1" applyAlignment="1">
      <alignment vertical="center"/>
    </xf>
    <xf numFmtId="0" fontId="3" fillId="0" borderId="0" xfId="662" applyFont="1"/>
    <xf numFmtId="0" fontId="3" fillId="0" borderId="0" xfId="1301" applyFont="1"/>
    <xf numFmtId="0" fontId="28" fillId="0" borderId="0" xfId="638" applyFont="1" applyAlignment="1">
      <alignment horizontal="left"/>
    </xf>
    <xf numFmtId="0" fontId="28" fillId="0" borderId="0" xfId="638" applyFont="1"/>
    <xf numFmtId="0" fontId="23" fillId="0" borderId="0" xfId="638" applyFont="1"/>
    <xf numFmtId="0" fontId="3" fillId="0" borderId="0" xfId="849" applyFont="1"/>
    <xf numFmtId="0" fontId="28" fillId="0" borderId="0" xfId="849" applyFont="1"/>
    <xf numFmtId="178" fontId="3" fillId="0" borderId="15" xfId="27" applyNumberFormat="1" applyFont="1" applyFill="1" applyBorder="1" applyAlignment="1" applyProtection="1">
      <alignment horizontal="center" vertical="center" wrapText="1"/>
      <protection locked="0"/>
    </xf>
    <xf numFmtId="0" fontId="3" fillId="0" borderId="0" xfId="775" applyFont="1" applyAlignment="1">
      <alignment vertical="top"/>
    </xf>
    <xf numFmtId="0" fontId="36" fillId="0" borderId="0" xfId="0" applyFont="1" applyAlignment="1">
      <alignment horizontal="center" vertical="top"/>
    </xf>
    <xf numFmtId="0" fontId="28" fillId="0" borderId="0" xfId="849" applyFont="1" applyAlignment="1">
      <alignment vertical="top"/>
    </xf>
    <xf numFmtId="0" fontId="3" fillId="0" borderId="0" xfId="775" applyFont="1"/>
    <xf numFmtId="0" fontId="36" fillId="0" borderId="0" xfId="0" applyFont="1" applyAlignment="1">
      <alignment horizontal="center" vertical="center"/>
    </xf>
    <xf numFmtId="169" fontId="26" fillId="0" borderId="0" xfId="0" applyNumberFormat="1" applyFont="1" applyAlignment="1">
      <alignment horizontal="left" vertical="top"/>
    </xf>
    <xf numFmtId="0" fontId="37" fillId="0" borderId="39" xfId="0" applyFont="1" applyBorder="1" applyAlignment="1">
      <alignment horizontal="center" vertical="center" wrapText="1"/>
    </xf>
    <xf numFmtId="0" fontId="38" fillId="0" borderId="0" xfId="0" applyFont="1"/>
    <xf numFmtId="0" fontId="28" fillId="2" borderId="0" xfId="990" applyFont="1" applyFill="1" applyAlignment="1">
      <alignment wrapText="1"/>
    </xf>
    <xf numFmtId="0" fontId="3" fillId="2" borderId="0" xfId="990" applyFont="1" applyFill="1" applyAlignment="1">
      <alignment wrapText="1"/>
    </xf>
    <xf numFmtId="178" fontId="3" fillId="2" borderId="0" xfId="777" applyNumberFormat="1" applyFont="1" applyFill="1" applyAlignment="1">
      <alignment wrapText="1"/>
    </xf>
    <xf numFmtId="0" fontId="3" fillId="2" borderId="0" xfId="777" applyFont="1" applyFill="1" applyAlignment="1">
      <alignment wrapText="1"/>
    </xf>
    <xf numFmtId="0" fontId="3" fillId="0" borderId="0" xfId="663" applyFont="1" applyAlignment="1">
      <alignment horizontal="center" vertical="center"/>
    </xf>
    <xf numFmtId="0" fontId="3" fillId="0" borderId="0" xfId="663" applyFont="1" applyAlignment="1">
      <alignment vertical="center"/>
    </xf>
    <xf numFmtId="0" fontId="3" fillId="2" borderId="0" xfId="663" applyFont="1" applyFill="1" applyAlignment="1">
      <alignment vertical="center"/>
    </xf>
    <xf numFmtId="0" fontId="3" fillId="0" borderId="0" xfId="663" applyFont="1"/>
    <xf numFmtId="169" fontId="3" fillId="0" borderId="14" xfId="202" applyFont="1" applyFill="1" applyBorder="1" applyAlignment="1">
      <alignment horizontal="center" vertical="center"/>
    </xf>
    <xf numFmtId="169" fontId="3" fillId="0" borderId="21" xfId="202" applyFont="1" applyFill="1" applyBorder="1" applyAlignment="1">
      <alignment horizontal="center" vertical="center"/>
    </xf>
    <xf numFmtId="169" fontId="3" fillId="2" borderId="0" xfId="777" applyNumberFormat="1" applyFont="1" applyFill="1" applyAlignment="1">
      <alignment wrapText="1"/>
    </xf>
    <xf numFmtId="169" fontId="3" fillId="2" borderId="0" xfId="1" applyFont="1" applyFill="1" applyAlignment="1">
      <alignment wrapText="1"/>
    </xf>
    <xf numFmtId="169" fontId="38" fillId="0" borderId="0" xfId="0" applyNumberFormat="1" applyFont="1"/>
    <xf numFmtId="169" fontId="36" fillId="0" borderId="0" xfId="0" applyNumberFormat="1" applyFont="1" applyAlignment="1">
      <alignment horizontal="center" vertical="center"/>
    </xf>
    <xf numFmtId="169" fontId="36" fillId="0" borderId="0" xfId="1" applyFont="1" applyAlignment="1">
      <alignment horizontal="center" vertical="center"/>
    </xf>
    <xf numFmtId="178" fontId="36" fillId="0" borderId="0" xfId="0" applyNumberFormat="1" applyFont="1" applyAlignment="1">
      <alignment horizontal="center" vertical="center"/>
    </xf>
    <xf numFmtId="169" fontId="36" fillId="0" borderId="0" xfId="0" applyNumberFormat="1" applyFont="1" applyAlignment="1">
      <alignment horizontal="center" vertical="top"/>
    </xf>
    <xf numFmtId="169" fontId="28" fillId="6" borderId="0" xfId="1" applyFont="1" applyFill="1" applyAlignment="1">
      <alignment vertical="top"/>
    </xf>
    <xf numFmtId="0" fontId="28" fillId="6" borderId="0" xfId="849" applyFont="1" applyFill="1" applyAlignment="1">
      <alignment vertical="top"/>
    </xf>
    <xf numFmtId="0" fontId="28" fillId="3" borderId="0" xfId="849" applyFont="1" applyFill="1" applyAlignment="1">
      <alignment vertical="top"/>
    </xf>
    <xf numFmtId="0" fontId="28" fillId="4" borderId="0" xfId="849" applyFont="1" applyFill="1" applyAlignment="1">
      <alignment vertical="top"/>
    </xf>
    <xf numFmtId="178" fontId="36" fillId="0" borderId="0" xfId="0" applyNumberFormat="1" applyFont="1" applyAlignment="1">
      <alignment horizontal="center" vertical="top"/>
    </xf>
    <xf numFmtId="178" fontId="36" fillId="0" borderId="0" xfId="1" applyNumberFormat="1" applyFont="1" applyAlignment="1">
      <alignment horizontal="center" vertical="top"/>
    </xf>
    <xf numFmtId="169" fontId="28" fillId="0" borderId="0" xfId="638" applyNumberFormat="1" applyFont="1"/>
    <xf numFmtId="178" fontId="28" fillId="0" borderId="0" xfId="638" applyNumberFormat="1" applyFont="1"/>
    <xf numFmtId="178" fontId="28" fillId="0" borderId="0" xfId="1" applyNumberFormat="1" applyFont="1"/>
    <xf numFmtId="169" fontId="28" fillId="2" borderId="0" xfId="638" applyNumberFormat="1" applyFont="1" applyFill="1"/>
    <xf numFmtId="169" fontId="3" fillId="0" borderId="0" xfId="1301" applyNumberFormat="1" applyFont="1" applyAlignment="1">
      <alignment vertical="center"/>
    </xf>
    <xf numFmtId="178" fontId="28" fillId="2" borderId="0" xfId="638" applyNumberFormat="1" applyFont="1" applyFill="1"/>
    <xf numFmtId="178" fontId="28" fillId="2" borderId="0" xfId="1" applyNumberFormat="1" applyFont="1" applyFill="1"/>
    <xf numFmtId="169" fontId="28" fillId="0" borderId="0" xfId="638" applyNumberFormat="1" applyFont="1" applyAlignment="1">
      <alignment horizontal="left" vertical="center"/>
    </xf>
    <xf numFmtId="169" fontId="28" fillId="0" borderId="0" xfId="1" applyFont="1" applyAlignment="1">
      <alignment horizontal="left" vertical="center"/>
    </xf>
    <xf numFmtId="169" fontId="28" fillId="0" borderId="0" xfId="638" applyNumberFormat="1" applyFont="1" applyAlignment="1">
      <alignment horizontal="left" vertical="top"/>
    </xf>
    <xf numFmtId="169" fontId="3" fillId="0" borderId="0" xfId="662" applyNumberFormat="1" applyFont="1" applyAlignment="1">
      <alignment horizontal="left"/>
    </xf>
    <xf numFmtId="178" fontId="28" fillId="0" borderId="0" xfId="638" applyNumberFormat="1" applyFont="1" applyAlignment="1">
      <alignment horizontal="left" vertical="top"/>
    </xf>
    <xf numFmtId="178" fontId="28" fillId="0" borderId="0" xfId="1" applyNumberFormat="1" applyFont="1" applyAlignment="1">
      <alignment horizontal="left" vertical="top"/>
    </xf>
    <xf numFmtId="169" fontId="0" fillId="0" borderId="0" xfId="0" applyNumberFormat="1" applyAlignment="1">
      <alignment horizontal="left" vertical="top"/>
    </xf>
    <xf numFmtId="0" fontId="54" fillId="4" borderId="0" xfId="0" applyFont="1" applyFill="1" applyAlignment="1">
      <alignment horizontal="left" vertical="top"/>
    </xf>
    <xf numFmtId="0" fontId="0" fillId="4" borderId="0" xfId="0" applyFill="1" applyAlignment="1">
      <alignment horizontal="left" vertical="top"/>
    </xf>
    <xf numFmtId="182" fontId="3" fillId="0" borderId="0" xfId="775" applyNumberFormat="1" applyFont="1" applyAlignment="1">
      <alignment horizontal="left" vertical="top" wrapText="1"/>
    </xf>
    <xf numFmtId="169" fontId="3" fillId="0" borderId="0" xfId="775" applyNumberFormat="1" applyFont="1" applyAlignment="1">
      <alignment horizontal="left" vertical="top" wrapText="1"/>
    </xf>
    <xf numFmtId="169" fontId="11" fillId="0" borderId="0" xfId="638" applyNumberFormat="1" applyFont="1" applyAlignment="1">
      <alignment horizontal="left" vertical="top"/>
    </xf>
    <xf numFmtId="169" fontId="1" fillId="0" borderId="39" xfId="1370" applyFont="1" applyFill="1" applyBorder="1"/>
    <xf numFmtId="178" fontId="11" fillId="0" borderId="0" xfId="638" applyNumberFormat="1" applyFont="1" applyAlignment="1">
      <alignment horizontal="left" vertical="top"/>
    </xf>
    <xf numFmtId="3" fontId="11" fillId="0" borderId="0" xfId="638" applyNumberFormat="1" applyFont="1" applyAlignment="1">
      <alignment horizontal="left" vertical="top"/>
    </xf>
    <xf numFmtId="4" fontId="3" fillId="0" borderId="0" xfId="663" applyNumberFormat="1" applyFont="1"/>
    <xf numFmtId="171" fontId="4" fillId="0" borderId="14" xfId="663" applyNumberFormat="1" applyFont="1" applyFill="1" applyBorder="1" applyAlignment="1">
      <alignment horizontal="center" vertical="center"/>
    </xf>
    <xf numFmtId="0" fontId="4" fillId="0" borderId="14" xfId="663" applyFont="1" applyFill="1" applyBorder="1" applyAlignment="1">
      <alignment horizontal="center" vertical="center" wrapText="1"/>
    </xf>
    <xf numFmtId="169" fontId="4" fillId="0" borderId="14" xfId="202" applyFont="1" applyFill="1" applyBorder="1" applyAlignment="1">
      <alignment horizontal="center" vertical="center"/>
    </xf>
    <xf numFmtId="169" fontId="4" fillId="0" borderId="14" xfId="202" applyFont="1" applyFill="1" applyBorder="1" applyAlignment="1">
      <alignment horizontal="center" vertical="center" wrapText="1"/>
    </xf>
    <xf numFmtId="1" fontId="3" fillId="0" borderId="14" xfId="663" applyNumberFormat="1" applyFont="1" applyFill="1" applyBorder="1" applyAlignment="1">
      <alignment horizontal="center" vertical="center"/>
    </xf>
    <xf numFmtId="0" fontId="4" fillId="0" borderId="14" xfId="775" applyFont="1" applyFill="1" applyBorder="1" applyAlignment="1">
      <alignment vertical="center" wrapText="1"/>
    </xf>
    <xf numFmtId="178" fontId="3" fillId="0" borderId="14" xfId="663" applyNumberFormat="1" applyFont="1" applyFill="1" applyBorder="1" applyAlignment="1">
      <alignment horizontal="center" vertical="center"/>
    </xf>
    <xf numFmtId="169" fontId="3" fillId="0" borderId="14" xfId="663" applyNumberFormat="1" applyFont="1" applyFill="1" applyBorder="1" applyAlignment="1">
      <alignment horizontal="center" vertical="center"/>
    </xf>
    <xf numFmtId="0" fontId="33" fillId="0" borderId="14" xfId="775" applyFont="1" applyFill="1" applyBorder="1" applyAlignment="1">
      <alignment vertical="center" wrapText="1"/>
    </xf>
    <xf numFmtId="171" fontId="3" fillId="0" borderId="14" xfId="663" applyNumberFormat="1" applyFont="1" applyFill="1" applyBorder="1" applyAlignment="1">
      <alignment horizontal="center" vertical="center"/>
    </xf>
    <xf numFmtId="0" fontId="3" fillId="0" borderId="14" xfId="775" applyFont="1" applyFill="1" applyBorder="1" applyAlignment="1">
      <alignment vertical="center" wrapText="1"/>
    </xf>
    <xf numFmtId="0" fontId="26" fillId="0" borderId="14" xfId="775" applyFont="1" applyFill="1" applyBorder="1" applyAlignment="1">
      <alignment vertical="center" wrapText="1"/>
    </xf>
    <xf numFmtId="0" fontId="3" fillId="0" borderId="0" xfId="663" applyFont="1" applyFill="1" applyAlignment="1">
      <alignment vertical="center"/>
    </xf>
    <xf numFmtId="169" fontId="3" fillId="0" borderId="14" xfId="663" applyNumberFormat="1" applyFont="1" applyFill="1" applyBorder="1" applyAlignment="1">
      <alignment horizontal="right" vertical="center"/>
    </xf>
    <xf numFmtId="169" fontId="3" fillId="0" borderId="21" xfId="202" applyFont="1" applyFill="1" applyBorder="1" applyAlignment="1">
      <alignment horizontal="center"/>
    </xf>
    <xf numFmtId="3" fontId="39" fillId="0" borderId="21" xfId="775" applyNumberFormat="1" applyFont="1" applyFill="1" applyBorder="1"/>
    <xf numFmtId="4" fontId="39" fillId="0" borderId="10" xfId="775" applyNumberFormat="1" applyFont="1" applyFill="1" applyBorder="1"/>
    <xf numFmtId="171" fontId="3" fillId="0" borderId="0" xfId="663" applyNumberFormat="1" applyFont="1" applyFill="1" applyAlignment="1">
      <alignment horizontal="centerContinuous" vertical="top"/>
    </xf>
    <xf numFmtId="0" fontId="3" fillId="0" borderId="0" xfId="663" applyFont="1" applyFill="1" applyAlignment="1">
      <alignment horizontal="left" vertical="top" wrapText="1"/>
    </xf>
    <xf numFmtId="169" fontId="3" fillId="0" borderId="0" xfId="202" applyFont="1" applyFill="1" applyBorder="1" applyAlignment="1">
      <alignment horizontal="center"/>
    </xf>
    <xf numFmtId="169" fontId="3" fillId="0" borderId="37" xfId="202" applyFont="1" applyFill="1" applyBorder="1" applyAlignment="1">
      <alignment horizontal="center"/>
    </xf>
    <xf numFmtId="0" fontId="28" fillId="0" borderId="22" xfId="662" applyFont="1" applyFill="1" applyBorder="1" applyAlignment="1">
      <alignment horizontal="left" vertical="top" wrapText="1"/>
    </xf>
    <xf numFmtId="0" fontId="0" fillId="0" borderId="0" xfId="0" applyFill="1" applyAlignment="1">
      <alignment horizontal="left" vertical="top"/>
    </xf>
    <xf numFmtId="0" fontId="3" fillId="0" borderId="0" xfId="775" applyFont="1" applyFill="1" applyAlignment="1">
      <alignment horizontal="center" vertical="top" wrapText="1"/>
    </xf>
    <xf numFmtId="0" fontId="7" fillId="0" borderId="1" xfId="1088" applyFont="1" applyFill="1" applyBorder="1" applyAlignment="1">
      <alignment horizontal="center" vertical="center" wrapText="1"/>
    </xf>
    <xf numFmtId="0" fontId="56" fillId="0" borderId="0" xfId="0" applyFont="1" applyFill="1" applyAlignment="1">
      <alignment horizontal="left" vertical="top"/>
    </xf>
    <xf numFmtId="0" fontId="57" fillId="0" borderId="1" xfId="1088" applyFont="1" applyFill="1" applyBorder="1" applyAlignment="1">
      <alignment horizontal="left" vertical="center" wrapText="1"/>
    </xf>
    <xf numFmtId="0" fontId="7" fillId="0" borderId="1" xfId="1088" applyFont="1" applyFill="1" applyBorder="1" applyAlignment="1">
      <alignment vertical="center" wrapText="1"/>
    </xf>
    <xf numFmtId="179" fontId="7" fillId="0" borderId="1" xfId="1088" applyNumberFormat="1" applyFont="1" applyFill="1" applyBorder="1" applyAlignment="1">
      <alignment horizontal="center" vertical="center" wrapText="1"/>
    </xf>
    <xf numFmtId="169" fontId="56" fillId="0" borderId="0" xfId="1" applyFont="1" applyFill="1" applyAlignment="1">
      <alignment horizontal="left" vertical="top"/>
    </xf>
    <xf numFmtId="0" fontId="58" fillId="0" borderId="0" xfId="1088" applyFont="1" applyFill="1"/>
    <xf numFmtId="0" fontId="7" fillId="0" borderId="0" xfId="1088" applyFont="1" applyFill="1" applyAlignment="1">
      <alignment horizontal="center" vertical="center" wrapText="1"/>
    </xf>
    <xf numFmtId="169" fontId="58" fillId="0" borderId="0" xfId="1" applyFont="1" applyFill="1"/>
    <xf numFmtId="4" fontId="57" fillId="0" borderId="1" xfId="1088" applyNumberFormat="1" applyFont="1" applyFill="1" applyBorder="1" applyAlignment="1">
      <alignment horizontal="center" vertical="center" wrapText="1"/>
    </xf>
    <xf numFmtId="0" fontId="57" fillId="0" borderId="1" xfId="1088" applyFont="1" applyFill="1" applyBorder="1" applyAlignment="1">
      <alignment horizontal="center" vertical="center" wrapText="1"/>
    </xf>
    <xf numFmtId="4" fontId="7" fillId="0" borderId="0" xfId="1088" applyNumberFormat="1" applyFont="1" applyFill="1" applyAlignment="1">
      <alignment horizontal="center" vertical="center" wrapText="1"/>
    </xf>
    <xf numFmtId="4" fontId="7" fillId="0" borderId="2" xfId="1088" applyNumberFormat="1" applyFont="1" applyFill="1" applyBorder="1" applyAlignment="1">
      <alignment horizontal="center" vertical="center" wrapText="1"/>
    </xf>
    <xf numFmtId="0" fontId="56" fillId="0" borderId="1" xfId="0" applyFont="1" applyFill="1" applyBorder="1" applyAlignment="1">
      <alignment horizontal="left" vertical="top"/>
    </xf>
    <xf numFmtId="0" fontId="40" fillId="0" borderId="1" xfId="0" applyFont="1" applyFill="1" applyBorder="1" applyAlignment="1">
      <alignment horizontal="left" vertical="top"/>
    </xf>
    <xf numFmtId="0" fontId="40" fillId="0" borderId="1" xfId="0" applyFont="1" applyFill="1" applyBorder="1" applyAlignment="1">
      <alignment horizontal="left" vertical="top" wrapText="1"/>
    </xf>
    <xf numFmtId="0" fontId="28" fillId="0" borderId="0" xfId="638" applyFont="1" applyFill="1" applyAlignment="1">
      <alignment horizontal="left" vertical="top"/>
    </xf>
    <xf numFmtId="178" fontId="28" fillId="0" borderId="0" xfId="638" applyNumberFormat="1" applyFont="1" applyFill="1" applyAlignment="1">
      <alignment horizontal="left" vertical="top"/>
    </xf>
    <xf numFmtId="169" fontId="28" fillId="0" borderId="0" xfId="1" applyFont="1" applyFill="1" applyAlignment="1">
      <alignment horizontal="left" vertical="top"/>
    </xf>
    <xf numFmtId="0" fontId="3" fillId="0" borderId="0" xfId="775" applyFont="1" applyFill="1" applyAlignment="1">
      <alignment horizontal="left" vertical="top" wrapText="1"/>
    </xf>
    <xf numFmtId="0" fontId="4" fillId="0" borderId="0" xfId="662" applyFont="1" applyFill="1" applyAlignment="1">
      <alignment horizontal="left"/>
    </xf>
    <xf numFmtId="169" fontId="3" fillId="0" borderId="0" xfId="775" applyNumberFormat="1" applyFont="1" applyFill="1" applyAlignment="1">
      <alignment horizontal="left" vertical="top" wrapText="1"/>
    </xf>
    <xf numFmtId="0" fontId="26" fillId="0" borderId="0" xfId="0" applyFont="1" applyFill="1" applyAlignment="1">
      <alignment horizontal="left" vertical="top"/>
    </xf>
    <xf numFmtId="0" fontId="29" fillId="0" borderId="0" xfId="775" applyFont="1" applyFill="1" applyAlignment="1">
      <alignment horizontal="left" vertical="top" wrapText="1"/>
    </xf>
    <xf numFmtId="0" fontId="3" fillId="0" borderId="0" xfId="662" applyFont="1" applyFill="1" applyAlignment="1">
      <alignment horizontal="left" wrapText="1"/>
    </xf>
    <xf numFmtId="0" fontId="3" fillId="0" borderId="0" xfId="662" applyFont="1" applyFill="1" applyAlignment="1">
      <alignment horizontal="left" vertical="center" wrapText="1"/>
    </xf>
    <xf numFmtId="0" fontId="3" fillId="0" borderId="0" xfId="775" applyFont="1" applyFill="1" applyAlignment="1">
      <alignment horizontal="left" vertical="top"/>
    </xf>
    <xf numFmtId="0" fontId="28" fillId="0" borderId="0" xfId="775" applyFont="1" applyFill="1" applyAlignment="1">
      <alignment horizontal="center" vertical="center"/>
    </xf>
    <xf numFmtId="3" fontId="3" fillId="0" borderId="0" xfId="775" applyNumberFormat="1" applyFont="1" applyFill="1" applyAlignment="1">
      <alignment horizontal="center" vertical="center"/>
    </xf>
    <xf numFmtId="0" fontId="65" fillId="0" borderId="41" xfId="777" applyFont="1" applyFill="1" applyBorder="1" applyAlignment="1">
      <alignment wrapText="1"/>
    </xf>
    <xf numFmtId="0" fontId="65" fillId="0" borderId="42" xfId="0" applyFont="1" applyFill="1" applyBorder="1" applyAlignment="1">
      <alignment horizontal="justify" wrapText="1"/>
    </xf>
    <xf numFmtId="0" fontId="65" fillId="0" borderId="42" xfId="0" applyFont="1" applyFill="1" applyBorder="1" applyAlignment="1">
      <alignment horizontal="center" wrapText="1"/>
    </xf>
    <xf numFmtId="3" fontId="65" fillId="0" borderId="42" xfId="42" applyNumberFormat="1" applyFont="1" applyFill="1" applyBorder="1" applyAlignment="1">
      <alignment horizontal="center"/>
    </xf>
    <xf numFmtId="178" fontId="65" fillId="0" borderId="42" xfId="42" applyNumberFormat="1" applyFont="1" applyFill="1" applyBorder="1" applyAlignment="1"/>
    <xf numFmtId="178" fontId="65" fillId="0" borderId="43" xfId="0" applyNumberFormat="1" applyFont="1" applyFill="1" applyBorder="1"/>
    <xf numFmtId="171" fontId="65" fillId="0" borderId="41" xfId="0" applyNumberFormat="1" applyFont="1" applyFill="1" applyBorder="1" applyAlignment="1">
      <alignment horizontal="center" vertical="top"/>
    </xf>
    <xf numFmtId="0" fontId="65" fillId="0" borderId="42" xfId="0" applyFont="1" applyFill="1" applyBorder="1" applyAlignment="1">
      <alignment horizontal="justify" vertical="center" wrapText="1"/>
    </xf>
    <xf numFmtId="0" fontId="65" fillId="0" borderId="42" xfId="0" applyFont="1" applyFill="1" applyBorder="1" applyAlignment="1">
      <alignment horizontal="center" vertical="center" wrapText="1"/>
    </xf>
    <xf numFmtId="3" fontId="65" fillId="0" borderId="42" xfId="42" applyNumberFormat="1" applyFont="1" applyFill="1" applyBorder="1" applyAlignment="1">
      <alignment horizontal="center" vertical="center"/>
    </xf>
    <xf numFmtId="178" fontId="65" fillId="0" borderId="42" xfId="42" applyNumberFormat="1" applyFont="1" applyFill="1" applyBorder="1" applyAlignment="1">
      <alignment vertical="center"/>
    </xf>
    <xf numFmtId="178" fontId="65" fillId="0" borderId="43" xfId="0" applyNumberFormat="1" applyFont="1" applyFill="1" applyBorder="1" applyAlignment="1">
      <alignment vertical="center"/>
    </xf>
    <xf numFmtId="49" fontId="65" fillId="0" borderId="42" xfId="777" applyNumberFormat="1" applyFont="1" applyFill="1" applyBorder="1" applyAlignment="1">
      <alignment wrapText="1"/>
    </xf>
    <xf numFmtId="0" fontId="65" fillId="0" borderId="42" xfId="777" applyFont="1" applyFill="1" applyBorder="1" applyAlignment="1">
      <alignment wrapText="1"/>
    </xf>
    <xf numFmtId="3" fontId="65" fillId="0" borderId="42" xfId="202" applyNumberFormat="1" applyFont="1" applyFill="1" applyBorder="1" applyAlignment="1">
      <alignment wrapText="1"/>
    </xf>
    <xf numFmtId="178" fontId="65" fillId="0" borderId="42" xfId="202" applyNumberFormat="1" applyFont="1" applyFill="1" applyBorder="1" applyAlignment="1">
      <alignment wrapText="1"/>
    </xf>
    <xf numFmtId="178" fontId="65" fillId="0" borderId="43" xfId="777" applyNumberFormat="1" applyFont="1" applyFill="1" applyBorder="1" applyAlignment="1">
      <alignment wrapText="1"/>
    </xf>
    <xf numFmtId="9" fontId="65" fillId="0" borderId="42" xfId="1304" applyFont="1" applyFill="1" applyBorder="1" applyAlignment="1">
      <alignment wrapText="1"/>
    </xf>
    <xf numFmtId="2" fontId="65" fillId="0" borderId="42" xfId="1304" applyNumberFormat="1" applyFont="1" applyFill="1" applyBorder="1" applyAlignment="1">
      <alignment wrapText="1"/>
    </xf>
    <xf numFmtId="0" fontId="65" fillId="0" borderId="42" xfId="813" applyFont="1" applyFill="1" applyBorder="1" applyAlignment="1">
      <alignment wrapText="1"/>
    </xf>
    <xf numFmtId="0" fontId="65" fillId="0" borderId="42" xfId="591" applyFont="1" applyFill="1" applyBorder="1" applyAlignment="1">
      <alignment wrapText="1"/>
    </xf>
    <xf numFmtId="3" fontId="65" fillId="0" borderId="42" xfId="591" applyNumberFormat="1" applyFont="1" applyFill="1" applyBorder="1" applyAlignment="1">
      <alignment wrapText="1"/>
    </xf>
    <xf numFmtId="9" fontId="65" fillId="0" borderId="42" xfId="591" applyNumberFormat="1" applyFont="1" applyFill="1" applyBorder="1" applyAlignment="1">
      <alignment wrapText="1"/>
    </xf>
    <xf numFmtId="0" fontId="65" fillId="0" borderId="54" xfId="813" applyFont="1" applyFill="1" applyBorder="1" applyAlignment="1">
      <alignment wrapText="1"/>
    </xf>
    <xf numFmtId="178" fontId="65" fillId="0" borderId="54" xfId="202" applyNumberFormat="1" applyFont="1" applyFill="1" applyBorder="1" applyAlignment="1">
      <alignment wrapText="1"/>
    </xf>
    <xf numFmtId="178" fontId="65" fillId="0" borderId="55" xfId="777" applyNumberFormat="1" applyFont="1" applyFill="1" applyBorder="1" applyAlignment="1">
      <alignment wrapText="1"/>
    </xf>
    <xf numFmtId="178" fontId="66" fillId="0" borderId="39" xfId="775" applyNumberFormat="1" applyFont="1" applyFill="1" applyBorder="1" applyAlignment="1">
      <alignment vertical="top"/>
    </xf>
    <xf numFmtId="0" fontId="65" fillId="0" borderId="45" xfId="813" applyFont="1" applyFill="1" applyBorder="1" applyAlignment="1">
      <alignment wrapText="1"/>
    </xf>
    <xf numFmtId="178" fontId="65" fillId="0" borderId="45" xfId="202" applyNumberFormat="1" applyFont="1" applyFill="1" applyBorder="1" applyAlignment="1">
      <alignment wrapText="1"/>
    </xf>
    <xf numFmtId="178" fontId="65" fillId="0" borderId="46" xfId="777" applyNumberFormat="1" applyFont="1" applyFill="1" applyBorder="1" applyAlignment="1">
      <alignment wrapText="1"/>
    </xf>
    <xf numFmtId="0" fontId="65" fillId="0" borderId="41" xfId="591" applyFont="1" applyFill="1" applyBorder="1" applyAlignment="1">
      <alignment wrapText="1"/>
    </xf>
    <xf numFmtId="0" fontId="67" fillId="0" borderId="42" xfId="591" applyFont="1" applyFill="1" applyBorder="1" applyAlignment="1">
      <alignment wrapText="1"/>
    </xf>
    <xf numFmtId="0" fontId="68" fillId="2" borderId="41" xfId="990" applyFont="1" applyFill="1" applyBorder="1" applyAlignment="1">
      <alignment wrapText="1"/>
    </xf>
    <xf numFmtId="0" fontId="67" fillId="0" borderId="42" xfId="813" applyFont="1" applyFill="1" applyBorder="1" applyAlignment="1">
      <alignment wrapText="1"/>
    </xf>
    <xf numFmtId="0" fontId="67" fillId="0" borderId="42" xfId="811" applyFont="1" applyFill="1" applyBorder="1" applyAlignment="1">
      <alignment wrapText="1"/>
    </xf>
    <xf numFmtId="0" fontId="65" fillId="0" borderId="42" xfId="811" applyFont="1" applyFill="1" applyBorder="1"/>
    <xf numFmtId="0" fontId="65" fillId="0" borderId="42" xfId="811" applyFont="1" applyFill="1" applyBorder="1" applyAlignment="1">
      <alignment horizontal="center"/>
    </xf>
    <xf numFmtId="0" fontId="66" fillId="0" borderId="42" xfId="811" applyFont="1" applyFill="1" applyBorder="1" applyAlignment="1">
      <alignment wrapText="1"/>
    </xf>
    <xf numFmtId="0" fontId="65" fillId="0" borderId="41" xfId="988" applyFont="1" applyFill="1" applyBorder="1"/>
    <xf numFmtId="0" fontId="65" fillId="0" borderId="42" xfId="811" applyFont="1" applyFill="1" applyBorder="1" applyAlignment="1">
      <alignment wrapText="1"/>
    </xf>
    <xf numFmtId="0" fontId="65" fillId="0" borderId="42" xfId="0" applyFont="1" applyFill="1" applyBorder="1"/>
    <xf numFmtId="169" fontId="65" fillId="0" borderId="42" xfId="42" applyFont="1" applyFill="1" applyBorder="1"/>
    <xf numFmtId="169" fontId="65" fillId="0" borderId="43" xfId="42" applyFont="1" applyFill="1" applyBorder="1"/>
    <xf numFmtId="9" fontId="65" fillId="0" borderId="42" xfId="591" applyNumberFormat="1" applyFont="1" applyFill="1" applyBorder="1" applyAlignment="1">
      <alignment horizontal="center"/>
    </xf>
    <xf numFmtId="9" fontId="65" fillId="0" borderId="42" xfId="591" applyNumberFormat="1" applyFont="1" applyFill="1" applyBorder="1" applyAlignment="1">
      <alignment horizontal="center" vertical="top"/>
    </xf>
    <xf numFmtId="9" fontId="65" fillId="0" borderId="42" xfId="1304" applyFont="1" applyFill="1" applyBorder="1" applyAlignment="1">
      <alignment horizontal="center" vertical="top"/>
    </xf>
    <xf numFmtId="178" fontId="65" fillId="0" borderId="42" xfId="42" applyNumberFormat="1" applyFont="1" applyFill="1" applyBorder="1" applyAlignment="1">
      <alignment vertical="top"/>
    </xf>
    <xf numFmtId="169" fontId="65" fillId="0" borderId="43" xfId="202" applyFont="1" applyFill="1" applyBorder="1" applyAlignment="1">
      <alignment wrapText="1"/>
    </xf>
    <xf numFmtId="0" fontId="66" fillId="0" borderId="42" xfId="591" applyFont="1" applyFill="1" applyBorder="1" applyAlignment="1">
      <alignment wrapText="1"/>
    </xf>
    <xf numFmtId="0" fontId="65" fillId="0" borderId="53" xfId="591" applyFont="1" applyFill="1" applyBorder="1" applyAlignment="1">
      <alignment wrapText="1"/>
    </xf>
    <xf numFmtId="0" fontId="65" fillId="0" borderId="54" xfId="591" applyFont="1" applyFill="1" applyBorder="1" applyAlignment="1">
      <alignment wrapText="1"/>
    </xf>
    <xf numFmtId="9" fontId="65" fillId="0" borderId="54" xfId="591" applyNumberFormat="1" applyFont="1" applyFill="1" applyBorder="1" applyAlignment="1">
      <alignment wrapText="1"/>
    </xf>
    <xf numFmtId="9" fontId="65" fillId="0" borderId="54" xfId="1304" applyFont="1" applyFill="1" applyBorder="1" applyAlignment="1">
      <alignment wrapText="1"/>
    </xf>
    <xf numFmtId="9" fontId="65" fillId="0" borderId="42" xfId="1303" applyFont="1" applyFill="1" applyBorder="1" applyAlignment="1">
      <alignment wrapText="1"/>
    </xf>
    <xf numFmtId="9" fontId="65" fillId="0" borderId="54" xfId="1303" applyFont="1" applyFill="1" applyBorder="1" applyAlignment="1">
      <alignment wrapText="1"/>
    </xf>
    <xf numFmtId="0" fontId="65" fillId="0" borderId="41" xfId="591" applyFont="1" applyFill="1" applyBorder="1" applyAlignment="1">
      <alignment vertical="center" wrapText="1"/>
    </xf>
    <xf numFmtId="9" fontId="65" fillId="0" borderId="42" xfId="591" applyNumberFormat="1" applyFont="1" applyFill="1" applyBorder="1" applyAlignment="1">
      <alignment vertical="center" wrapText="1"/>
    </xf>
    <xf numFmtId="178" fontId="65" fillId="0" borderId="43" xfId="777" applyNumberFormat="1" applyFont="1" applyFill="1" applyBorder="1" applyAlignment="1">
      <alignment vertical="center" wrapText="1"/>
    </xf>
    <xf numFmtId="178" fontId="65" fillId="0" borderId="39" xfId="777" applyNumberFormat="1" applyFont="1" applyFill="1" applyBorder="1" applyAlignment="1">
      <alignment wrapText="1"/>
    </xf>
    <xf numFmtId="0" fontId="65" fillId="0" borderId="56" xfId="777" applyFont="1" applyFill="1" applyBorder="1" applyAlignment="1">
      <alignment wrapText="1"/>
    </xf>
    <xf numFmtId="0" fontId="65" fillId="0" borderId="32" xfId="777" applyFont="1" applyFill="1" applyBorder="1" applyAlignment="1">
      <alignment wrapText="1"/>
    </xf>
    <xf numFmtId="0" fontId="68" fillId="0" borderId="32" xfId="777" applyFont="1" applyFill="1" applyBorder="1" applyAlignment="1">
      <alignment wrapText="1"/>
    </xf>
    <xf numFmtId="178" fontId="65" fillId="0" borderId="32" xfId="202" applyNumberFormat="1" applyFont="1" applyFill="1" applyBorder="1" applyAlignment="1">
      <alignment wrapText="1"/>
    </xf>
    <xf numFmtId="178" fontId="65" fillId="0" borderId="34" xfId="777" applyNumberFormat="1" applyFont="1" applyFill="1" applyBorder="1" applyAlignment="1">
      <alignment wrapText="1"/>
    </xf>
    <xf numFmtId="0" fontId="65" fillId="0" borderId="0" xfId="777" applyFont="1" applyFill="1" applyAlignment="1">
      <alignment wrapText="1"/>
    </xf>
    <xf numFmtId="0" fontId="68" fillId="0" borderId="0" xfId="777" applyFont="1" applyFill="1" applyAlignment="1">
      <alignment wrapText="1"/>
    </xf>
    <xf numFmtId="178" fontId="65" fillId="0" borderId="0" xfId="202" applyNumberFormat="1" applyFont="1" applyFill="1" applyBorder="1" applyAlignment="1">
      <alignment wrapText="1"/>
    </xf>
    <xf numFmtId="178" fontId="65" fillId="0" borderId="0" xfId="777" applyNumberFormat="1" applyFont="1" applyFill="1" applyAlignment="1">
      <alignment wrapText="1"/>
    </xf>
    <xf numFmtId="178" fontId="65" fillId="0" borderId="0" xfId="202" applyNumberFormat="1" applyFont="1" applyFill="1" applyAlignment="1">
      <alignment wrapText="1"/>
    </xf>
    <xf numFmtId="0" fontId="66" fillId="0" borderId="39" xfId="777" applyFont="1" applyFill="1" applyBorder="1" applyAlignment="1">
      <alignment horizontal="left" vertical="top" wrapText="1"/>
    </xf>
    <xf numFmtId="0" fontId="69" fillId="0" borderId="39" xfId="777" applyFont="1" applyFill="1" applyBorder="1" applyAlignment="1">
      <alignment horizontal="left" vertical="top" wrapText="1"/>
    </xf>
    <xf numFmtId="178" fontId="66" fillId="0" borderId="39" xfId="777" applyNumberFormat="1" applyFont="1" applyFill="1" applyBorder="1" applyAlignment="1">
      <alignment horizontal="left" vertical="top" wrapText="1"/>
    </xf>
    <xf numFmtId="178" fontId="66" fillId="0" borderId="39" xfId="202" applyNumberFormat="1" applyFont="1" applyFill="1" applyBorder="1" applyAlignment="1">
      <alignment horizontal="left" vertical="top" wrapText="1"/>
    </xf>
    <xf numFmtId="171" fontId="66" fillId="0" borderId="44" xfId="777" applyNumberFormat="1" applyFont="1" applyFill="1" applyBorder="1" applyAlignment="1">
      <alignment horizontal="left" vertical="top" wrapText="1"/>
    </xf>
    <xf numFmtId="0" fontId="66" fillId="0" borderId="45" xfId="777" applyFont="1" applyFill="1" applyBorder="1" applyAlignment="1">
      <alignment horizontal="left" vertical="top" wrapText="1"/>
    </xf>
    <xf numFmtId="0" fontId="65" fillId="0" borderId="45" xfId="777" applyFont="1" applyFill="1" applyBorder="1" applyAlignment="1">
      <alignment horizontal="left" vertical="top" wrapText="1"/>
    </xf>
    <xf numFmtId="169" fontId="65" fillId="0" borderId="45" xfId="202" applyFont="1" applyFill="1" applyBorder="1" applyAlignment="1">
      <alignment horizontal="left" vertical="top" wrapText="1"/>
    </xf>
    <xf numFmtId="178" fontId="65" fillId="0" borderId="45" xfId="202" applyNumberFormat="1" applyFont="1" applyFill="1" applyBorder="1" applyAlignment="1">
      <alignment horizontal="left" vertical="top" wrapText="1"/>
    </xf>
    <xf numFmtId="178" fontId="65" fillId="0" borderId="46" xfId="777" applyNumberFormat="1" applyFont="1" applyFill="1" applyBorder="1" applyAlignment="1">
      <alignment horizontal="left" vertical="top" wrapText="1"/>
    </xf>
    <xf numFmtId="171" fontId="65" fillId="0" borderId="41" xfId="777" applyNumberFormat="1" applyFont="1" applyFill="1" applyBorder="1" applyAlignment="1">
      <alignment horizontal="left" vertical="top" wrapText="1"/>
    </xf>
    <xf numFmtId="0" fontId="65" fillId="0" borderId="42" xfId="777" applyFont="1" applyFill="1" applyBorder="1" applyAlignment="1">
      <alignment horizontal="left" vertical="top" wrapText="1"/>
    </xf>
    <xf numFmtId="3" fontId="65" fillId="0" borderId="42" xfId="202" applyNumberFormat="1" applyFont="1" applyFill="1" applyBorder="1" applyAlignment="1">
      <alignment horizontal="left" vertical="top" wrapText="1"/>
    </xf>
    <xf numFmtId="178" fontId="65" fillId="0" borderId="42" xfId="202" applyNumberFormat="1" applyFont="1" applyFill="1" applyBorder="1" applyAlignment="1">
      <alignment horizontal="left" vertical="top" wrapText="1"/>
    </xf>
    <xf numFmtId="178" fontId="65" fillId="0" borderId="43" xfId="777" applyNumberFormat="1" applyFont="1" applyFill="1" applyBorder="1" applyAlignment="1">
      <alignment horizontal="left" vertical="top" wrapText="1"/>
    </xf>
    <xf numFmtId="169" fontId="65" fillId="0" borderId="42" xfId="42" applyFont="1" applyFill="1" applyBorder="1" applyAlignment="1">
      <alignment vertical="top" wrapText="1"/>
    </xf>
    <xf numFmtId="0" fontId="66" fillId="0" borderId="42" xfId="1086" applyFont="1" applyFill="1" applyBorder="1" applyAlignment="1">
      <alignment horizontal="justify" vertical="top" wrapText="1"/>
    </xf>
    <xf numFmtId="0" fontId="66" fillId="0" borderId="42" xfId="777" applyFont="1" applyFill="1" applyBorder="1" applyAlignment="1">
      <alignment horizontal="left" vertical="top" wrapText="1"/>
    </xf>
    <xf numFmtId="171" fontId="65" fillId="0" borderId="53" xfId="777" applyNumberFormat="1" applyFont="1" applyFill="1" applyBorder="1" applyAlignment="1">
      <alignment horizontal="left" vertical="top" wrapText="1"/>
    </xf>
    <xf numFmtId="171" fontId="65" fillId="0" borderId="44" xfId="777" applyNumberFormat="1" applyFont="1" applyFill="1" applyBorder="1" applyAlignment="1">
      <alignment horizontal="left" vertical="top" wrapText="1"/>
    </xf>
    <xf numFmtId="0" fontId="65" fillId="0" borderId="42" xfId="1086" applyFont="1" applyFill="1" applyBorder="1" applyAlignment="1">
      <alignment vertical="top" wrapText="1"/>
    </xf>
    <xf numFmtId="0" fontId="65" fillId="0" borderId="42" xfId="1086" applyFont="1" applyFill="1" applyBorder="1" applyAlignment="1">
      <alignment horizontal="justify" vertical="top" wrapText="1"/>
    </xf>
    <xf numFmtId="0" fontId="65" fillId="0" borderId="44" xfId="591" applyFont="1" applyFill="1" applyBorder="1" applyAlignment="1">
      <alignment vertical="center" wrapText="1"/>
    </xf>
    <xf numFmtId="9" fontId="65" fillId="0" borderId="45" xfId="591" applyNumberFormat="1" applyFont="1" applyFill="1" applyBorder="1" applyAlignment="1">
      <alignment vertical="center" wrapText="1"/>
    </xf>
    <xf numFmtId="178" fontId="65" fillId="0" borderId="46" xfId="777" applyNumberFormat="1" applyFont="1" applyFill="1" applyBorder="1" applyAlignment="1">
      <alignment vertical="center" wrapText="1"/>
    </xf>
    <xf numFmtId="0" fontId="70" fillId="0" borderId="0" xfId="0" applyFont="1" applyFill="1" applyAlignment="1">
      <alignment horizontal="center" vertical="center"/>
    </xf>
    <xf numFmtId="0" fontId="72" fillId="0" borderId="0" xfId="0" applyFont="1" applyFill="1" applyAlignment="1">
      <alignment horizontal="left" vertical="top"/>
    </xf>
    <xf numFmtId="0" fontId="72" fillId="0" borderId="0" xfId="0" applyFont="1" applyFill="1" applyAlignment="1">
      <alignment horizontal="center" vertical="center"/>
    </xf>
    <xf numFmtId="0" fontId="66" fillId="0" borderId="60" xfId="0" applyFont="1" applyFill="1" applyBorder="1" applyAlignment="1">
      <alignment horizontal="center" vertical="center" wrapText="1"/>
    </xf>
    <xf numFmtId="0" fontId="67" fillId="0" borderId="60" xfId="1302" applyFont="1" applyFill="1" applyBorder="1" applyAlignment="1">
      <alignment horizontal="left" vertical="top" wrapText="1"/>
    </xf>
    <xf numFmtId="0" fontId="65" fillId="0" borderId="60" xfId="0" applyFont="1" applyFill="1" applyBorder="1" applyAlignment="1">
      <alignment horizontal="center" vertical="center" wrapText="1"/>
    </xf>
    <xf numFmtId="0" fontId="65" fillId="0" borderId="60" xfId="1302" applyFont="1" applyFill="1" applyBorder="1" applyAlignment="1">
      <alignment wrapText="1"/>
    </xf>
    <xf numFmtId="0" fontId="68" fillId="0" borderId="60" xfId="1302" applyFont="1" applyFill="1" applyBorder="1" applyAlignment="1">
      <alignment horizontal="center" wrapText="1"/>
    </xf>
    <xf numFmtId="169" fontId="65" fillId="0" borderId="60" xfId="1" applyFont="1" applyFill="1" applyBorder="1" applyAlignment="1" applyProtection="1">
      <alignment horizontal="center" wrapText="1"/>
    </xf>
    <xf numFmtId="0" fontId="26" fillId="0" borderId="60" xfId="0" applyFont="1" applyBorder="1" applyAlignment="1">
      <alignment horizontal="left" vertical="top"/>
    </xf>
    <xf numFmtId="0" fontId="65" fillId="0" borderId="60" xfId="1302" applyFont="1" applyFill="1" applyBorder="1" applyAlignment="1">
      <alignment horizontal="left" vertical="top" wrapText="1"/>
    </xf>
    <xf numFmtId="0" fontId="67" fillId="0" borderId="60" xfId="1302" applyFont="1" applyFill="1" applyBorder="1" applyAlignment="1">
      <alignment horizontal="left" wrapText="1"/>
    </xf>
    <xf numFmtId="0" fontId="65" fillId="0" borderId="60" xfId="1302" applyFont="1" applyFill="1" applyBorder="1" applyAlignment="1">
      <alignment horizontal="left" wrapText="1"/>
    </xf>
    <xf numFmtId="0" fontId="66" fillId="0" borderId="60" xfId="1302" applyFont="1" applyFill="1" applyBorder="1" applyAlignment="1">
      <alignment horizontal="left" vertical="top" wrapText="1"/>
    </xf>
    <xf numFmtId="0" fontId="66" fillId="0" borderId="60" xfId="1302" applyFont="1" applyFill="1" applyBorder="1" applyAlignment="1">
      <alignment horizontal="left" wrapText="1"/>
    </xf>
    <xf numFmtId="0" fontId="66" fillId="0" borderId="60" xfId="1302" applyFont="1" applyFill="1" applyBorder="1" applyAlignment="1">
      <alignment wrapText="1"/>
    </xf>
    <xf numFmtId="0" fontId="68" fillId="0" borderId="60" xfId="1302" applyFont="1" applyFill="1" applyBorder="1" applyAlignment="1">
      <alignment wrapText="1"/>
    </xf>
    <xf numFmtId="0" fontId="66" fillId="0" borderId="60" xfId="1" applyNumberFormat="1" applyFont="1" applyFill="1" applyBorder="1" applyAlignment="1" applyProtection="1">
      <alignment horizontal="center" vertical="center" wrapText="1"/>
    </xf>
    <xf numFmtId="0" fontId="68" fillId="0" borderId="60" xfId="1302" applyFont="1" applyFill="1" applyBorder="1" applyAlignment="1">
      <alignment horizontal="center" vertical="center" wrapText="1"/>
    </xf>
    <xf numFmtId="169" fontId="65" fillId="0" borderId="60" xfId="1" applyFont="1" applyFill="1" applyBorder="1" applyAlignment="1" applyProtection="1">
      <alignment horizontal="center" vertical="center" wrapText="1"/>
    </xf>
    <xf numFmtId="178" fontId="66" fillId="0" borderId="60" xfId="1302" applyNumberFormat="1" applyFont="1" applyFill="1" applyBorder="1" applyAlignment="1">
      <alignment vertical="center" wrapText="1"/>
    </xf>
    <xf numFmtId="0" fontId="66" fillId="0" borderId="60" xfId="1302" applyFont="1" applyFill="1" applyBorder="1" applyAlignment="1">
      <alignment vertical="center" wrapText="1"/>
    </xf>
    <xf numFmtId="178" fontId="66" fillId="0" borderId="61" xfId="1302" applyNumberFormat="1" applyFont="1" applyFill="1" applyBorder="1" applyAlignment="1">
      <alignment vertical="center" wrapText="1"/>
    </xf>
    <xf numFmtId="178" fontId="66" fillId="0" borderId="61" xfId="1" applyNumberFormat="1" applyFont="1" applyFill="1" applyBorder="1" applyAlignment="1">
      <alignment vertical="center" wrapText="1"/>
    </xf>
    <xf numFmtId="0" fontId="66" fillId="0" borderId="62" xfId="0" applyFont="1" applyFill="1" applyBorder="1" applyAlignment="1">
      <alignment horizontal="center" vertical="center" wrapText="1"/>
    </xf>
    <xf numFmtId="0" fontId="67" fillId="0" borderId="62" xfId="1302" applyFont="1" applyFill="1" applyBorder="1" applyAlignment="1">
      <alignment horizontal="left" vertical="top" wrapText="1"/>
    </xf>
    <xf numFmtId="0" fontId="65" fillId="0" borderId="62" xfId="0" applyFont="1" applyFill="1" applyBorder="1" applyAlignment="1">
      <alignment horizontal="center" vertical="center" wrapText="1"/>
    </xf>
    <xf numFmtId="0" fontId="66" fillId="0" borderId="39" xfId="1302" applyFont="1" applyFill="1" applyBorder="1" applyAlignment="1">
      <alignment horizontal="center" vertical="center" wrapText="1"/>
    </xf>
    <xf numFmtId="0" fontId="66" fillId="0" borderId="63" xfId="775" applyFont="1" applyFill="1" applyBorder="1" applyAlignment="1">
      <alignment horizontal="left" vertical="top"/>
    </xf>
    <xf numFmtId="0" fontId="66" fillId="0" borderId="0" xfId="775" applyFont="1" applyFill="1" applyBorder="1" applyAlignment="1">
      <alignment horizontal="left" vertical="top"/>
    </xf>
    <xf numFmtId="178" fontId="66" fillId="0" borderId="64" xfId="775" applyNumberFormat="1" applyFont="1" applyFill="1" applyBorder="1" applyAlignment="1">
      <alignment vertical="top"/>
    </xf>
    <xf numFmtId="0" fontId="65" fillId="0" borderId="39" xfId="591" applyFont="1" applyFill="1" applyBorder="1" applyAlignment="1">
      <alignment vertical="center" wrapText="1"/>
    </xf>
    <xf numFmtId="9" fontId="65" fillId="0" borderId="39" xfId="591" applyNumberFormat="1" applyFont="1" applyFill="1" applyBorder="1" applyAlignment="1">
      <alignment vertical="center" wrapText="1"/>
    </xf>
    <xf numFmtId="178" fontId="65" fillId="0" borderId="39" xfId="777" applyNumberFormat="1" applyFont="1" applyFill="1" applyBorder="1" applyAlignment="1">
      <alignment vertical="center" wrapText="1"/>
    </xf>
    <xf numFmtId="0" fontId="65" fillId="0" borderId="65" xfId="1302" applyFont="1" applyFill="1" applyBorder="1" applyAlignment="1">
      <alignment horizontal="left" vertical="top" wrapText="1"/>
    </xf>
    <xf numFmtId="0" fontId="68" fillId="0" borderId="65" xfId="1302" applyFont="1" applyFill="1" applyBorder="1" applyAlignment="1">
      <alignment horizontal="center" wrapText="1"/>
    </xf>
    <xf numFmtId="169" fontId="65" fillId="0" borderId="65" xfId="1" applyFont="1" applyFill="1" applyBorder="1" applyAlignment="1" applyProtection="1">
      <alignment horizontal="center" wrapText="1"/>
    </xf>
    <xf numFmtId="0" fontId="26" fillId="0" borderId="62" xfId="0" applyFont="1" applyBorder="1" applyAlignment="1">
      <alignment horizontal="left" vertical="top"/>
    </xf>
    <xf numFmtId="0" fontId="67" fillId="0" borderId="62" xfId="1302" applyFont="1" applyFill="1" applyBorder="1" applyAlignment="1">
      <alignment horizontal="left" wrapText="1"/>
    </xf>
    <xf numFmtId="0" fontId="68" fillId="0" borderId="62" xfId="1302" applyFont="1" applyFill="1" applyBorder="1" applyAlignment="1">
      <alignment horizontal="center" wrapText="1"/>
    </xf>
    <xf numFmtId="169" fontId="65" fillId="0" borderId="62" xfId="1" applyFont="1" applyFill="1" applyBorder="1" applyAlignment="1" applyProtection="1">
      <alignment horizontal="center" wrapText="1"/>
    </xf>
    <xf numFmtId="178" fontId="66" fillId="0" borderId="46" xfId="777" applyNumberFormat="1" applyFont="1" applyFill="1" applyBorder="1" applyAlignment="1">
      <alignment vertical="center" wrapText="1"/>
    </xf>
    <xf numFmtId="0" fontId="68" fillId="0" borderId="0" xfId="849" applyFont="1" applyFill="1" applyAlignment="1">
      <alignment vertical="top"/>
    </xf>
    <xf numFmtId="169" fontId="68" fillId="0" borderId="0" xfId="849" applyNumberFormat="1" applyFont="1" applyFill="1" applyAlignment="1">
      <alignment vertical="top"/>
    </xf>
    <xf numFmtId="171" fontId="66" fillId="0" borderId="60" xfId="1299" applyNumberFormat="1" applyFont="1" applyFill="1" applyBorder="1" applyAlignment="1">
      <alignment horizontal="center" vertical="top"/>
    </xf>
    <xf numFmtId="0" fontId="65" fillId="0" borderId="60" xfId="1299" applyFont="1" applyFill="1" applyBorder="1" applyAlignment="1">
      <alignment horizontal="center" vertical="top"/>
    </xf>
    <xf numFmtId="0" fontId="65" fillId="0" borderId="60" xfId="501" applyNumberFormat="1" applyFont="1" applyFill="1" applyBorder="1" applyAlignment="1">
      <alignment horizontal="center" vertical="top"/>
    </xf>
    <xf numFmtId="169" fontId="65" fillId="0" borderId="60" xfId="118" applyFont="1" applyFill="1" applyBorder="1" applyAlignment="1" applyProtection="1">
      <alignment horizontal="center" vertical="top"/>
      <protection locked="0"/>
    </xf>
    <xf numFmtId="169" fontId="65" fillId="0" borderId="60" xfId="849" applyNumberFormat="1" applyFont="1" applyFill="1" applyBorder="1" applyAlignment="1">
      <alignment vertical="top"/>
    </xf>
    <xf numFmtId="0" fontId="67" fillId="0" borderId="60" xfId="560" applyFont="1" applyFill="1" applyBorder="1" applyAlignment="1">
      <alignment vertical="top"/>
    </xf>
    <xf numFmtId="171" fontId="65" fillId="0" borderId="60" xfId="1299" applyNumberFormat="1" applyFont="1" applyFill="1" applyBorder="1" applyAlignment="1">
      <alignment horizontal="center" vertical="top"/>
    </xf>
    <xf numFmtId="0" fontId="68" fillId="0" borderId="60" xfId="849" applyFont="1" applyFill="1" applyBorder="1" applyAlignment="1">
      <alignment horizontal="center" vertical="top" wrapText="1"/>
    </xf>
    <xf numFmtId="176" fontId="65" fillId="0" borderId="60" xfId="420" applyNumberFormat="1" applyFont="1" applyFill="1" applyBorder="1" applyAlignment="1">
      <alignment vertical="top"/>
    </xf>
    <xf numFmtId="176" fontId="65" fillId="0" borderId="60" xfId="420" applyNumberFormat="1" applyFont="1" applyFill="1" applyBorder="1" applyAlignment="1" applyProtection="1">
      <alignment vertical="top"/>
      <protection locked="0"/>
    </xf>
    <xf numFmtId="43" fontId="65" fillId="0" borderId="60" xfId="420" applyNumberFormat="1" applyFont="1" applyFill="1" applyBorder="1" applyAlignment="1">
      <alignment vertical="top"/>
    </xf>
    <xf numFmtId="0" fontId="65" fillId="0" borderId="60" xfId="560" applyFont="1" applyFill="1" applyBorder="1" applyAlignment="1">
      <alignment horizontal="center" vertical="top" wrapText="1"/>
    </xf>
    <xf numFmtId="0" fontId="67" fillId="0" borderId="60" xfId="560" applyFont="1" applyFill="1" applyBorder="1" applyAlignment="1">
      <alignment vertical="top" wrapText="1"/>
    </xf>
    <xf numFmtId="0" fontId="66" fillId="0" borderId="60" xfId="560" applyFont="1" applyFill="1" applyBorder="1" applyAlignment="1">
      <alignment horizontal="left" vertical="top" wrapText="1"/>
    </xf>
    <xf numFmtId="0" fontId="67" fillId="0" borderId="60" xfId="560" applyFont="1" applyFill="1" applyBorder="1" applyAlignment="1">
      <alignment horizontal="left" vertical="top" wrapText="1"/>
    </xf>
    <xf numFmtId="0" fontId="74" fillId="0" borderId="60" xfId="560" applyFont="1" applyFill="1" applyBorder="1" applyAlignment="1">
      <alignment horizontal="left" vertical="top" wrapText="1"/>
    </xf>
    <xf numFmtId="0" fontId="65" fillId="0" borderId="60" xfId="664" applyFont="1" applyFill="1" applyBorder="1" applyAlignment="1">
      <alignment horizontal="left" vertical="top" wrapText="1"/>
    </xf>
    <xf numFmtId="0" fontId="65" fillId="0" borderId="60" xfId="664" applyFont="1" applyFill="1" applyBorder="1" applyAlignment="1">
      <alignment vertical="top" wrapText="1"/>
    </xf>
    <xf numFmtId="0" fontId="67" fillId="0" borderId="60" xfId="664" applyFont="1" applyFill="1" applyBorder="1" applyAlignment="1">
      <alignment vertical="top" wrapText="1"/>
    </xf>
    <xf numFmtId="0" fontId="67" fillId="0" borderId="60" xfId="664" applyFont="1" applyFill="1" applyBorder="1" applyAlignment="1">
      <alignment horizontal="left" vertical="top" wrapText="1"/>
    </xf>
    <xf numFmtId="176" fontId="65" fillId="0" borderId="60" xfId="420" applyNumberFormat="1" applyFont="1" applyFill="1" applyBorder="1" applyAlignment="1">
      <alignment vertical="top" wrapText="1"/>
    </xf>
    <xf numFmtId="0" fontId="65" fillId="0" borderId="60" xfId="849" applyFont="1" applyFill="1" applyBorder="1" applyAlignment="1">
      <alignment vertical="top" wrapText="1"/>
    </xf>
    <xf numFmtId="0" fontId="74" fillId="0" borderId="60" xfId="560" applyFont="1" applyFill="1" applyBorder="1" applyAlignment="1">
      <alignment vertical="top" wrapText="1"/>
    </xf>
    <xf numFmtId="169" fontId="66" fillId="0" borderId="60" xfId="1302" applyNumberFormat="1" applyFont="1" applyFill="1" applyBorder="1" applyAlignment="1">
      <alignment vertical="center" wrapText="1"/>
    </xf>
    <xf numFmtId="169" fontId="66" fillId="0" borderId="61" xfId="1" applyNumberFormat="1" applyFont="1" applyFill="1" applyBorder="1" applyAlignment="1">
      <alignment vertical="center" wrapText="1"/>
    </xf>
    <xf numFmtId="0" fontId="66" fillId="0" borderId="39" xfId="1302" applyFont="1" applyFill="1" applyBorder="1" applyAlignment="1">
      <alignment horizontal="center" vertical="top" wrapText="1"/>
    </xf>
    <xf numFmtId="169" fontId="66" fillId="0" borderId="39" xfId="1302" applyNumberFormat="1" applyFont="1" applyFill="1" applyBorder="1" applyAlignment="1">
      <alignment horizontal="center" vertical="top" wrapText="1"/>
    </xf>
    <xf numFmtId="171" fontId="66" fillId="0" borderId="59" xfId="1299" applyNumberFormat="1" applyFont="1" applyFill="1" applyBorder="1" applyAlignment="1">
      <alignment horizontal="center" vertical="top"/>
    </xf>
    <xf numFmtId="0" fontId="67" fillId="0" borderId="59" xfId="1299" applyFont="1" applyFill="1" applyBorder="1" applyAlignment="1">
      <alignment horizontal="left" vertical="top" wrapText="1"/>
    </xf>
    <xf numFmtId="0" fontId="65" fillId="0" borderId="59" xfId="1299" applyFont="1" applyFill="1" applyBorder="1" applyAlignment="1">
      <alignment horizontal="center" vertical="top"/>
    </xf>
    <xf numFmtId="0" fontId="65" fillId="0" borderId="59" xfId="501" applyNumberFormat="1" applyFont="1" applyFill="1" applyBorder="1" applyAlignment="1">
      <alignment horizontal="center" vertical="top"/>
    </xf>
    <xf numFmtId="169" fontId="65" fillId="0" borderId="59" xfId="118" applyFont="1" applyFill="1" applyBorder="1" applyAlignment="1" applyProtection="1">
      <alignment horizontal="center" vertical="top"/>
      <protection locked="0"/>
    </xf>
    <xf numFmtId="169" fontId="65" fillId="0" borderId="59" xfId="849" applyNumberFormat="1" applyFont="1" applyFill="1" applyBorder="1" applyAlignment="1">
      <alignment vertical="top"/>
    </xf>
    <xf numFmtId="0" fontId="68" fillId="0" borderId="50" xfId="849" applyFont="1" applyFill="1" applyBorder="1" applyAlignment="1">
      <alignment vertical="top"/>
    </xf>
    <xf numFmtId="0" fontId="28" fillId="0" borderId="50" xfId="849" applyFont="1" applyBorder="1" applyAlignment="1">
      <alignment vertical="top"/>
    </xf>
    <xf numFmtId="171" fontId="65" fillId="0" borderId="61" xfId="1299" applyNumberFormat="1" applyFont="1" applyFill="1" applyBorder="1" applyAlignment="1">
      <alignment horizontal="center" vertical="top"/>
    </xf>
    <xf numFmtId="0" fontId="65" fillId="0" borderId="61" xfId="1302" applyFont="1" applyFill="1" applyBorder="1" applyAlignment="1">
      <alignment horizontal="left" vertical="top" wrapText="1"/>
    </xf>
    <xf numFmtId="0" fontId="65" fillId="0" borderId="61" xfId="560" applyFont="1" applyFill="1" applyBorder="1" applyAlignment="1">
      <alignment horizontal="center" vertical="top" wrapText="1"/>
    </xf>
    <xf numFmtId="176" fontId="65" fillId="0" borderId="61" xfId="420" applyNumberFormat="1" applyFont="1" applyFill="1" applyBorder="1" applyAlignment="1">
      <alignment vertical="top"/>
    </xf>
    <xf numFmtId="176" fontId="65" fillId="0" borderId="61" xfId="420" applyNumberFormat="1" applyFont="1" applyFill="1" applyBorder="1" applyAlignment="1" applyProtection="1">
      <alignment vertical="top"/>
      <protection locked="0"/>
    </xf>
    <xf numFmtId="169" fontId="65" fillId="0" borderId="61" xfId="849" applyNumberFormat="1" applyFont="1" applyFill="1" applyBorder="1" applyAlignment="1">
      <alignment vertical="top"/>
    </xf>
    <xf numFmtId="0" fontId="65" fillId="0" borderId="69" xfId="591" applyFont="1" applyFill="1" applyBorder="1" applyAlignment="1">
      <alignment vertical="center" wrapText="1"/>
    </xf>
    <xf numFmtId="0" fontId="66" fillId="0" borderId="50" xfId="1" applyNumberFormat="1" applyFont="1" applyFill="1" applyBorder="1" applyAlignment="1" applyProtection="1">
      <alignment horizontal="center" vertical="center" wrapText="1"/>
    </xf>
    <xf numFmtId="9" fontId="65" fillId="0" borderId="68" xfId="591" applyNumberFormat="1" applyFont="1" applyFill="1" applyBorder="1" applyAlignment="1">
      <alignment vertical="center" wrapText="1"/>
    </xf>
    <xf numFmtId="178" fontId="66" fillId="0" borderId="52" xfId="1302" applyNumberFormat="1" applyFont="1" applyFill="1" applyBorder="1" applyAlignment="1">
      <alignment vertical="center" wrapText="1"/>
    </xf>
    <xf numFmtId="0" fontId="66" fillId="0" borderId="39" xfId="1300" applyFont="1" applyBorder="1" applyAlignment="1">
      <alignment horizontal="center" vertical="center" wrapText="1"/>
    </xf>
    <xf numFmtId="0" fontId="66" fillId="0" borderId="39" xfId="1300" applyFont="1" applyBorder="1" applyAlignment="1">
      <alignment horizontal="center" vertical="justify" wrapText="1"/>
    </xf>
    <xf numFmtId="0" fontId="66" fillId="0" borderId="62" xfId="1299" applyFont="1" applyBorder="1" applyAlignment="1">
      <alignment horizontal="center" vertical="center"/>
    </xf>
    <xf numFmtId="0" fontId="66" fillId="0" borderId="62" xfId="1300" applyFont="1" applyBorder="1" applyAlignment="1">
      <alignment horizontal="justify" vertical="justify" wrapText="1"/>
    </xf>
    <xf numFmtId="0" fontId="68" fillId="0" borderId="62" xfId="1299" applyFont="1" applyBorder="1" applyAlignment="1">
      <alignment horizontal="center" vertical="center"/>
    </xf>
    <xf numFmtId="0" fontId="65" fillId="0" borderId="62" xfId="501" applyNumberFormat="1" applyFont="1" applyFill="1" applyBorder="1" applyAlignment="1">
      <alignment horizontal="center" vertical="center"/>
    </xf>
    <xf numFmtId="0" fontId="65" fillId="2" borderId="62" xfId="1299" applyFont="1" applyFill="1" applyBorder="1" applyAlignment="1" applyProtection="1">
      <alignment horizontal="center" vertical="center"/>
      <protection locked="0"/>
    </xf>
    <xf numFmtId="0" fontId="66" fillId="0" borderId="60" xfId="1299" applyFont="1" applyBorder="1" applyAlignment="1">
      <alignment horizontal="center" vertical="center"/>
    </xf>
    <xf numFmtId="0" fontId="66" fillId="0" borderId="60" xfId="1300" applyFont="1" applyBorder="1" applyAlignment="1">
      <alignment horizontal="justify" vertical="justify" wrapText="1"/>
    </xf>
    <xf numFmtId="0" fontId="68" fillId="0" borderId="60" xfId="1299" applyFont="1" applyBorder="1" applyAlignment="1">
      <alignment horizontal="center" vertical="center"/>
    </xf>
    <xf numFmtId="0" fontId="65" fillId="0" borderId="60" xfId="501" applyNumberFormat="1" applyFont="1" applyFill="1" applyBorder="1" applyAlignment="1">
      <alignment horizontal="center" vertical="center"/>
    </xf>
    <xf numFmtId="0" fontId="65" fillId="2" borderId="60" xfId="1299" applyFont="1" applyFill="1" applyBorder="1" applyAlignment="1" applyProtection="1">
      <alignment horizontal="center" vertical="center"/>
      <protection locked="0"/>
    </xf>
    <xf numFmtId="0" fontId="65" fillId="0" borderId="60" xfId="1300" applyFont="1" applyBorder="1" applyAlignment="1">
      <alignment horizontal="justify" vertical="justify" wrapText="1"/>
    </xf>
    <xf numFmtId="0" fontId="66" fillId="0" borderId="60" xfId="27" applyNumberFormat="1" applyFont="1" applyFill="1" applyBorder="1" applyAlignment="1" applyProtection="1">
      <alignment horizontal="center" vertical="center" wrapText="1"/>
      <protection locked="0"/>
    </xf>
    <xf numFmtId="178" fontId="65" fillId="0" borderId="60" xfId="27" applyNumberFormat="1" applyFont="1" applyFill="1" applyBorder="1" applyAlignment="1" applyProtection="1">
      <alignment horizontal="center" vertical="center" wrapText="1"/>
      <protection locked="0"/>
    </xf>
    <xf numFmtId="0" fontId="65" fillId="0" borderId="60" xfId="1300" applyFont="1" applyFill="1" applyBorder="1" applyAlignment="1">
      <alignment horizontal="justify" vertical="justify" wrapText="1"/>
    </xf>
    <xf numFmtId="0" fontId="66" fillId="0" borderId="65" xfId="27" applyNumberFormat="1" applyFont="1" applyFill="1" applyBorder="1" applyAlignment="1" applyProtection="1">
      <alignment horizontal="center" vertical="center" wrapText="1"/>
      <protection locked="0"/>
    </xf>
    <xf numFmtId="0" fontId="65" fillId="0" borderId="65" xfId="1300" applyFont="1" applyBorder="1" applyAlignment="1">
      <alignment horizontal="justify" vertical="justify" wrapText="1"/>
    </xf>
    <xf numFmtId="0" fontId="68" fillId="0" borderId="65" xfId="1299" applyFont="1" applyBorder="1" applyAlignment="1">
      <alignment horizontal="center" vertical="center"/>
    </xf>
    <xf numFmtId="0" fontId="65" fillId="0" borderId="65" xfId="501" applyNumberFormat="1" applyFont="1" applyFill="1" applyBorder="1" applyAlignment="1">
      <alignment horizontal="center" vertical="center"/>
    </xf>
    <xf numFmtId="0" fontId="65" fillId="2" borderId="65" xfId="1299" applyFont="1" applyFill="1" applyBorder="1" applyAlignment="1" applyProtection="1">
      <alignment horizontal="center" vertical="center"/>
      <protection locked="0"/>
    </xf>
    <xf numFmtId="178" fontId="65" fillId="0" borderId="65" xfId="27" applyNumberFormat="1" applyFont="1" applyFill="1" applyBorder="1" applyAlignment="1" applyProtection="1">
      <alignment horizontal="center" vertical="center" wrapText="1"/>
      <protection locked="0"/>
    </xf>
    <xf numFmtId="0" fontId="65" fillId="2" borderId="39" xfId="1299" applyFont="1" applyFill="1" applyBorder="1" applyAlignment="1" applyProtection="1">
      <alignment horizontal="center" vertical="center"/>
      <protection locked="0"/>
    </xf>
    <xf numFmtId="178" fontId="65" fillId="0" borderId="39" xfId="27" applyNumberFormat="1" applyFont="1" applyFill="1" applyBorder="1" applyAlignment="1" applyProtection="1">
      <alignment horizontal="center" vertical="center" wrapText="1"/>
      <protection locked="0"/>
    </xf>
    <xf numFmtId="0" fontId="66" fillId="0" borderId="62" xfId="27" applyNumberFormat="1" applyFont="1" applyFill="1" applyBorder="1" applyAlignment="1" applyProtection="1">
      <alignment horizontal="center" vertical="center" wrapText="1"/>
      <protection locked="0"/>
    </xf>
    <xf numFmtId="0" fontId="65" fillId="0" borderId="62" xfId="1300" applyFont="1" applyBorder="1" applyAlignment="1">
      <alignment horizontal="justify" vertical="justify" wrapText="1"/>
    </xf>
    <xf numFmtId="178" fontId="65" fillId="0" borderId="62" xfId="27" applyNumberFormat="1" applyFont="1" applyFill="1" applyBorder="1" applyAlignment="1" applyProtection="1">
      <alignment horizontal="center" vertical="center" wrapText="1"/>
      <protection locked="0"/>
    </xf>
    <xf numFmtId="0" fontId="72" fillId="0" borderId="60" xfId="0" applyFont="1" applyBorder="1" applyAlignment="1">
      <alignment horizontal="justify" vertical="center" wrapText="1"/>
    </xf>
    <xf numFmtId="1" fontId="68" fillId="0" borderId="60" xfId="1300" applyNumberFormat="1" applyFont="1" applyBorder="1" applyAlignment="1">
      <alignment horizontal="center" vertical="center"/>
    </xf>
    <xf numFmtId="178" fontId="66" fillId="0" borderId="39" xfId="27" applyNumberFormat="1" applyFont="1" applyFill="1" applyBorder="1" applyAlignment="1" applyProtection="1">
      <alignment horizontal="center" vertical="center" wrapText="1"/>
      <protection locked="0"/>
    </xf>
    <xf numFmtId="0" fontId="68" fillId="0" borderId="0" xfId="638" applyFont="1"/>
    <xf numFmtId="0" fontId="68" fillId="0" borderId="0" xfId="849" applyFont="1" applyFill="1"/>
    <xf numFmtId="169" fontId="68" fillId="0" borderId="0" xfId="1" applyFont="1" applyFill="1" applyAlignment="1"/>
    <xf numFmtId="178" fontId="68" fillId="0" borderId="0" xfId="1" applyNumberFormat="1" applyFont="1" applyFill="1" applyAlignment="1"/>
    <xf numFmtId="0" fontId="65" fillId="0" borderId="0" xfId="849" applyFont="1" applyFill="1"/>
    <xf numFmtId="171" fontId="66" fillId="0" borderId="60" xfId="1299" applyNumberFormat="1" applyFont="1" applyFill="1" applyBorder="1" applyAlignment="1">
      <alignment horizontal="center"/>
    </xf>
    <xf numFmtId="0" fontId="65" fillId="0" borderId="60" xfId="1299" applyFont="1" applyFill="1" applyBorder="1" applyAlignment="1">
      <alignment horizontal="center"/>
    </xf>
    <xf numFmtId="0" fontId="65" fillId="0" borderId="60" xfId="1299" applyFont="1" applyFill="1" applyBorder="1" applyAlignment="1" applyProtection="1">
      <alignment horizontal="center"/>
      <protection locked="0"/>
    </xf>
    <xf numFmtId="178" fontId="65" fillId="0" borderId="60" xfId="1" applyNumberFormat="1" applyFont="1" applyFill="1" applyBorder="1" applyAlignment="1" applyProtection="1">
      <alignment horizontal="center"/>
      <protection locked="0"/>
    </xf>
    <xf numFmtId="169" fontId="65" fillId="0" borderId="60" xfId="1" applyFont="1" applyFill="1" applyBorder="1" applyAlignment="1" applyProtection="1">
      <alignment horizontal="center"/>
      <protection locked="0"/>
    </xf>
    <xf numFmtId="0" fontId="67" fillId="0" borderId="60" xfId="560" applyFont="1" applyFill="1" applyBorder="1"/>
    <xf numFmtId="171" fontId="65" fillId="0" borderId="60" xfId="1299" applyNumberFormat="1" applyFont="1" applyFill="1" applyBorder="1" applyAlignment="1">
      <alignment horizontal="center"/>
    </xf>
    <xf numFmtId="0" fontId="65" fillId="0" borderId="60" xfId="560" applyFont="1" applyFill="1" applyBorder="1" applyAlignment="1">
      <alignment horizontal="center" wrapText="1"/>
    </xf>
    <xf numFmtId="0" fontId="65" fillId="0" borderId="60" xfId="849" applyFont="1" applyFill="1" applyBorder="1"/>
    <xf numFmtId="178" fontId="65" fillId="0" borderId="60" xfId="1" applyNumberFormat="1" applyFont="1" applyFill="1" applyBorder="1" applyAlignment="1"/>
    <xf numFmtId="169" fontId="65" fillId="0" borderId="60" xfId="1" applyFont="1" applyFill="1" applyBorder="1" applyAlignment="1"/>
    <xf numFmtId="0" fontId="68" fillId="0" borderId="60" xfId="849" applyFont="1" applyFill="1" applyBorder="1"/>
    <xf numFmtId="2" fontId="65" fillId="0" borderId="60" xfId="849" applyNumberFormat="1" applyFont="1" applyFill="1" applyBorder="1"/>
    <xf numFmtId="0" fontId="65" fillId="0" borderId="60" xfId="501" applyNumberFormat="1" applyFont="1" applyFill="1" applyBorder="1" applyAlignment="1"/>
    <xf numFmtId="0" fontId="28" fillId="0" borderId="60" xfId="849" applyFont="1" applyBorder="1"/>
    <xf numFmtId="0" fontId="75" fillId="0" borderId="60" xfId="560" applyFont="1" applyFill="1" applyBorder="1"/>
    <xf numFmtId="0" fontId="67" fillId="0" borderId="60" xfId="560" applyFont="1" applyFill="1" applyBorder="1" applyAlignment="1">
      <alignment wrapText="1"/>
    </xf>
    <xf numFmtId="0" fontId="76" fillId="0" borderId="60" xfId="1299" applyFont="1" applyFill="1" applyBorder="1" applyAlignment="1">
      <alignment horizontal="center"/>
    </xf>
    <xf numFmtId="178" fontId="76" fillId="0" borderId="60" xfId="1" applyNumberFormat="1" applyFont="1" applyFill="1" applyBorder="1" applyAlignment="1"/>
    <xf numFmtId="0" fontId="65" fillId="0" borderId="60" xfId="560" applyFont="1" applyFill="1" applyBorder="1" applyAlignment="1">
      <alignment horizontal="left" wrapText="1"/>
    </xf>
    <xf numFmtId="0" fontId="67" fillId="0" borderId="60" xfId="560" applyFont="1" applyFill="1" applyBorder="1" applyAlignment="1">
      <alignment horizontal="left" wrapText="1"/>
    </xf>
    <xf numFmtId="0" fontId="74" fillId="0" borderId="60" xfId="560" applyFont="1" applyFill="1" applyBorder="1" applyAlignment="1">
      <alignment wrapText="1"/>
    </xf>
    <xf numFmtId="0" fontId="65" fillId="0" borderId="60" xfId="1299" applyFont="1" applyFill="1" applyBorder="1" applyAlignment="1">
      <alignment horizontal="center" vertical="center"/>
    </xf>
    <xf numFmtId="0" fontId="65" fillId="0" borderId="60" xfId="849" applyFont="1" applyFill="1" applyBorder="1" applyAlignment="1">
      <alignment vertical="center"/>
    </xf>
    <xf numFmtId="178" fontId="65" fillId="0" borderId="60" xfId="1" applyNumberFormat="1" applyFont="1" applyFill="1" applyBorder="1" applyAlignment="1">
      <alignment vertical="center"/>
    </xf>
    <xf numFmtId="169" fontId="65" fillId="0" borderId="60" xfId="1" applyFont="1" applyFill="1" applyBorder="1" applyAlignment="1">
      <alignment vertical="center"/>
    </xf>
    <xf numFmtId="0" fontId="65" fillId="0" borderId="60" xfId="664" applyFont="1" applyFill="1" applyBorder="1" applyAlignment="1">
      <alignment horizontal="left" wrapText="1"/>
    </xf>
    <xf numFmtId="0" fontId="67" fillId="0" borderId="60" xfId="664" applyFont="1" applyFill="1" applyBorder="1" applyAlignment="1">
      <alignment horizontal="left" wrapText="1"/>
    </xf>
    <xf numFmtId="0" fontId="65" fillId="0" borderId="60" xfId="664" applyFont="1" applyFill="1" applyBorder="1" applyAlignment="1">
      <alignment wrapText="1"/>
    </xf>
    <xf numFmtId="0" fontId="65" fillId="0" borderId="60" xfId="560" applyFont="1" applyFill="1" applyBorder="1"/>
    <xf numFmtId="0" fontId="65" fillId="0" borderId="60" xfId="560" applyFont="1" applyFill="1" applyBorder="1" applyAlignment="1">
      <alignment wrapText="1"/>
    </xf>
    <xf numFmtId="0" fontId="77" fillId="0" borderId="60" xfId="849" applyFont="1" applyFill="1" applyBorder="1" applyAlignment="1">
      <alignment wrapText="1"/>
    </xf>
    <xf numFmtId="0" fontId="78" fillId="0" borderId="60" xfId="849" applyFont="1" applyFill="1" applyBorder="1" applyAlignment="1">
      <alignment horizontal="center" wrapText="1"/>
    </xf>
    <xf numFmtId="178" fontId="68" fillId="0" borderId="60" xfId="1" applyNumberFormat="1" applyFont="1" applyFill="1" applyBorder="1" applyAlignment="1"/>
    <xf numFmtId="0" fontId="79" fillId="0" borderId="60" xfId="849" applyFont="1" applyFill="1" applyBorder="1" applyAlignment="1">
      <alignment wrapText="1"/>
    </xf>
    <xf numFmtId="0" fontId="78" fillId="0" borderId="60" xfId="849" applyFont="1" applyFill="1" applyBorder="1" applyAlignment="1">
      <alignment wrapText="1"/>
    </xf>
    <xf numFmtId="178" fontId="68" fillId="0" borderId="60" xfId="1" applyNumberFormat="1" applyFont="1" applyFill="1" applyBorder="1" applyAlignment="1">
      <alignment horizontal="left"/>
    </xf>
    <xf numFmtId="0" fontId="66" fillId="0" borderId="60" xfId="849" applyFont="1" applyFill="1" applyBorder="1" applyAlignment="1">
      <alignment horizontal="left" wrapText="1"/>
    </xf>
    <xf numFmtId="0" fontId="68" fillId="0" borderId="60" xfId="849" applyFont="1" applyFill="1" applyBorder="1" applyAlignment="1">
      <alignment horizontal="left" wrapText="1"/>
    </xf>
    <xf numFmtId="0" fontId="65" fillId="0" borderId="60" xfId="849" applyFont="1" applyFill="1" applyBorder="1" applyAlignment="1">
      <alignment horizontal="left" wrapText="1"/>
    </xf>
    <xf numFmtId="0" fontId="65" fillId="0" borderId="60" xfId="849" applyFont="1" applyFill="1" applyBorder="1" applyAlignment="1">
      <alignment horizontal="right" wrapText="1"/>
    </xf>
    <xf numFmtId="1" fontId="65" fillId="0" borderId="60" xfId="849" applyNumberFormat="1" applyFont="1" applyFill="1" applyBorder="1" applyAlignment="1">
      <alignment horizontal="right" shrinkToFit="1"/>
    </xf>
    <xf numFmtId="0" fontId="78" fillId="0" borderId="65" xfId="849" applyFont="1" applyFill="1" applyBorder="1" applyAlignment="1">
      <alignment horizontal="center" wrapText="1"/>
    </xf>
    <xf numFmtId="0" fontId="78" fillId="0" borderId="65" xfId="849" applyFont="1" applyFill="1" applyBorder="1" applyAlignment="1">
      <alignment wrapText="1"/>
    </xf>
    <xf numFmtId="0" fontId="65" fillId="0" borderId="65" xfId="849" applyFont="1" applyFill="1" applyBorder="1"/>
    <xf numFmtId="178" fontId="68" fillId="0" borderId="65" xfId="1" applyNumberFormat="1" applyFont="1" applyFill="1" applyBorder="1" applyAlignment="1"/>
    <xf numFmtId="169" fontId="68" fillId="0" borderId="65" xfId="1" applyFont="1" applyFill="1" applyBorder="1" applyAlignment="1"/>
    <xf numFmtId="171" fontId="66" fillId="0" borderId="62" xfId="1299" applyNumberFormat="1" applyFont="1" applyFill="1" applyBorder="1" applyAlignment="1">
      <alignment horizontal="center"/>
    </xf>
    <xf numFmtId="0" fontId="67" fillId="0" borderId="62" xfId="1299" applyFont="1" applyFill="1" applyBorder="1" applyAlignment="1">
      <alignment horizontal="left" wrapText="1"/>
    </xf>
    <xf numFmtId="0" fontId="65" fillId="0" borderId="62" xfId="1299" applyFont="1" applyFill="1" applyBorder="1" applyAlignment="1">
      <alignment horizontal="center"/>
    </xf>
    <xf numFmtId="0" fontId="65" fillId="0" borderId="62" xfId="1299" applyFont="1" applyFill="1" applyBorder="1" applyAlignment="1" applyProtection="1">
      <alignment horizontal="center"/>
      <protection locked="0"/>
    </xf>
    <xf numFmtId="178" fontId="65" fillId="0" borderId="62" xfId="1" applyNumberFormat="1" applyFont="1" applyFill="1" applyBorder="1" applyAlignment="1" applyProtection="1">
      <alignment horizontal="center"/>
      <protection locked="0"/>
    </xf>
    <xf numFmtId="169" fontId="65" fillId="0" borderId="62" xfId="1" applyFont="1" applyFill="1" applyBorder="1" applyAlignment="1" applyProtection="1">
      <alignment horizontal="center"/>
      <protection locked="0"/>
    </xf>
    <xf numFmtId="0" fontId="66" fillId="0" borderId="39" xfId="1300" applyFont="1" applyFill="1" applyBorder="1" applyAlignment="1">
      <alignment horizontal="center" wrapText="1"/>
    </xf>
    <xf numFmtId="178" fontId="66" fillId="0" borderId="39" xfId="1" applyNumberFormat="1" applyFont="1" applyFill="1" applyBorder="1" applyAlignment="1">
      <alignment horizontal="center" wrapText="1"/>
    </xf>
    <xf numFmtId="169" fontId="66" fillId="0" borderId="39" xfId="1" applyFont="1" applyFill="1" applyBorder="1" applyAlignment="1">
      <alignment horizontal="center" wrapText="1"/>
    </xf>
    <xf numFmtId="169" fontId="66" fillId="0" borderId="39" xfId="1" applyFont="1" applyFill="1" applyBorder="1" applyAlignment="1" applyProtection="1">
      <alignment horizontal="center" vertical="center" wrapText="1"/>
      <protection locked="0"/>
    </xf>
    <xf numFmtId="178" fontId="66" fillId="0" borderId="39" xfId="1" applyNumberFormat="1" applyFont="1" applyFill="1" applyBorder="1" applyAlignment="1">
      <alignment vertical="center" wrapText="1"/>
    </xf>
    <xf numFmtId="169" fontId="66" fillId="0" borderId="39" xfId="1" applyFont="1" applyFill="1" applyBorder="1" applyAlignment="1">
      <alignment vertical="center" wrapText="1"/>
    </xf>
    <xf numFmtId="0" fontId="66" fillId="0" borderId="39" xfId="775" applyFont="1" applyFill="1" applyBorder="1" applyAlignment="1">
      <alignment vertical="top"/>
    </xf>
    <xf numFmtId="49" fontId="65" fillId="0" borderId="9" xfId="1301" applyNumberFormat="1" applyFont="1" applyFill="1" applyBorder="1" applyAlignment="1">
      <alignment horizontal="center" vertical="top"/>
    </xf>
    <xf numFmtId="0" fontId="65" fillId="0" borderId="0" xfId="1301" applyFont="1" applyFill="1" applyAlignment="1">
      <alignment wrapText="1"/>
    </xf>
    <xf numFmtId="0" fontId="65" fillId="0" borderId="0" xfId="1301" applyFont="1" applyFill="1" applyAlignment="1">
      <alignment horizontal="center" wrapText="1"/>
    </xf>
    <xf numFmtId="3" fontId="65" fillId="0" borderId="0" xfId="1301" applyNumberFormat="1" applyFont="1" applyFill="1" applyAlignment="1">
      <alignment horizontal="center" wrapText="1"/>
    </xf>
    <xf numFmtId="169" fontId="65" fillId="0" borderId="0" xfId="1" applyFont="1" applyFill="1" applyBorder="1" applyAlignment="1">
      <alignment horizontal="right" wrapText="1"/>
    </xf>
    <xf numFmtId="181" fontId="65" fillId="0" borderId="37" xfId="502" applyNumberFormat="1" applyFont="1" applyFill="1" applyBorder="1" applyAlignment="1">
      <alignment horizontal="right" wrapText="1"/>
    </xf>
    <xf numFmtId="0" fontId="67" fillId="0" borderId="60" xfId="1301" applyFont="1" applyFill="1" applyBorder="1" applyAlignment="1">
      <alignment horizontal="left" vertical="center" wrapText="1"/>
    </xf>
    <xf numFmtId="169" fontId="65" fillId="0" borderId="60" xfId="1" applyFont="1" applyFill="1" applyBorder="1" applyAlignment="1">
      <alignment horizontal="right" wrapText="1"/>
    </xf>
    <xf numFmtId="181" fontId="65" fillId="0" borderId="60" xfId="1301" applyNumberFormat="1" applyFont="1" applyFill="1" applyBorder="1"/>
    <xf numFmtId="0" fontId="65" fillId="0" borderId="60" xfId="1301" applyFont="1" applyFill="1" applyBorder="1" applyAlignment="1">
      <alignment horizontal="center" vertical="top"/>
    </xf>
    <xf numFmtId="0" fontId="65" fillId="0" borderId="60" xfId="1301" applyFont="1" applyFill="1" applyBorder="1" applyAlignment="1">
      <alignment horizontal="left" vertical="top" wrapText="1"/>
    </xf>
    <xf numFmtId="0" fontId="65" fillId="0" borderId="60" xfId="1301" applyFont="1" applyFill="1" applyBorder="1" applyAlignment="1">
      <alignment horizontal="center"/>
    </xf>
    <xf numFmtId="0" fontId="65" fillId="0" borderId="60" xfId="1301" applyFont="1" applyFill="1" applyBorder="1" applyAlignment="1">
      <alignment horizontal="right"/>
    </xf>
    <xf numFmtId="0" fontId="65" fillId="0" borderId="60" xfId="560" applyFont="1" applyFill="1" applyBorder="1" applyAlignment="1">
      <alignment horizontal="left" vertical="top" wrapText="1"/>
    </xf>
    <xf numFmtId="178" fontId="65" fillId="0" borderId="60" xfId="502" applyNumberFormat="1" applyFont="1" applyFill="1" applyBorder="1" applyAlignment="1">
      <alignment horizontal="right"/>
    </xf>
    <xf numFmtId="49" fontId="65" fillId="0" borderId="60" xfId="1301" applyNumberFormat="1" applyFont="1" applyFill="1" applyBorder="1" applyAlignment="1">
      <alignment horizontal="center" vertical="top"/>
    </xf>
    <xf numFmtId="0" fontId="65" fillId="0" borderId="60" xfId="560" applyFont="1" applyFill="1" applyBorder="1" applyAlignment="1">
      <alignment horizontal="center"/>
    </xf>
    <xf numFmtId="3" fontId="65" fillId="0" borderId="60" xfId="1301" applyNumberFormat="1" applyFont="1" applyFill="1" applyBorder="1" applyAlignment="1">
      <alignment horizontal="center" wrapText="1"/>
    </xf>
    <xf numFmtId="169" fontId="65" fillId="0" borderId="60" xfId="1" applyFont="1" applyFill="1" applyBorder="1" applyAlignment="1">
      <alignment horizontal="center" wrapText="1"/>
    </xf>
    <xf numFmtId="49" fontId="65" fillId="0" borderId="60" xfId="1301" applyNumberFormat="1" applyFont="1" applyFill="1" applyBorder="1" applyAlignment="1">
      <alignment horizontal="center" vertical="center"/>
    </xf>
    <xf numFmtId="0" fontId="65" fillId="0" borderId="60" xfId="1302" applyFont="1" applyFill="1" applyBorder="1" applyAlignment="1">
      <alignment horizontal="left" vertical="center" wrapText="1"/>
    </xf>
    <xf numFmtId="0" fontId="65" fillId="0" borderId="60" xfId="1302" applyFont="1" applyFill="1" applyBorder="1" applyAlignment="1">
      <alignment horizontal="center" vertical="center"/>
    </xf>
    <xf numFmtId="181" fontId="65" fillId="0" borderId="60" xfId="1301" applyNumberFormat="1" applyFont="1" applyFill="1" applyBorder="1" applyAlignment="1">
      <alignment vertical="center"/>
    </xf>
    <xf numFmtId="0" fontId="65" fillId="0" borderId="60" xfId="1301" applyFont="1" applyFill="1" applyBorder="1" applyAlignment="1">
      <alignment vertical="center" wrapText="1"/>
    </xf>
    <xf numFmtId="0" fontId="65" fillId="0" borderId="60" xfId="1302" applyFont="1" applyFill="1" applyBorder="1" applyAlignment="1">
      <alignment horizontal="center"/>
    </xf>
    <xf numFmtId="0" fontId="65" fillId="0" borderId="60" xfId="662" applyFont="1" applyFill="1" applyBorder="1" applyAlignment="1">
      <alignment horizontal="left" vertical="center" wrapText="1"/>
    </xf>
    <xf numFmtId="0" fontId="65" fillId="0" borderId="60" xfId="662" applyFont="1" applyFill="1" applyBorder="1" applyAlignment="1">
      <alignment horizontal="center"/>
    </xf>
    <xf numFmtId="0" fontId="3" fillId="0" borderId="60" xfId="1301" applyFont="1" applyBorder="1"/>
    <xf numFmtId="0" fontId="65" fillId="0" borderId="60" xfId="1301" applyFont="1" applyFill="1" applyBorder="1" applyAlignment="1">
      <alignment horizontal="center" wrapText="1"/>
    </xf>
    <xf numFmtId="169" fontId="66" fillId="0" borderId="60" xfId="1" applyFont="1" applyFill="1" applyBorder="1" applyAlignment="1">
      <alignment horizontal="center" wrapText="1"/>
    </xf>
    <xf numFmtId="0" fontId="67" fillId="0" borderId="60" xfId="1301" applyFont="1" applyFill="1" applyBorder="1" applyAlignment="1">
      <alignment vertical="center" wrapText="1"/>
    </xf>
    <xf numFmtId="0" fontId="67" fillId="0" borderId="60" xfId="1301" applyFont="1" applyFill="1" applyBorder="1" applyAlignment="1">
      <alignment vertical="top" wrapText="1"/>
    </xf>
    <xf numFmtId="0" fontId="65" fillId="0" borderId="60" xfId="1301" applyFont="1" applyFill="1" applyBorder="1" applyAlignment="1">
      <alignment vertical="top" wrapText="1"/>
    </xf>
    <xf numFmtId="0" fontId="65" fillId="0" borderId="60" xfId="1301" quotePrefix="1" applyFont="1" applyFill="1" applyBorder="1" applyAlignment="1">
      <alignment vertical="center" wrapText="1"/>
    </xf>
    <xf numFmtId="0" fontId="65" fillId="0" borderId="60" xfId="1301" quotePrefix="1" applyFont="1" applyFill="1" applyBorder="1" applyAlignment="1">
      <alignment vertical="top" wrapText="1"/>
    </xf>
    <xf numFmtId="0" fontId="72" fillId="0" borderId="60" xfId="1301" applyFont="1" applyFill="1" applyBorder="1" applyAlignment="1">
      <alignment vertical="top" wrapText="1"/>
    </xf>
    <xf numFmtId="0" fontId="65" fillId="0" borderId="60" xfId="1301" applyFont="1" applyFill="1" applyBorder="1" applyAlignment="1">
      <alignment horizontal="center" vertical="center" wrapText="1"/>
    </xf>
    <xf numFmtId="0" fontId="66" fillId="0" borderId="60" xfId="1301" applyFont="1" applyFill="1" applyBorder="1" applyAlignment="1">
      <alignment wrapText="1"/>
    </xf>
    <xf numFmtId="172" fontId="65" fillId="0" borderId="60" xfId="1301" applyNumberFormat="1" applyFont="1" applyFill="1" applyBorder="1" applyAlignment="1">
      <alignment horizontal="center" wrapText="1"/>
    </xf>
    <xf numFmtId="0" fontId="66" fillId="0" borderId="60" xfId="1301" applyFont="1" applyFill="1" applyBorder="1" applyAlignment="1">
      <alignment vertical="top" wrapText="1"/>
    </xf>
    <xf numFmtId="0" fontId="3" fillId="0" borderId="60" xfId="662" applyFont="1" applyBorder="1"/>
    <xf numFmtId="0" fontId="66" fillId="0" borderId="60" xfId="1301" applyFont="1" applyFill="1" applyBorder="1" applyAlignment="1">
      <alignment horizontal="left" vertical="top" wrapText="1"/>
    </xf>
    <xf numFmtId="0" fontId="3" fillId="0" borderId="60" xfId="1301" applyFont="1" applyBorder="1" applyAlignment="1">
      <alignment vertical="center"/>
    </xf>
    <xf numFmtId="0" fontId="66" fillId="0" borderId="60" xfId="1301" applyFont="1" applyFill="1" applyBorder="1" applyAlignment="1">
      <alignment vertical="center" wrapText="1"/>
    </xf>
    <xf numFmtId="3" fontId="65" fillId="0" borderId="60" xfId="1301" applyNumberFormat="1" applyFont="1" applyFill="1" applyBorder="1" applyAlignment="1">
      <alignment horizontal="center" vertical="center" wrapText="1"/>
    </xf>
    <xf numFmtId="169" fontId="66" fillId="0" borderId="60" xfId="1" applyFont="1" applyFill="1" applyBorder="1" applyAlignment="1">
      <alignment horizontal="left"/>
    </xf>
    <xf numFmtId="0" fontId="3" fillId="0" borderId="60" xfId="662" applyFont="1" applyBorder="1" applyAlignment="1">
      <alignment horizontal="left"/>
    </xf>
    <xf numFmtId="0" fontId="65" fillId="0" borderId="60" xfId="662" applyFont="1" applyFill="1" applyBorder="1" applyAlignment="1">
      <alignment horizontal="center" vertical="top"/>
    </xf>
    <xf numFmtId="0" fontId="65" fillId="0" borderId="60" xfId="591" applyFont="1" applyFill="1" applyBorder="1" applyAlignment="1">
      <alignment vertical="center" wrapText="1"/>
    </xf>
    <xf numFmtId="9" fontId="65" fillId="0" borderId="60" xfId="591" applyNumberFormat="1" applyFont="1" applyFill="1" applyBorder="1" applyAlignment="1">
      <alignment vertical="center" wrapText="1"/>
    </xf>
    <xf numFmtId="178" fontId="65" fillId="0" borderId="60" xfId="777" applyNumberFormat="1" applyFont="1" applyFill="1" applyBorder="1" applyAlignment="1">
      <alignment vertical="center" wrapText="1"/>
    </xf>
    <xf numFmtId="169" fontId="66" fillId="0" borderId="61" xfId="1" applyFont="1" applyFill="1" applyBorder="1" applyAlignment="1">
      <alignment vertical="center" wrapText="1"/>
    </xf>
    <xf numFmtId="0" fontId="66" fillId="0" borderId="62" xfId="1301" applyFont="1" applyFill="1" applyBorder="1" applyAlignment="1">
      <alignment horizontal="center" vertical="top"/>
    </xf>
    <xf numFmtId="0" fontId="67" fillId="0" borderId="62" xfId="1301" applyFont="1" applyFill="1" applyBorder="1" applyAlignment="1">
      <alignment horizontal="left" vertical="center" wrapText="1"/>
    </xf>
    <xf numFmtId="0" fontId="66" fillId="0" borderId="62" xfId="1301" applyFont="1" applyFill="1" applyBorder="1" applyAlignment="1">
      <alignment horizontal="center"/>
    </xf>
    <xf numFmtId="178" fontId="66" fillId="0" borderId="62" xfId="502" applyNumberFormat="1" applyFont="1" applyFill="1" applyBorder="1" applyAlignment="1">
      <alignment horizontal="right"/>
    </xf>
    <xf numFmtId="169" fontId="65" fillId="0" borderId="62" xfId="1" applyFont="1" applyFill="1" applyBorder="1" applyAlignment="1">
      <alignment horizontal="right" wrapText="1"/>
    </xf>
    <xf numFmtId="181" fontId="65" fillId="0" borderId="62" xfId="1301" applyNumberFormat="1" applyFont="1" applyFill="1" applyBorder="1"/>
    <xf numFmtId="0" fontId="66" fillId="0" borderId="39" xfId="1300" applyFont="1" applyFill="1" applyBorder="1" applyAlignment="1">
      <alignment wrapText="1"/>
    </xf>
    <xf numFmtId="169" fontId="66" fillId="0" borderId="39" xfId="1" applyFont="1" applyFill="1" applyBorder="1" applyAlignment="1">
      <alignment wrapText="1"/>
    </xf>
    <xf numFmtId="181" fontId="66" fillId="0" borderId="39" xfId="1300" applyNumberFormat="1" applyFont="1" applyFill="1" applyBorder="1" applyAlignment="1">
      <alignment wrapText="1"/>
    </xf>
    <xf numFmtId="0" fontId="65" fillId="0" borderId="65" xfId="591" applyFont="1" applyFill="1" applyBorder="1" applyAlignment="1">
      <alignment vertical="center" wrapText="1"/>
    </xf>
    <xf numFmtId="181" fontId="66" fillId="0" borderId="39" xfId="1" applyNumberFormat="1" applyFont="1" applyFill="1" applyBorder="1" applyAlignment="1">
      <alignment vertical="center" wrapText="1"/>
    </xf>
    <xf numFmtId="49" fontId="65" fillId="0" borderId="65" xfId="1301" applyNumberFormat="1" applyFont="1" applyFill="1" applyBorder="1" applyAlignment="1">
      <alignment horizontal="center" vertical="center"/>
    </xf>
    <xf numFmtId="0" fontId="65" fillId="0" borderId="65" xfId="1302" applyFont="1" applyFill="1" applyBorder="1" applyAlignment="1">
      <alignment horizontal="left" vertical="center" wrapText="1"/>
    </xf>
    <xf numFmtId="0" fontId="65" fillId="0" borderId="65" xfId="1302" applyFont="1" applyFill="1" applyBorder="1" applyAlignment="1">
      <alignment horizontal="center" vertical="center"/>
    </xf>
    <xf numFmtId="181" fontId="65" fillId="0" borderId="65" xfId="1301" applyNumberFormat="1" applyFont="1" applyFill="1" applyBorder="1"/>
    <xf numFmtId="169" fontId="65" fillId="0" borderId="65" xfId="1" applyFont="1" applyFill="1" applyBorder="1" applyAlignment="1">
      <alignment horizontal="center" wrapText="1"/>
    </xf>
    <xf numFmtId="181" fontId="65" fillId="0" borderId="65" xfId="1301" applyNumberFormat="1" applyFont="1" applyFill="1" applyBorder="1" applyAlignment="1">
      <alignment vertical="center"/>
    </xf>
    <xf numFmtId="0" fontId="66" fillId="0" borderId="39" xfId="1301" applyFont="1" applyFill="1" applyBorder="1" applyAlignment="1">
      <alignment wrapText="1"/>
    </xf>
    <xf numFmtId="181" fontId="66" fillId="0" borderId="39" xfId="1301" applyNumberFormat="1" applyFont="1" applyFill="1" applyBorder="1"/>
    <xf numFmtId="181" fontId="65" fillId="0" borderId="60" xfId="591" applyNumberFormat="1" applyFont="1" applyFill="1" applyBorder="1" applyAlignment="1">
      <alignment vertical="center" wrapText="1"/>
    </xf>
    <xf numFmtId="0" fontId="65" fillId="0" borderId="60" xfId="591" applyFont="1" applyFill="1" applyBorder="1" applyAlignment="1">
      <alignment horizontal="center" vertical="center" wrapText="1"/>
    </xf>
    <xf numFmtId="0" fontId="65" fillId="0" borderId="0" xfId="662" applyFont="1" applyFill="1" applyAlignment="1">
      <alignment horizontal="left"/>
    </xf>
    <xf numFmtId="0" fontId="65" fillId="0" borderId="0" xfId="662" applyFont="1" applyFill="1" applyAlignment="1">
      <alignment horizontal="left" vertical="top"/>
    </xf>
    <xf numFmtId="0" fontId="65" fillId="0" borderId="0" xfId="662" applyFont="1" applyFill="1" applyAlignment="1">
      <alignment horizontal="center"/>
    </xf>
    <xf numFmtId="169" fontId="65" fillId="0" borderId="0" xfId="1" applyFont="1" applyFill="1" applyAlignment="1">
      <alignment horizontal="center"/>
    </xf>
    <xf numFmtId="169" fontId="65" fillId="0" borderId="0" xfId="42" applyFont="1" applyFill="1" applyAlignment="1">
      <alignment horizontal="left"/>
    </xf>
    <xf numFmtId="169" fontId="65" fillId="0" borderId="0" xfId="1" applyFont="1" applyFill="1" applyAlignment="1">
      <alignment horizontal="left"/>
    </xf>
    <xf numFmtId="169" fontId="65" fillId="0" borderId="60" xfId="591" applyNumberFormat="1" applyFont="1" applyFill="1" applyBorder="1" applyAlignment="1">
      <alignment vertical="center" wrapText="1"/>
    </xf>
    <xf numFmtId="180" fontId="65" fillId="0" borderId="60" xfId="591" applyNumberFormat="1" applyFont="1" applyFill="1" applyBorder="1" applyAlignment="1">
      <alignment vertical="center" wrapText="1"/>
    </xf>
    <xf numFmtId="180" fontId="65" fillId="0" borderId="0" xfId="1" applyNumberFormat="1" applyFont="1" applyFill="1" applyAlignment="1">
      <alignment horizontal="center"/>
    </xf>
    <xf numFmtId="180" fontId="65" fillId="0" borderId="0" xfId="42" applyNumberFormat="1" applyFont="1" applyFill="1" applyAlignment="1">
      <alignment horizontal="left"/>
    </xf>
    <xf numFmtId="0" fontId="67" fillId="0" borderId="60" xfId="662" applyFont="1" applyFill="1" applyBorder="1" applyAlignment="1">
      <alignment horizontal="left" vertical="center" wrapText="1"/>
    </xf>
    <xf numFmtId="0" fontId="66" fillId="0" borderId="60" xfId="662" applyFont="1" applyFill="1" applyBorder="1" applyAlignment="1">
      <alignment horizontal="center"/>
    </xf>
    <xf numFmtId="180" fontId="65" fillId="0" borderId="60" xfId="1" applyNumberFormat="1" applyFont="1" applyFill="1" applyBorder="1" applyAlignment="1">
      <alignment horizontal="center"/>
    </xf>
    <xf numFmtId="180" fontId="65" fillId="0" borderId="60" xfId="42" applyNumberFormat="1" applyFont="1" applyFill="1" applyBorder="1" applyAlignment="1" applyProtection="1">
      <alignment horizontal="left"/>
      <protection locked="0"/>
    </xf>
    <xf numFmtId="169" fontId="65" fillId="0" borderId="60" xfId="1" applyFont="1" applyFill="1" applyBorder="1" applyAlignment="1">
      <alignment horizontal="left"/>
    </xf>
    <xf numFmtId="0" fontId="65" fillId="0" borderId="60" xfId="662" applyFont="1" applyFill="1" applyBorder="1" applyAlignment="1">
      <alignment horizontal="center" vertical="center"/>
    </xf>
    <xf numFmtId="180" fontId="65" fillId="0" borderId="60" xfId="1" applyNumberFormat="1" applyFont="1" applyFill="1" applyBorder="1" applyAlignment="1">
      <alignment horizontal="left" vertical="center"/>
    </xf>
    <xf numFmtId="169" fontId="65" fillId="0" borderId="60" xfId="1" applyFont="1" applyFill="1" applyBorder="1" applyAlignment="1">
      <alignment horizontal="left" vertical="center"/>
    </xf>
    <xf numFmtId="0" fontId="65" fillId="0" borderId="60" xfId="529" applyFont="1" applyFill="1" applyBorder="1" applyAlignment="1">
      <alignment horizontal="left" vertical="top" wrapText="1"/>
    </xf>
    <xf numFmtId="0" fontId="65" fillId="0" borderId="60" xfId="662" applyFont="1" applyFill="1" applyBorder="1" applyAlignment="1">
      <alignment horizontal="left" vertical="top" wrapText="1"/>
    </xf>
    <xf numFmtId="0" fontId="67" fillId="0" borderId="60" xfId="529" applyFont="1" applyFill="1" applyBorder="1" applyAlignment="1">
      <alignment horizontal="left" vertical="center" wrapText="1"/>
    </xf>
    <xf numFmtId="0" fontId="72" fillId="0" borderId="60" xfId="662" applyFont="1" applyFill="1" applyBorder="1" applyAlignment="1">
      <alignment vertical="top" wrapText="1"/>
    </xf>
    <xf numFmtId="0" fontId="65" fillId="0" borderId="60" xfId="662" applyFont="1" applyFill="1" applyBorder="1" applyAlignment="1">
      <alignment horizontal="center" wrapText="1"/>
    </xf>
    <xf numFmtId="0" fontId="65" fillId="0" borderId="60" xfId="662" applyFont="1" applyFill="1" applyBorder="1" applyAlignment="1">
      <alignment vertical="top" wrapText="1"/>
    </xf>
    <xf numFmtId="0" fontId="4" fillId="0" borderId="60" xfId="662" applyFont="1" applyBorder="1" applyAlignment="1">
      <alignment horizontal="left"/>
    </xf>
    <xf numFmtId="0" fontId="67" fillId="0" borderId="60" xfId="662" applyFont="1" applyFill="1" applyBorder="1" applyAlignment="1">
      <alignment horizontal="left" vertical="top" wrapText="1"/>
    </xf>
    <xf numFmtId="0" fontId="66" fillId="0" borderId="60" xfId="662" applyFont="1" applyFill="1" applyBorder="1" applyAlignment="1">
      <alignment horizontal="left" vertical="center" wrapText="1"/>
    </xf>
    <xf numFmtId="180" fontId="66" fillId="0" borderId="60" xfId="1" applyNumberFormat="1" applyFont="1" applyFill="1" applyBorder="1" applyAlignment="1">
      <alignment horizontal="left"/>
    </xf>
    <xf numFmtId="0" fontId="67" fillId="0" borderId="60" xfId="529" applyFont="1" applyFill="1" applyBorder="1" applyAlignment="1">
      <alignment horizontal="left" vertical="top" wrapText="1"/>
    </xf>
    <xf numFmtId="0" fontId="66" fillId="0" borderId="60" xfId="529" applyFont="1" applyFill="1" applyBorder="1" applyAlignment="1">
      <alignment horizontal="left" vertical="top" wrapText="1"/>
    </xf>
    <xf numFmtId="0" fontId="65" fillId="0" borderId="60" xfId="662" applyFont="1" applyFill="1" applyBorder="1"/>
    <xf numFmtId="0" fontId="67" fillId="0" borderId="60" xfId="549" applyFont="1" applyFill="1" applyBorder="1" applyAlignment="1">
      <alignment vertical="top" wrapText="1"/>
    </xf>
    <xf numFmtId="0" fontId="65" fillId="0" borderId="60" xfId="662" applyFont="1" applyFill="1" applyBorder="1" applyAlignment="1">
      <alignment horizontal="left"/>
    </xf>
    <xf numFmtId="0" fontId="66" fillId="0" borderId="60" xfId="662" applyFont="1" applyFill="1" applyBorder="1" applyAlignment="1">
      <alignment horizontal="center" vertical="top"/>
    </xf>
    <xf numFmtId="0" fontId="65" fillId="0" borderId="60" xfId="860" applyFont="1" applyFill="1" applyBorder="1" applyAlignment="1">
      <alignment horizontal="left" vertical="top" wrapText="1"/>
    </xf>
    <xf numFmtId="0" fontId="65" fillId="0" borderId="60" xfId="860" applyFont="1" applyFill="1" applyBorder="1" applyAlignment="1">
      <alignment horizontal="center"/>
    </xf>
    <xf numFmtId="180" fontId="65" fillId="0" borderId="60" xfId="42" applyNumberFormat="1" applyFont="1" applyFill="1" applyBorder="1"/>
    <xf numFmtId="0" fontId="65" fillId="0" borderId="65" xfId="662" applyFont="1" applyFill="1" applyBorder="1" applyAlignment="1">
      <alignment horizontal="center" vertical="center"/>
    </xf>
    <xf numFmtId="180" fontId="66" fillId="0" borderId="65" xfId="1" applyNumberFormat="1" applyFont="1" applyFill="1" applyBorder="1" applyAlignment="1">
      <alignment horizontal="left"/>
    </xf>
    <xf numFmtId="180" fontId="65" fillId="0" borderId="65" xfId="42" applyNumberFormat="1" applyFont="1" applyFill="1" applyBorder="1" applyAlignment="1" applyProtection="1">
      <alignment horizontal="left"/>
      <protection locked="0"/>
    </xf>
    <xf numFmtId="169" fontId="65" fillId="0" borderId="65" xfId="1" applyFont="1" applyFill="1" applyBorder="1" applyAlignment="1">
      <alignment horizontal="left" vertical="center"/>
    </xf>
    <xf numFmtId="0" fontId="65" fillId="0" borderId="65" xfId="662" applyFont="1" applyFill="1" applyBorder="1" applyAlignment="1">
      <alignment horizontal="left" vertical="top" wrapText="1"/>
    </xf>
    <xf numFmtId="0" fontId="65" fillId="0" borderId="65" xfId="662" applyFont="1" applyFill="1" applyBorder="1" applyAlignment="1">
      <alignment horizontal="center"/>
    </xf>
    <xf numFmtId="0" fontId="66" fillId="0" borderId="62" xfId="662" applyFont="1" applyFill="1" applyBorder="1" applyAlignment="1">
      <alignment horizontal="center" vertical="center"/>
    </xf>
    <xf numFmtId="0" fontId="67" fillId="0" borderId="62" xfId="662" applyFont="1" applyFill="1" applyBorder="1" applyAlignment="1">
      <alignment horizontal="left" vertical="center" wrapText="1"/>
    </xf>
    <xf numFmtId="0" fontId="66" fillId="0" borderId="62" xfId="662" applyFont="1" applyFill="1" applyBorder="1" applyAlignment="1">
      <alignment horizontal="center"/>
    </xf>
    <xf numFmtId="180" fontId="66" fillId="0" borderId="62" xfId="1" applyNumberFormat="1" applyFont="1" applyFill="1" applyBorder="1" applyAlignment="1">
      <alignment horizontal="center"/>
    </xf>
    <xf numFmtId="180" fontId="66" fillId="0" borderId="62" xfId="42" applyNumberFormat="1" applyFont="1" applyFill="1" applyBorder="1" applyAlignment="1" applyProtection="1">
      <alignment horizontal="left"/>
      <protection locked="0"/>
    </xf>
    <xf numFmtId="169" fontId="66" fillId="0" borderId="62" xfId="1" applyFont="1" applyFill="1" applyBorder="1" applyAlignment="1">
      <alignment horizontal="left"/>
    </xf>
    <xf numFmtId="0" fontId="65" fillId="0" borderId="62" xfId="662" applyFont="1" applyFill="1" applyBorder="1" applyAlignment="1">
      <alignment horizontal="center" vertical="center"/>
    </xf>
    <xf numFmtId="0" fontId="65" fillId="0" borderId="62" xfId="1302" applyFont="1" applyFill="1" applyBorder="1" applyAlignment="1">
      <alignment horizontal="left" vertical="center" wrapText="1"/>
    </xf>
    <xf numFmtId="0" fontId="65" fillId="0" borderId="62" xfId="1302" applyFont="1" applyFill="1" applyBorder="1" applyAlignment="1">
      <alignment horizontal="center" vertical="center"/>
    </xf>
    <xf numFmtId="180" fontId="66" fillId="0" borderId="62" xfId="1" applyNumberFormat="1" applyFont="1" applyFill="1" applyBorder="1" applyAlignment="1">
      <alignment horizontal="left"/>
    </xf>
    <xf numFmtId="180" fontId="65" fillId="0" borderId="62" xfId="42" applyNumberFormat="1" applyFont="1" applyFill="1" applyBorder="1" applyAlignment="1" applyProtection="1">
      <alignment horizontal="left"/>
      <protection locked="0"/>
    </xf>
    <xf numFmtId="169" fontId="65" fillId="0" borderId="62" xfId="1" applyFont="1" applyFill="1" applyBorder="1" applyAlignment="1">
      <alignment horizontal="left" vertical="center"/>
    </xf>
    <xf numFmtId="0" fontId="3" fillId="0" borderId="62" xfId="662" applyFont="1" applyBorder="1" applyAlignment="1">
      <alignment horizontal="left"/>
    </xf>
    <xf numFmtId="0" fontId="66" fillId="0" borderId="62" xfId="662" applyFont="1" applyFill="1" applyBorder="1" applyAlignment="1">
      <alignment horizontal="left" vertical="center" wrapText="1"/>
    </xf>
    <xf numFmtId="0" fontId="65" fillId="0" borderId="62" xfId="662" applyFont="1" applyFill="1" applyBorder="1" applyAlignment="1">
      <alignment horizontal="center"/>
    </xf>
    <xf numFmtId="0" fontId="67" fillId="0" borderId="62" xfId="662" applyFont="1" applyFill="1" applyBorder="1" applyAlignment="1">
      <alignment horizontal="left" vertical="top" wrapText="1"/>
    </xf>
    <xf numFmtId="0" fontId="66" fillId="0" borderId="39" xfId="1300" applyFont="1" applyFill="1" applyBorder="1" applyAlignment="1">
      <alignment horizontal="left" vertical="center" wrapText="1"/>
    </xf>
    <xf numFmtId="180" fontId="66" fillId="0" borderId="39" xfId="1" applyNumberFormat="1" applyFont="1" applyFill="1" applyBorder="1" applyAlignment="1">
      <alignment horizontal="left" vertical="center" wrapText="1"/>
    </xf>
    <xf numFmtId="180" fontId="66" fillId="0" borderId="39" xfId="1300" applyNumberFormat="1" applyFont="1" applyFill="1" applyBorder="1" applyAlignment="1">
      <alignment horizontal="left" vertical="center" wrapText="1"/>
    </xf>
    <xf numFmtId="169" fontId="66" fillId="0" borderId="39" xfId="1" applyFont="1" applyFill="1" applyBorder="1" applyAlignment="1">
      <alignment horizontal="left" vertical="center" wrapText="1"/>
    </xf>
    <xf numFmtId="180" fontId="65" fillId="0" borderId="65" xfId="591" applyNumberFormat="1" applyFont="1" applyFill="1" applyBorder="1" applyAlignment="1">
      <alignment vertical="center" wrapText="1"/>
    </xf>
    <xf numFmtId="180" fontId="66" fillId="0" borderId="39" xfId="1302" applyNumberFormat="1" applyFont="1" applyFill="1" applyBorder="1" applyAlignment="1">
      <alignment vertical="center" wrapText="1"/>
    </xf>
    <xf numFmtId="0" fontId="66" fillId="0" borderId="0" xfId="662" applyFont="1" applyAlignment="1">
      <alignment horizontal="left"/>
    </xf>
    <xf numFmtId="0" fontId="66" fillId="0" borderId="60" xfId="1300" applyFont="1" applyBorder="1" applyAlignment="1">
      <alignment horizontal="left" vertical="top" wrapText="1"/>
    </xf>
    <xf numFmtId="3" fontId="65" fillId="2" borderId="60" xfId="118" applyNumberFormat="1" applyFont="1" applyFill="1" applyBorder="1" applyAlignment="1">
      <alignment horizontal="center" vertical="center" wrapText="1"/>
    </xf>
    <xf numFmtId="0" fontId="69" fillId="0" borderId="60" xfId="849" applyFont="1" applyFill="1" applyBorder="1" applyAlignment="1">
      <alignment horizontal="left" vertical="top"/>
    </xf>
    <xf numFmtId="0" fontId="65" fillId="0" borderId="60" xfId="560" applyFont="1" applyBorder="1" applyAlignment="1">
      <alignment horizontal="left" vertical="top" wrapText="1"/>
    </xf>
    <xf numFmtId="0" fontId="66" fillId="2" borderId="60" xfId="1" applyNumberFormat="1" applyFont="1" applyFill="1" applyBorder="1" applyAlignment="1" applyProtection="1">
      <alignment horizontal="center" vertical="center" wrapText="1"/>
    </xf>
    <xf numFmtId="0" fontId="66" fillId="0" borderId="39" xfId="1300" applyFont="1" applyBorder="1" applyAlignment="1">
      <alignment horizontal="center" vertical="top" wrapText="1"/>
    </xf>
    <xf numFmtId="0" fontId="66" fillId="0" borderId="39" xfId="1300" applyFont="1" applyBorder="1" applyAlignment="1">
      <alignment horizontal="left" vertical="top" wrapText="1"/>
    </xf>
    <xf numFmtId="0" fontId="66" fillId="0" borderId="39" xfId="1300" applyFont="1" applyFill="1" applyBorder="1" applyAlignment="1">
      <alignment horizontal="center" vertical="top" wrapText="1"/>
    </xf>
    <xf numFmtId="0" fontId="66" fillId="0" borderId="39" xfId="1300" applyFont="1" applyFill="1" applyBorder="1" applyAlignment="1">
      <alignment horizontal="left" vertical="top" wrapText="1"/>
    </xf>
    <xf numFmtId="0" fontId="66" fillId="0" borderId="39" xfId="1300" applyFont="1" applyFill="1" applyBorder="1" applyAlignment="1">
      <alignment horizontal="center" vertical="center" wrapText="1"/>
    </xf>
    <xf numFmtId="171" fontId="66" fillId="0" borderId="62" xfId="663" applyNumberFormat="1" applyFont="1" applyFill="1" applyBorder="1" applyAlignment="1">
      <alignment horizontal="center" vertical="top"/>
    </xf>
    <xf numFmtId="0" fontId="66" fillId="0" borderId="62" xfId="663" applyFont="1" applyFill="1" applyBorder="1" applyAlignment="1">
      <alignment horizontal="left" vertical="top" wrapText="1"/>
    </xf>
    <xf numFmtId="0" fontId="68" fillId="0" borderId="62" xfId="663" applyFont="1" applyFill="1" applyBorder="1" applyAlignment="1">
      <alignment horizontal="center" vertical="center"/>
    </xf>
    <xf numFmtId="0" fontId="65" fillId="0" borderId="62" xfId="663" applyFont="1" applyFill="1" applyBorder="1" applyAlignment="1">
      <alignment horizontal="center" vertical="center"/>
    </xf>
    <xf numFmtId="3" fontId="65" fillId="0" borderId="62" xfId="663" applyNumberFormat="1" applyFont="1" applyFill="1" applyBorder="1" applyAlignment="1">
      <alignment horizontal="center" vertical="center"/>
    </xf>
    <xf numFmtId="0" fontId="68" fillId="0" borderId="62" xfId="849" applyFont="1" applyFill="1" applyBorder="1" applyAlignment="1">
      <alignment horizontal="center" vertical="center"/>
    </xf>
    <xf numFmtId="169" fontId="66" fillId="0" borderId="60" xfId="420" applyFont="1" applyFill="1" applyBorder="1" applyAlignment="1">
      <alignment horizontal="center" vertical="top" wrapText="1"/>
    </xf>
    <xf numFmtId="0" fontId="68" fillId="0" borderId="60" xfId="664" applyFont="1" applyFill="1" applyBorder="1" applyAlignment="1">
      <alignment horizontal="center" vertical="center" wrapText="1"/>
    </xf>
    <xf numFmtId="169" fontId="65" fillId="0" borderId="60" xfId="118" applyFont="1" applyFill="1" applyBorder="1" applyAlignment="1">
      <alignment horizontal="center" vertical="center" wrapText="1"/>
    </xf>
    <xf numFmtId="3" fontId="65" fillId="0" borderId="60" xfId="118" applyNumberFormat="1" applyFont="1" applyFill="1" applyBorder="1" applyAlignment="1">
      <alignment horizontal="center" vertical="center" wrapText="1"/>
    </xf>
    <xf numFmtId="169" fontId="68" fillId="0" borderId="60" xfId="849" applyNumberFormat="1" applyFont="1" applyFill="1" applyBorder="1" applyAlignment="1">
      <alignment horizontal="center" vertical="center"/>
    </xf>
    <xf numFmtId="0" fontId="69" fillId="0" borderId="60" xfId="849" applyFont="1" applyFill="1" applyBorder="1" applyAlignment="1">
      <alignment horizontal="center" vertical="top"/>
    </xf>
    <xf numFmtId="0" fontId="68" fillId="0" borderId="60" xfId="849" applyFont="1" applyFill="1" applyBorder="1" applyAlignment="1">
      <alignment horizontal="center" vertical="center"/>
    </xf>
    <xf numFmtId="169" fontId="68" fillId="0" borderId="60" xfId="1" applyFont="1" applyFill="1" applyBorder="1" applyAlignment="1">
      <alignment horizontal="center" vertical="center"/>
    </xf>
    <xf numFmtId="0" fontId="68" fillId="0" borderId="60" xfId="849" applyFont="1" applyFill="1" applyBorder="1" applyAlignment="1">
      <alignment horizontal="left" vertical="top" wrapText="1"/>
    </xf>
    <xf numFmtId="0" fontId="28" fillId="0" borderId="60" xfId="849" applyFont="1" applyFill="1" applyBorder="1" applyAlignment="1">
      <alignment horizontal="left" vertical="top"/>
    </xf>
    <xf numFmtId="0" fontId="69" fillId="0" borderId="60" xfId="560" applyFont="1" applyFill="1" applyBorder="1" applyAlignment="1">
      <alignment horizontal="center" vertical="center"/>
    </xf>
    <xf numFmtId="3" fontId="66" fillId="0" borderId="60" xfId="560" applyNumberFormat="1" applyFont="1" applyFill="1" applyBorder="1" applyAlignment="1">
      <alignment horizontal="center" vertical="center"/>
    </xf>
    <xf numFmtId="4" fontId="66" fillId="0" borderId="60" xfId="560" applyNumberFormat="1" applyFont="1" applyFill="1" applyBorder="1" applyAlignment="1">
      <alignment horizontal="center" vertical="center"/>
    </xf>
    <xf numFmtId="0" fontId="66" fillId="0" borderId="60" xfId="560" applyFont="1" applyFill="1" applyBorder="1" applyAlignment="1">
      <alignment horizontal="center" vertical="top"/>
    </xf>
    <xf numFmtId="0" fontId="68" fillId="0" borderId="60" xfId="560" applyFont="1" applyFill="1" applyBorder="1" applyAlignment="1">
      <alignment horizontal="center" vertical="center"/>
    </xf>
    <xf numFmtId="3" fontId="65" fillId="0" borderId="60" xfId="560" applyNumberFormat="1" applyFont="1" applyFill="1" applyBorder="1" applyAlignment="1">
      <alignment horizontal="center" vertical="center"/>
    </xf>
    <xf numFmtId="4" fontId="65" fillId="0" borderId="60" xfId="560" applyNumberFormat="1" applyFont="1" applyFill="1" applyBorder="1" applyAlignment="1">
      <alignment horizontal="center" vertical="center"/>
    </xf>
    <xf numFmtId="0" fontId="66" fillId="0" borderId="60" xfId="560" applyFont="1" applyFill="1" applyBorder="1" applyAlignment="1">
      <alignment horizontal="center" vertical="center" wrapText="1"/>
    </xf>
    <xf numFmtId="0" fontId="66" fillId="0" borderId="60" xfId="580" applyFont="1" applyFill="1" applyBorder="1" applyAlignment="1">
      <alignment horizontal="center" vertical="top"/>
    </xf>
    <xf numFmtId="0" fontId="67" fillId="0" borderId="60" xfId="580" applyFont="1" applyFill="1" applyBorder="1" applyAlignment="1">
      <alignment horizontal="left" vertical="top" wrapText="1"/>
    </xf>
    <xf numFmtId="0" fontId="68" fillId="0" borderId="60" xfId="580" applyFont="1" applyFill="1" applyBorder="1" applyAlignment="1">
      <alignment horizontal="center" vertical="center"/>
    </xf>
    <xf numFmtId="0" fontId="65" fillId="0" borderId="60" xfId="580" applyFont="1" applyFill="1" applyBorder="1" applyAlignment="1">
      <alignment horizontal="center" vertical="center"/>
    </xf>
    <xf numFmtId="169" fontId="65" fillId="0" borderId="60" xfId="200" applyFont="1" applyFill="1" applyBorder="1" applyAlignment="1">
      <alignment horizontal="center" vertical="center"/>
    </xf>
    <xf numFmtId="0" fontId="65" fillId="0" borderId="60" xfId="580" applyFont="1" applyFill="1" applyBorder="1" applyAlignment="1">
      <alignment horizontal="left" vertical="top" wrapText="1"/>
    </xf>
    <xf numFmtId="178" fontId="65" fillId="0" borderId="60" xfId="200" applyNumberFormat="1" applyFont="1" applyFill="1" applyBorder="1" applyAlignment="1">
      <alignment horizontal="center" vertical="center"/>
    </xf>
    <xf numFmtId="0" fontId="65" fillId="0" borderId="60" xfId="580" quotePrefix="1" applyFont="1" applyFill="1" applyBorder="1" applyAlignment="1">
      <alignment horizontal="left" vertical="top" wrapText="1"/>
    </xf>
    <xf numFmtId="0" fontId="72" fillId="0" borderId="60" xfId="849" applyFont="1" applyFill="1" applyBorder="1" applyAlignment="1">
      <alignment horizontal="left" vertical="top" wrapText="1"/>
    </xf>
    <xf numFmtId="0" fontId="65" fillId="0" borderId="60" xfId="849" applyFont="1" applyFill="1" applyBorder="1" applyAlignment="1">
      <alignment horizontal="center" vertical="center"/>
    </xf>
    <xf numFmtId="0" fontId="66" fillId="0" borderId="60" xfId="849" applyFont="1" applyFill="1" applyBorder="1" applyAlignment="1">
      <alignment horizontal="left" vertical="top" wrapText="1"/>
    </xf>
    <xf numFmtId="0" fontId="65" fillId="0" borderId="60" xfId="849" applyFont="1" applyFill="1" applyBorder="1" applyAlignment="1">
      <alignment horizontal="left" vertical="top" wrapText="1"/>
    </xf>
    <xf numFmtId="169" fontId="65" fillId="0" borderId="60" xfId="1" applyFont="1" applyFill="1" applyBorder="1" applyAlignment="1">
      <alignment horizontal="center" vertical="center"/>
    </xf>
    <xf numFmtId="0" fontId="23" fillId="0" borderId="60" xfId="594" applyFont="1" applyFill="1" applyBorder="1"/>
    <xf numFmtId="0" fontId="70" fillId="0" borderId="60" xfId="0" applyFont="1" applyFill="1" applyBorder="1" applyAlignment="1">
      <alignment vertical="center" wrapText="1"/>
    </xf>
    <xf numFmtId="0" fontId="72" fillId="0" borderId="60" xfId="0" applyFont="1" applyFill="1" applyBorder="1" applyAlignment="1">
      <alignment horizontal="center" vertical="center" wrapText="1"/>
    </xf>
    <xf numFmtId="178" fontId="72" fillId="0" borderId="60" xfId="42" applyNumberFormat="1" applyFont="1" applyFill="1" applyBorder="1" applyAlignment="1">
      <alignment horizontal="center" vertical="center" wrapText="1"/>
    </xf>
    <xf numFmtId="178" fontId="68" fillId="0" borderId="60" xfId="42" applyNumberFormat="1" applyFont="1" applyFill="1" applyBorder="1" applyAlignment="1">
      <alignment horizontal="center" vertical="center" wrapText="1"/>
    </xf>
    <xf numFmtId="180" fontId="68" fillId="0" borderId="60" xfId="42" applyNumberFormat="1" applyFont="1" applyFill="1" applyBorder="1" applyAlignment="1">
      <alignment horizontal="center" vertical="center" wrapText="1"/>
    </xf>
    <xf numFmtId="0" fontId="68" fillId="0" borderId="60" xfId="0" applyFont="1" applyFill="1" applyBorder="1" applyAlignment="1">
      <alignment vertical="center" wrapText="1"/>
    </xf>
    <xf numFmtId="180" fontId="72" fillId="0" borderId="60" xfId="42" applyNumberFormat="1" applyFont="1" applyFill="1" applyBorder="1" applyAlignment="1">
      <alignment horizontal="center" vertical="center" wrapText="1"/>
    </xf>
    <xf numFmtId="0" fontId="72" fillId="0" borderId="60" xfId="0" applyFont="1" applyFill="1" applyBorder="1" applyAlignment="1">
      <alignment vertical="center" wrapText="1"/>
    </xf>
    <xf numFmtId="169" fontId="66" fillId="0" borderId="60" xfId="1" applyFont="1" applyFill="1" applyBorder="1" applyAlignment="1">
      <alignment vertical="center" wrapText="1"/>
    </xf>
    <xf numFmtId="0" fontId="66" fillId="0" borderId="0" xfId="662" applyFont="1" applyFill="1" applyAlignment="1">
      <alignment horizontal="left"/>
    </xf>
    <xf numFmtId="0" fontId="69" fillId="0" borderId="0" xfId="849" applyFont="1" applyFill="1" applyAlignment="1">
      <alignment horizontal="center" vertical="top"/>
    </xf>
    <xf numFmtId="0" fontId="68" fillId="0" borderId="0" xfId="849" applyFont="1" applyFill="1" applyAlignment="1">
      <alignment horizontal="left" vertical="top"/>
    </xf>
    <xf numFmtId="0" fontId="68" fillId="0" borderId="0" xfId="849" applyFont="1" applyFill="1" applyAlignment="1">
      <alignment horizontal="center" vertical="center"/>
    </xf>
    <xf numFmtId="0" fontId="66" fillId="0" borderId="60" xfId="591" applyFont="1" applyFill="1" applyBorder="1" applyAlignment="1">
      <alignment vertical="center" wrapText="1"/>
    </xf>
    <xf numFmtId="9" fontId="66" fillId="0" borderId="60" xfId="591" applyNumberFormat="1" applyFont="1" applyFill="1" applyBorder="1" applyAlignment="1">
      <alignment vertical="center" wrapText="1"/>
    </xf>
    <xf numFmtId="0" fontId="65" fillId="0" borderId="62" xfId="591" applyFont="1" applyFill="1" applyBorder="1" applyAlignment="1">
      <alignment vertical="center" wrapText="1"/>
    </xf>
    <xf numFmtId="181" fontId="65" fillId="0" borderId="62" xfId="591" applyNumberFormat="1" applyFont="1" applyFill="1" applyBorder="1" applyAlignment="1">
      <alignment vertical="center" wrapText="1"/>
    </xf>
    <xf numFmtId="0" fontId="66" fillId="0" borderId="39" xfId="591" applyFont="1" applyFill="1" applyBorder="1" applyAlignment="1">
      <alignment vertical="center" wrapText="1"/>
    </xf>
    <xf numFmtId="9" fontId="66" fillId="0" borderId="39" xfId="591" applyNumberFormat="1" applyFont="1" applyFill="1" applyBorder="1" applyAlignment="1">
      <alignment vertical="center" wrapText="1"/>
    </xf>
    <xf numFmtId="178" fontId="66" fillId="0" borderId="39" xfId="777" applyNumberFormat="1" applyFont="1" applyFill="1" applyBorder="1" applyAlignment="1">
      <alignment vertical="center" wrapText="1"/>
    </xf>
    <xf numFmtId="0" fontId="70" fillId="0" borderId="0" xfId="0" applyFont="1" applyFill="1" applyAlignment="1">
      <alignment wrapText="1"/>
    </xf>
    <xf numFmtId="0" fontId="72" fillId="0" borderId="0" xfId="0" applyFont="1" applyFill="1" applyAlignment="1">
      <alignment wrapText="1"/>
    </xf>
    <xf numFmtId="0" fontId="72" fillId="0" borderId="0" xfId="0" applyFont="1" applyFill="1" applyAlignment="1">
      <alignment horizontal="center" wrapText="1"/>
    </xf>
    <xf numFmtId="169" fontId="72" fillId="0" borderId="0" xfId="1" applyFont="1" applyFill="1" applyAlignment="1">
      <alignment wrapText="1"/>
    </xf>
    <xf numFmtId="0" fontId="66" fillId="0" borderId="76" xfId="1300" applyFont="1" applyFill="1" applyBorder="1" applyAlignment="1">
      <alignment wrapText="1"/>
    </xf>
    <xf numFmtId="0" fontId="66" fillId="0" borderId="35" xfId="1300" applyFont="1" applyFill="1" applyBorder="1" applyAlignment="1">
      <alignment wrapText="1"/>
    </xf>
    <xf numFmtId="0" fontId="66" fillId="0" borderId="35" xfId="1300" applyFont="1" applyFill="1" applyBorder="1" applyAlignment="1">
      <alignment horizontal="center" wrapText="1"/>
    </xf>
    <xf numFmtId="169" fontId="66" fillId="0" borderId="35" xfId="1" applyFont="1" applyFill="1" applyBorder="1" applyAlignment="1">
      <alignment wrapText="1"/>
    </xf>
    <xf numFmtId="171" fontId="66" fillId="0" borderId="59" xfId="1299" applyNumberFormat="1" applyFont="1" applyFill="1" applyBorder="1" applyAlignment="1">
      <alignment wrapText="1"/>
    </xf>
    <xf numFmtId="0" fontId="66" fillId="0" borderId="59" xfId="849" applyFont="1" applyFill="1" applyBorder="1" applyAlignment="1">
      <alignment wrapText="1"/>
    </xf>
    <xf numFmtId="0" fontId="65" fillId="0" borderId="59" xfId="1299" applyFont="1" applyFill="1" applyBorder="1" applyAlignment="1">
      <alignment wrapText="1"/>
    </xf>
    <xf numFmtId="0" fontId="65" fillId="0" borderId="59" xfId="849" applyFont="1" applyFill="1" applyBorder="1" applyAlignment="1">
      <alignment horizontal="center" wrapText="1"/>
    </xf>
    <xf numFmtId="169" fontId="65" fillId="0" borderId="59" xfId="1" applyFont="1" applyFill="1" applyBorder="1" applyAlignment="1">
      <alignment wrapText="1"/>
    </xf>
    <xf numFmtId="171" fontId="66" fillId="0" borderId="60" xfId="1299" applyNumberFormat="1" applyFont="1" applyFill="1" applyBorder="1" applyAlignment="1">
      <alignment wrapText="1"/>
    </xf>
    <xf numFmtId="0" fontId="65" fillId="0" borderId="60" xfId="1299" applyFont="1" applyFill="1" applyBorder="1" applyAlignment="1">
      <alignment wrapText="1"/>
    </xf>
    <xf numFmtId="0" fontId="65" fillId="0" borderId="60" xfId="849" applyFont="1" applyFill="1" applyBorder="1" applyAlignment="1">
      <alignment horizontal="center" wrapText="1"/>
    </xf>
    <xf numFmtId="169" fontId="65" fillId="0" borderId="60" xfId="1" applyFont="1" applyFill="1" applyBorder="1" applyAlignment="1">
      <alignment wrapText="1"/>
    </xf>
    <xf numFmtId="0" fontId="65" fillId="0" borderId="60" xfId="849" applyFont="1" applyFill="1" applyBorder="1" applyAlignment="1">
      <alignment wrapText="1"/>
    </xf>
    <xf numFmtId="0" fontId="66" fillId="0" borderId="60" xfId="849" applyFont="1" applyFill="1" applyBorder="1" applyAlignment="1">
      <alignment wrapText="1"/>
    </xf>
    <xf numFmtId="0" fontId="66" fillId="0" borderId="60" xfId="1299" applyFont="1" applyFill="1" applyBorder="1" applyAlignment="1">
      <alignment wrapText="1"/>
    </xf>
    <xf numFmtId="0" fontId="66" fillId="0" borderId="60" xfId="849" applyFont="1" applyFill="1" applyBorder="1" applyAlignment="1">
      <alignment horizontal="center" wrapText="1"/>
    </xf>
    <xf numFmtId="171" fontId="66" fillId="0" borderId="60" xfId="1299" applyNumberFormat="1" applyFont="1" applyFill="1" applyBorder="1" applyAlignment="1"/>
    <xf numFmtId="0" fontId="69" fillId="0" borderId="60" xfId="0" applyFont="1" applyFill="1" applyBorder="1" applyAlignment="1"/>
    <xf numFmtId="0" fontId="75" fillId="0" borderId="60" xfId="0" applyFont="1" applyFill="1" applyBorder="1" applyAlignment="1">
      <alignment wrapText="1"/>
    </xf>
    <xf numFmtId="0" fontId="68" fillId="0" borderId="60" xfId="0" applyFont="1" applyFill="1" applyBorder="1" applyAlignment="1">
      <alignment wrapText="1"/>
    </xf>
    <xf numFmtId="0" fontId="68" fillId="0" borderId="60" xfId="0" applyFont="1" applyFill="1" applyBorder="1" applyAlignment="1">
      <alignment horizontal="center" wrapText="1"/>
    </xf>
    <xf numFmtId="169" fontId="68" fillId="0" borderId="60" xfId="1" applyFont="1" applyFill="1" applyBorder="1" applyAlignment="1">
      <alignment wrapText="1"/>
    </xf>
    <xf numFmtId="0" fontId="70" fillId="0" borderId="60" xfId="0" applyFont="1" applyFill="1" applyBorder="1" applyAlignment="1"/>
    <xf numFmtId="0" fontId="65" fillId="0" borderId="60" xfId="775" applyFont="1" applyFill="1" applyBorder="1" applyAlignment="1">
      <alignment wrapText="1"/>
    </xf>
    <xf numFmtId="0" fontId="68" fillId="0" borderId="60" xfId="775" applyFont="1" applyFill="1" applyBorder="1" applyAlignment="1">
      <alignment wrapText="1"/>
    </xf>
    <xf numFmtId="0" fontId="72" fillId="0" borderId="60" xfId="0" applyFont="1" applyFill="1" applyBorder="1" applyAlignment="1">
      <alignment horizontal="center" wrapText="1"/>
    </xf>
    <xf numFmtId="169" fontId="72" fillId="0" borderId="60" xfId="1" applyFont="1" applyFill="1" applyBorder="1" applyAlignment="1">
      <alignment wrapText="1"/>
    </xf>
    <xf numFmtId="0" fontId="66" fillId="0" borderId="60" xfId="775" applyFont="1" applyFill="1" applyBorder="1" applyAlignment="1">
      <alignment wrapText="1"/>
    </xf>
    <xf numFmtId="3" fontId="66" fillId="0" borderId="60" xfId="118" applyNumberFormat="1" applyFont="1" applyFill="1" applyBorder="1" applyAlignment="1">
      <alignment horizontal="left" vertical="center" wrapText="1"/>
    </xf>
    <xf numFmtId="0" fontId="70" fillId="0" borderId="60" xfId="0" applyFont="1" applyFill="1" applyBorder="1" applyAlignment="1">
      <alignment wrapText="1"/>
    </xf>
    <xf numFmtId="172" fontId="66" fillId="0" borderId="60" xfId="118" applyNumberFormat="1" applyFont="1" applyFill="1" applyBorder="1" applyAlignment="1">
      <alignment horizontal="left" vertical="center" wrapText="1"/>
    </xf>
    <xf numFmtId="0" fontId="68" fillId="0" borderId="60" xfId="560" applyFont="1" applyFill="1" applyBorder="1" applyAlignment="1">
      <alignment wrapText="1"/>
    </xf>
    <xf numFmtId="3" fontId="66" fillId="0" borderId="60" xfId="560" applyNumberFormat="1" applyFont="1" applyFill="1" applyBorder="1" applyAlignment="1">
      <alignment horizontal="left" vertical="center"/>
    </xf>
    <xf numFmtId="0" fontId="72" fillId="0" borderId="60" xfId="0" applyFont="1" applyFill="1" applyBorder="1" applyAlignment="1">
      <alignment wrapText="1"/>
    </xf>
    <xf numFmtId="0" fontId="72" fillId="0" borderId="60" xfId="0" applyFont="1" applyFill="1" applyBorder="1" applyAlignment="1">
      <alignment horizontal="left" vertical="center" wrapText="1"/>
    </xf>
    <xf numFmtId="169" fontId="72" fillId="0" borderId="60" xfId="1" applyFont="1" applyFill="1" applyBorder="1" applyAlignment="1">
      <alignment horizontal="left" vertical="center" wrapText="1"/>
    </xf>
    <xf numFmtId="0" fontId="65" fillId="0" borderId="60" xfId="560" applyFont="1" applyFill="1" applyBorder="1" applyAlignment="1">
      <alignment horizontal="left" vertical="center" wrapText="1"/>
    </xf>
    <xf numFmtId="0" fontId="54" fillId="0" borderId="60" xfId="0" applyFont="1" applyFill="1" applyBorder="1" applyAlignment="1">
      <alignment horizontal="left" vertical="top"/>
    </xf>
    <xf numFmtId="0" fontId="70" fillId="0" borderId="60" xfId="0" applyFont="1" applyFill="1" applyBorder="1" applyAlignment="1">
      <alignment horizontal="center" wrapText="1"/>
    </xf>
    <xf numFmtId="169" fontId="70" fillId="0" borderId="60" xfId="1" applyFont="1" applyFill="1" applyBorder="1" applyAlignment="1">
      <alignment wrapText="1"/>
    </xf>
    <xf numFmtId="0" fontId="69" fillId="0" borderId="60" xfId="1302" applyFont="1" applyFill="1" applyBorder="1" applyAlignment="1">
      <alignment horizontal="left" vertical="center" wrapText="1"/>
    </xf>
    <xf numFmtId="171" fontId="66" fillId="0" borderId="65" xfId="1299" applyNumberFormat="1" applyFont="1" applyFill="1" applyBorder="1" applyAlignment="1">
      <alignment wrapText="1"/>
    </xf>
    <xf numFmtId="0" fontId="65" fillId="0" borderId="65" xfId="849" applyFont="1" applyFill="1" applyBorder="1" applyAlignment="1">
      <alignment horizontal="left" vertical="top" wrapText="1"/>
    </xf>
    <xf numFmtId="0" fontId="65" fillId="0" borderId="65" xfId="1299" applyFont="1" applyFill="1" applyBorder="1" applyAlignment="1">
      <alignment wrapText="1"/>
    </xf>
    <xf numFmtId="0" fontId="65" fillId="0" borderId="65" xfId="849" applyFont="1" applyFill="1" applyBorder="1" applyAlignment="1">
      <alignment horizontal="center" wrapText="1"/>
    </xf>
    <xf numFmtId="169" fontId="65" fillId="0" borderId="65" xfId="1" applyFont="1" applyFill="1" applyBorder="1" applyAlignment="1">
      <alignment wrapText="1"/>
    </xf>
    <xf numFmtId="0" fontId="65" fillId="0" borderId="65" xfId="849" applyFont="1" applyFill="1" applyBorder="1" applyAlignment="1">
      <alignment wrapText="1"/>
    </xf>
    <xf numFmtId="0" fontId="70" fillId="0" borderId="65" xfId="0" applyFont="1" applyFill="1" applyBorder="1" applyAlignment="1"/>
    <xf numFmtId="0" fontId="72" fillId="0" borderId="65" xfId="0" applyFont="1" applyFill="1" applyBorder="1" applyAlignment="1">
      <alignment horizontal="left" vertical="center" wrapText="1"/>
    </xf>
    <xf numFmtId="169" fontId="72" fillId="0" borderId="65" xfId="1" applyFont="1" applyFill="1" applyBorder="1" applyAlignment="1">
      <alignment horizontal="left" vertical="center" wrapText="1"/>
    </xf>
    <xf numFmtId="0" fontId="72" fillId="0" borderId="65" xfId="0" applyFont="1" applyFill="1" applyBorder="1" applyAlignment="1">
      <alignment wrapText="1"/>
    </xf>
    <xf numFmtId="0" fontId="72" fillId="0" borderId="65" xfId="0" applyFont="1" applyFill="1" applyBorder="1" applyAlignment="1">
      <alignment horizontal="center" wrapText="1"/>
    </xf>
    <xf numFmtId="169" fontId="72" fillId="0" borderId="65" xfId="1" applyFont="1" applyFill="1" applyBorder="1" applyAlignment="1">
      <alignment wrapText="1"/>
    </xf>
    <xf numFmtId="0" fontId="70" fillId="0" borderId="65" xfId="0" applyFont="1" applyFill="1" applyBorder="1" applyAlignment="1">
      <alignment wrapText="1"/>
    </xf>
    <xf numFmtId="171" fontId="66" fillId="0" borderId="62" xfId="1299" applyNumberFormat="1" applyFont="1" applyFill="1" applyBorder="1" applyAlignment="1">
      <alignment wrapText="1"/>
    </xf>
    <xf numFmtId="0" fontId="65" fillId="0" borderId="62" xfId="849" applyFont="1" applyFill="1" applyBorder="1" applyAlignment="1">
      <alignment horizontal="left" vertical="top" wrapText="1"/>
    </xf>
    <xf numFmtId="0" fontId="65" fillId="0" borderId="62" xfId="1299" applyFont="1" applyFill="1" applyBorder="1" applyAlignment="1">
      <alignment wrapText="1"/>
    </xf>
    <xf numFmtId="0" fontId="65" fillId="0" borderId="62" xfId="849" applyFont="1" applyFill="1" applyBorder="1" applyAlignment="1">
      <alignment horizontal="center" wrapText="1"/>
    </xf>
    <xf numFmtId="169" fontId="65" fillId="0" borderId="62" xfId="1" applyFont="1" applyFill="1" applyBorder="1" applyAlignment="1">
      <alignment wrapText="1"/>
    </xf>
    <xf numFmtId="0" fontId="66" fillId="0" borderId="62" xfId="849" applyFont="1" applyFill="1" applyBorder="1" applyAlignment="1">
      <alignment wrapText="1"/>
    </xf>
    <xf numFmtId="0" fontId="70" fillId="0" borderId="62" xfId="0" applyFont="1" applyFill="1" applyBorder="1" applyAlignment="1"/>
    <xf numFmtId="0" fontId="65" fillId="0" borderId="62" xfId="560" applyFont="1" applyFill="1" applyBorder="1" applyAlignment="1">
      <alignment horizontal="left" vertical="center" wrapText="1"/>
    </xf>
    <xf numFmtId="0" fontId="72" fillId="0" borderId="62" xfId="0" applyFont="1" applyFill="1" applyBorder="1" applyAlignment="1">
      <alignment horizontal="left" vertical="center" wrapText="1"/>
    </xf>
    <xf numFmtId="169" fontId="72" fillId="0" borderId="62" xfId="1" applyFont="1" applyFill="1" applyBorder="1" applyAlignment="1">
      <alignment horizontal="left" vertical="center" wrapText="1"/>
    </xf>
    <xf numFmtId="0" fontId="72" fillId="0" borderId="62" xfId="0" applyFont="1" applyFill="1" applyBorder="1" applyAlignment="1">
      <alignment wrapText="1"/>
    </xf>
    <xf numFmtId="0" fontId="72" fillId="0" borderId="62" xfId="0" applyFont="1" applyFill="1" applyBorder="1" applyAlignment="1">
      <alignment horizontal="center" wrapText="1"/>
    </xf>
    <xf numFmtId="169" fontId="72" fillId="0" borderId="62" xfId="1" applyFont="1" applyFill="1" applyBorder="1" applyAlignment="1">
      <alignment wrapText="1"/>
    </xf>
    <xf numFmtId="0" fontId="70" fillId="0" borderId="62" xfId="0" applyFont="1" applyFill="1" applyBorder="1" applyAlignment="1">
      <alignment wrapText="1"/>
    </xf>
    <xf numFmtId="169" fontId="66" fillId="0" borderId="36" xfId="1" applyNumberFormat="1" applyFont="1" applyFill="1" applyBorder="1" applyAlignment="1">
      <alignment wrapText="1"/>
    </xf>
    <xf numFmtId="169" fontId="65" fillId="0" borderId="59" xfId="1" applyNumberFormat="1" applyFont="1" applyFill="1" applyBorder="1" applyAlignment="1">
      <alignment wrapText="1"/>
    </xf>
    <xf numFmtId="169" fontId="65" fillId="0" borderId="60" xfId="1" applyNumberFormat="1" applyFont="1" applyFill="1" applyBorder="1" applyAlignment="1">
      <alignment wrapText="1"/>
    </xf>
    <xf numFmtId="169" fontId="65" fillId="0" borderId="65" xfId="1" applyNumberFormat="1" applyFont="1" applyFill="1" applyBorder="1" applyAlignment="1">
      <alignment wrapText="1"/>
    </xf>
    <xf numFmtId="169" fontId="66" fillId="0" borderId="39" xfId="1301" applyNumberFormat="1" applyFont="1" applyFill="1" applyBorder="1"/>
    <xf numFmtId="169" fontId="65" fillId="0" borderId="62" xfId="1" applyNumberFormat="1" applyFont="1" applyFill="1" applyBorder="1" applyAlignment="1">
      <alignment wrapText="1"/>
    </xf>
    <xf numFmtId="169" fontId="66" fillId="0" borderId="60" xfId="1" applyNumberFormat="1" applyFont="1" applyFill="1" applyBorder="1" applyAlignment="1">
      <alignment wrapText="1"/>
    </xf>
    <xf numFmtId="169" fontId="72" fillId="0" borderId="60" xfId="1" applyNumberFormat="1" applyFont="1" applyFill="1" applyBorder="1" applyAlignment="1">
      <alignment wrapText="1"/>
    </xf>
    <xf numFmtId="169" fontId="66" fillId="0" borderId="39" xfId="777" applyNumberFormat="1" applyFont="1" applyFill="1" applyBorder="1" applyAlignment="1">
      <alignment vertical="center" wrapText="1"/>
    </xf>
    <xf numFmtId="169" fontId="65" fillId="0" borderId="62" xfId="591" applyNumberFormat="1" applyFont="1" applyFill="1" applyBorder="1" applyAlignment="1">
      <alignment vertical="center" wrapText="1"/>
    </xf>
    <xf numFmtId="169" fontId="65" fillId="0" borderId="65" xfId="591" applyNumberFormat="1" applyFont="1" applyFill="1" applyBorder="1" applyAlignment="1">
      <alignment vertical="center" wrapText="1"/>
    </xf>
    <xf numFmtId="169" fontId="66" fillId="0" borderId="39" xfId="1" applyNumberFormat="1" applyFont="1" applyFill="1" applyBorder="1" applyAlignment="1">
      <alignment vertical="center" wrapText="1"/>
    </xf>
    <xf numFmtId="169" fontId="72" fillId="0" borderId="0" xfId="1" applyNumberFormat="1" applyFont="1" applyFill="1" applyAlignment="1">
      <alignment wrapText="1"/>
    </xf>
    <xf numFmtId="0" fontId="65" fillId="0" borderId="65" xfId="775" applyFont="1" applyFill="1" applyBorder="1" applyAlignment="1">
      <alignment wrapText="1"/>
    </xf>
    <xf numFmtId="0" fontId="68" fillId="0" borderId="65" xfId="775" applyFont="1" applyFill="1" applyBorder="1" applyAlignment="1">
      <alignment wrapText="1"/>
    </xf>
    <xf numFmtId="172" fontId="66" fillId="0" borderId="65" xfId="118" applyNumberFormat="1" applyFont="1" applyFill="1" applyBorder="1" applyAlignment="1">
      <alignment horizontal="left" vertical="center" wrapText="1"/>
    </xf>
    <xf numFmtId="0" fontId="66" fillId="0" borderId="62" xfId="775" applyFont="1" applyFill="1" applyBorder="1" applyAlignment="1">
      <alignment wrapText="1"/>
    </xf>
    <xf numFmtId="0" fontId="68" fillId="0" borderId="62" xfId="775" applyFont="1" applyFill="1" applyBorder="1" applyAlignment="1">
      <alignment wrapText="1"/>
    </xf>
    <xf numFmtId="3" fontId="66" fillId="0" borderId="62" xfId="118" applyNumberFormat="1" applyFont="1" applyFill="1" applyBorder="1" applyAlignment="1">
      <alignment horizontal="left" vertical="center" wrapText="1"/>
    </xf>
    <xf numFmtId="0" fontId="83" fillId="0" borderId="60" xfId="849" applyFont="1" applyFill="1" applyBorder="1" applyAlignment="1">
      <alignment horizontal="left" vertical="top" wrapText="1"/>
    </xf>
    <xf numFmtId="0" fontId="65" fillId="0" borderId="0" xfId="775" applyFont="1" applyFill="1" applyAlignment="1">
      <alignment horizontal="left" vertical="top" wrapText="1"/>
    </xf>
    <xf numFmtId="0" fontId="65" fillId="0" borderId="0" xfId="775" applyFont="1" applyFill="1" applyAlignment="1">
      <alignment horizontal="center" vertical="top" wrapText="1"/>
    </xf>
    <xf numFmtId="0" fontId="69" fillId="0" borderId="0" xfId="775" applyFont="1" applyFill="1" applyAlignment="1">
      <alignment horizontal="center" vertical="top" wrapText="1"/>
    </xf>
    <xf numFmtId="3" fontId="66" fillId="0" borderId="0" xfId="118" applyNumberFormat="1" applyFont="1" applyFill="1" applyBorder="1" applyAlignment="1">
      <alignment horizontal="center" vertical="top" wrapText="1"/>
    </xf>
    <xf numFmtId="178" fontId="65" fillId="0" borderId="0" xfId="202" applyNumberFormat="1" applyFont="1" applyFill="1" applyBorder="1" applyAlignment="1" applyProtection="1">
      <alignment horizontal="center" vertical="top" wrapText="1"/>
      <protection locked="0"/>
    </xf>
    <xf numFmtId="0" fontId="65" fillId="0" borderId="0" xfId="775" applyFont="1" applyFill="1" applyAlignment="1">
      <alignment horizontal="center" vertical="top"/>
    </xf>
    <xf numFmtId="0" fontId="65" fillId="0" borderId="0" xfId="775" applyFont="1" applyFill="1" applyAlignment="1">
      <alignment horizontal="left" vertical="top"/>
    </xf>
    <xf numFmtId="0" fontId="69" fillId="0" borderId="0" xfId="775" applyFont="1" applyFill="1" applyAlignment="1">
      <alignment horizontal="center" vertical="top"/>
    </xf>
    <xf numFmtId="3" fontId="66" fillId="0" borderId="0" xfId="775" applyNumberFormat="1" applyFont="1" applyFill="1" applyAlignment="1">
      <alignment horizontal="center" vertical="top"/>
    </xf>
    <xf numFmtId="178" fontId="65" fillId="0" borderId="0" xfId="202" applyNumberFormat="1" applyFont="1" applyFill="1" applyAlignment="1">
      <alignment horizontal="center" vertical="top"/>
    </xf>
    <xf numFmtId="169" fontId="72" fillId="0" borderId="0" xfId="1" applyFont="1" applyFill="1" applyAlignment="1">
      <alignment horizontal="center" wrapText="1"/>
    </xf>
    <xf numFmtId="0" fontId="65" fillId="0" borderId="0" xfId="775" applyFont="1" applyAlignment="1">
      <alignment horizontal="left" vertical="top" wrapText="1"/>
    </xf>
    <xf numFmtId="0" fontId="65" fillId="0" borderId="60" xfId="843" applyFont="1" applyFill="1" applyBorder="1" applyAlignment="1">
      <alignment horizontal="center" vertical="top" wrapText="1"/>
    </xf>
    <xf numFmtId="0" fontId="67" fillId="0" borderId="60" xfId="843" applyFont="1" applyFill="1" applyBorder="1" applyAlignment="1">
      <alignment horizontal="left" vertical="top" wrapText="1"/>
    </xf>
    <xf numFmtId="178" fontId="66" fillId="0" borderId="60" xfId="118" applyNumberFormat="1" applyFont="1" applyFill="1" applyBorder="1" applyAlignment="1">
      <alignment horizontal="center" vertical="top" wrapText="1"/>
    </xf>
    <xf numFmtId="3" fontId="66" fillId="0" borderId="60" xfId="775" applyNumberFormat="1" applyFont="1" applyFill="1" applyBorder="1" applyAlignment="1">
      <alignment horizontal="center" vertical="top" wrapText="1"/>
    </xf>
    <xf numFmtId="178" fontId="65" fillId="0" borderId="60" xfId="202" applyNumberFormat="1" applyFont="1" applyFill="1" applyBorder="1" applyAlignment="1" applyProtection="1">
      <alignment horizontal="center" vertical="top" wrapText="1"/>
      <protection locked="0"/>
    </xf>
    <xf numFmtId="0" fontId="66" fillId="0" borderId="60" xfId="843" applyFont="1" applyFill="1" applyBorder="1" applyAlignment="1">
      <alignment horizontal="center" vertical="top" wrapText="1"/>
    </xf>
    <xf numFmtId="0" fontId="65" fillId="0" borderId="60" xfId="843" applyFont="1" applyFill="1" applyBorder="1" applyAlignment="1">
      <alignment horizontal="left" vertical="top" wrapText="1"/>
    </xf>
    <xf numFmtId="0" fontId="75" fillId="0" borderId="60" xfId="662" applyFont="1" applyFill="1" applyBorder="1" applyAlignment="1">
      <alignment horizontal="left" vertical="top" wrapText="1"/>
    </xf>
    <xf numFmtId="0" fontId="69" fillId="0" borderId="60" xfId="662" applyFont="1" applyFill="1" applyBorder="1" applyAlignment="1">
      <alignment horizontal="center" vertical="top" wrapText="1"/>
    </xf>
    <xf numFmtId="0" fontId="68" fillId="0" borderId="60" xfId="662" applyFont="1" applyFill="1" applyBorder="1" applyAlignment="1">
      <alignment horizontal="center" vertical="top" wrapText="1"/>
    </xf>
    <xf numFmtId="0" fontId="68" fillId="0" borderId="60" xfId="662" applyFont="1" applyFill="1" applyBorder="1" applyAlignment="1">
      <alignment horizontal="left" vertical="top" wrapText="1"/>
    </xf>
    <xf numFmtId="0" fontId="65" fillId="0" borderId="60" xfId="775" applyFont="1" applyBorder="1" applyAlignment="1">
      <alignment horizontal="left" vertical="top" wrapText="1"/>
    </xf>
    <xf numFmtId="0" fontId="66" fillId="0" borderId="60" xfId="775" applyFont="1" applyFill="1" applyBorder="1" applyAlignment="1">
      <alignment horizontal="left" vertical="top" wrapText="1"/>
    </xf>
    <xf numFmtId="0" fontId="69" fillId="0" borderId="60" xfId="775" applyFont="1" applyFill="1" applyBorder="1" applyAlignment="1">
      <alignment horizontal="center" vertical="top" wrapText="1"/>
    </xf>
    <xf numFmtId="0" fontId="65" fillId="0" borderId="60" xfId="775" applyFont="1" applyFill="1" applyBorder="1" applyAlignment="1">
      <alignment horizontal="left" vertical="top" wrapText="1"/>
    </xf>
    <xf numFmtId="0" fontId="66" fillId="0" borderId="60" xfId="775" applyFont="1" applyFill="1" applyBorder="1" applyAlignment="1">
      <alignment horizontal="center" vertical="top" wrapText="1"/>
    </xf>
    <xf numFmtId="178" fontId="65" fillId="0" borderId="60" xfId="202" applyNumberFormat="1" applyFont="1" applyFill="1" applyBorder="1" applyAlignment="1">
      <alignment horizontal="center" vertical="top" wrapText="1"/>
    </xf>
    <xf numFmtId="0" fontId="65" fillId="0" borderId="60" xfId="775" applyFont="1" applyFill="1" applyBorder="1" applyAlignment="1">
      <alignment horizontal="center" vertical="top" wrapText="1"/>
    </xf>
    <xf numFmtId="0" fontId="67" fillId="0" borderId="60" xfId="775" applyFont="1" applyFill="1" applyBorder="1" applyAlignment="1">
      <alignment horizontal="left" vertical="top" wrapText="1"/>
    </xf>
    <xf numFmtId="3" fontId="66" fillId="0" borderId="60" xfId="118" applyNumberFormat="1" applyFont="1" applyFill="1" applyBorder="1" applyAlignment="1">
      <alignment horizontal="center" vertical="top" wrapText="1"/>
    </xf>
    <xf numFmtId="0" fontId="65" fillId="0" borderId="60" xfId="775" applyFont="1" applyFill="1" applyBorder="1" applyAlignment="1">
      <alignment vertical="top" wrapText="1"/>
    </xf>
    <xf numFmtId="183" fontId="66" fillId="0" borderId="60" xfId="118" applyNumberFormat="1" applyFont="1" applyFill="1" applyBorder="1" applyAlignment="1">
      <alignment horizontal="center" vertical="top" wrapText="1"/>
    </xf>
    <xf numFmtId="172" fontId="66" fillId="0" borderId="60" xfId="118" applyNumberFormat="1" applyFont="1" applyFill="1" applyBorder="1" applyAlignment="1">
      <alignment horizontal="center" vertical="top" wrapText="1"/>
    </xf>
    <xf numFmtId="0" fontId="70" fillId="0" borderId="60" xfId="0" applyFont="1" applyFill="1" applyBorder="1" applyAlignment="1">
      <alignment horizontal="center" vertical="top"/>
    </xf>
    <xf numFmtId="0" fontId="70" fillId="0" borderId="60" xfId="0" applyFont="1" applyFill="1" applyBorder="1" applyAlignment="1">
      <alignment horizontal="left" vertical="top" wrapText="1"/>
    </xf>
    <xf numFmtId="0" fontId="70" fillId="0" borderId="60" xfId="0" applyFont="1" applyFill="1" applyBorder="1" applyAlignment="1">
      <alignment horizontal="center" vertical="top" wrapText="1"/>
    </xf>
    <xf numFmtId="0" fontId="72" fillId="0" borderId="60" xfId="0" applyFont="1" applyFill="1" applyBorder="1" applyAlignment="1">
      <alignment horizontal="center" vertical="top"/>
    </xf>
    <xf numFmtId="0" fontId="72" fillId="0" borderId="60" xfId="0" applyFont="1" applyFill="1" applyBorder="1" applyAlignment="1">
      <alignment horizontal="left" vertical="top" wrapText="1"/>
    </xf>
    <xf numFmtId="0" fontId="72" fillId="0" borderId="60" xfId="0" applyFont="1" applyFill="1" applyBorder="1" applyAlignment="1">
      <alignment horizontal="center" vertical="top" wrapText="1"/>
    </xf>
    <xf numFmtId="178" fontId="72" fillId="0" borderId="60" xfId="0" applyNumberFormat="1" applyFont="1" applyFill="1" applyBorder="1" applyAlignment="1">
      <alignment horizontal="center" vertical="top"/>
    </xf>
    <xf numFmtId="178" fontId="65" fillId="0" borderId="60" xfId="775" applyNumberFormat="1" applyFont="1" applyFill="1" applyBorder="1" applyAlignment="1">
      <alignment horizontal="center" vertical="top" wrapText="1"/>
    </xf>
    <xf numFmtId="3" fontId="66" fillId="0" borderId="60" xfId="775" applyNumberFormat="1" applyFont="1" applyFill="1" applyBorder="1" applyAlignment="1" applyProtection="1">
      <alignment horizontal="center" vertical="top" wrapText="1"/>
      <protection locked="0"/>
    </xf>
    <xf numFmtId="0" fontId="69" fillId="0" borderId="60" xfId="775" applyFont="1" applyFill="1" applyBorder="1" applyAlignment="1" applyProtection="1">
      <alignment horizontal="center" vertical="top" wrapText="1"/>
      <protection locked="0"/>
    </xf>
    <xf numFmtId="169" fontId="66" fillId="0" borderId="60" xfId="777" applyNumberFormat="1" applyFont="1" applyFill="1" applyBorder="1" applyAlignment="1">
      <alignment vertical="center" wrapText="1"/>
    </xf>
    <xf numFmtId="0" fontId="65" fillId="0" borderId="62" xfId="843" applyFont="1" applyFill="1" applyBorder="1" applyAlignment="1">
      <alignment horizontal="center" vertical="top" wrapText="1"/>
    </xf>
    <xf numFmtId="0" fontId="67" fillId="0" borderId="62" xfId="843" applyFont="1" applyFill="1" applyBorder="1" applyAlignment="1">
      <alignment horizontal="left" vertical="top" wrapText="1"/>
    </xf>
    <xf numFmtId="178" fontId="66" fillId="0" borderId="62" xfId="118" applyNumberFormat="1" applyFont="1" applyFill="1" applyBorder="1" applyAlignment="1">
      <alignment horizontal="center" vertical="top" wrapText="1"/>
    </xf>
    <xf numFmtId="3" fontId="66" fillId="0" borderId="62" xfId="775" applyNumberFormat="1" applyFont="1" applyFill="1" applyBorder="1" applyAlignment="1">
      <alignment horizontal="center" vertical="top" wrapText="1"/>
    </xf>
    <xf numFmtId="178" fontId="65" fillId="0" borderId="62" xfId="202" applyNumberFormat="1" applyFont="1" applyFill="1" applyBorder="1" applyAlignment="1" applyProtection="1">
      <alignment horizontal="center" vertical="top" wrapText="1"/>
      <protection locked="0"/>
    </xf>
    <xf numFmtId="0" fontId="65" fillId="0" borderId="65" xfId="843" applyFont="1" applyFill="1" applyBorder="1" applyAlignment="1">
      <alignment horizontal="center" vertical="top" wrapText="1"/>
    </xf>
    <xf numFmtId="0" fontId="65" fillId="0" borderId="65" xfId="775" applyFont="1" applyFill="1" applyBorder="1" applyAlignment="1">
      <alignment horizontal="left" vertical="top" wrapText="1"/>
    </xf>
    <xf numFmtId="0" fontId="69" fillId="0" borderId="65" xfId="775" applyFont="1" applyFill="1" applyBorder="1" applyAlignment="1">
      <alignment horizontal="center" vertical="top" wrapText="1"/>
    </xf>
    <xf numFmtId="3" fontId="66" fillId="0" borderId="65" xfId="775" applyNumberFormat="1" applyFont="1" applyFill="1" applyBorder="1" applyAlignment="1">
      <alignment horizontal="center" vertical="top" wrapText="1"/>
    </xf>
    <xf numFmtId="178" fontId="65" fillId="0" borderId="65" xfId="202" applyNumberFormat="1" applyFont="1" applyFill="1" applyBorder="1" applyAlignment="1" applyProtection="1">
      <alignment horizontal="center" vertical="top" wrapText="1"/>
      <protection locked="0"/>
    </xf>
    <xf numFmtId="3" fontId="66" fillId="0" borderId="65" xfId="118" applyNumberFormat="1" applyFont="1" applyFill="1" applyBorder="1" applyAlignment="1">
      <alignment horizontal="center" vertical="top" wrapText="1"/>
    </xf>
    <xf numFmtId="0" fontId="65" fillId="0" borderId="65" xfId="560" applyFont="1" applyFill="1" applyBorder="1" applyAlignment="1">
      <alignment horizontal="left" vertical="top" wrapText="1"/>
    </xf>
    <xf numFmtId="0" fontId="69" fillId="0" borderId="65" xfId="560" applyFont="1" applyFill="1" applyBorder="1" applyAlignment="1">
      <alignment horizontal="center" vertical="top"/>
    </xf>
    <xf numFmtId="3" fontId="66" fillId="0" borderId="65" xfId="560" applyNumberFormat="1" applyFont="1" applyFill="1" applyBorder="1" applyAlignment="1">
      <alignment horizontal="center" vertical="top"/>
    </xf>
    <xf numFmtId="178" fontId="65" fillId="0" borderId="65" xfId="202" applyNumberFormat="1" applyFont="1" applyFill="1" applyBorder="1" applyAlignment="1" applyProtection="1">
      <alignment horizontal="center" vertical="top"/>
      <protection locked="0"/>
    </xf>
    <xf numFmtId="0" fontId="65" fillId="0" borderId="65" xfId="591" applyFont="1" applyFill="1" applyBorder="1" applyAlignment="1">
      <alignment horizontal="left" vertical="top" wrapText="1"/>
    </xf>
    <xf numFmtId="9" fontId="66" fillId="0" borderId="65" xfId="591" applyNumberFormat="1" applyFont="1" applyFill="1" applyBorder="1" applyAlignment="1">
      <alignment horizontal="center" vertical="top"/>
    </xf>
    <xf numFmtId="9" fontId="66" fillId="0" borderId="65" xfId="1304" applyFont="1" applyFill="1" applyBorder="1" applyAlignment="1">
      <alignment horizontal="center" vertical="top"/>
    </xf>
    <xf numFmtId="178" fontId="65" fillId="0" borderId="65" xfId="202" applyNumberFormat="1" applyFont="1" applyFill="1" applyBorder="1" applyAlignment="1">
      <alignment horizontal="center" vertical="top"/>
    </xf>
    <xf numFmtId="0" fontId="65" fillId="0" borderId="62" xfId="775" applyFont="1" applyBorder="1" applyAlignment="1">
      <alignment horizontal="left" vertical="top" wrapText="1"/>
    </xf>
    <xf numFmtId="0" fontId="66" fillId="0" borderId="62" xfId="775" applyFont="1" applyFill="1" applyBorder="1" applyAlignment="1">
      <alignment horizontal="left" vertical="top" wrapText="1"/>
    </xf>
    <xf numFmtId="0" fontId="69" fillId="0" borderId="62" xfId="775" applyFont="1" applyFill="1" applyBorder="1" applyAlignment="1">
      <alignment horizontal="center" vertical="top" wrapText="1"/>
    </xf>
    <xf numFmtId="0" fontId="66" fillId="0" borderId="62" xfId="775" applyFont="1" applyFill="1" applyBorder="1" applyAlignment="1">
      <alignment horizontal="center" vertical="top" wrapText="1"/>
    </xf>
    <xf numFmtId="178" fontId="65" fillId="0" borderId="62" xfId="202" applyNumberFormat="1" applyFont="1" applyFill="1" applyBorder="1" applyAlignment="1">
      <alignment horizontal="center" vertical="top" wrapText="1"/>
    </xf>
    <xf numFmtId="0" fontId="65" fillId="0" borderId="62" xfId="775" applyFont="1" applyFill="1" applyBorder="1" applyAlignment="1">
      <alignment horizontal="left" vertical="top" wrapText="1"/>
    </xf>
    <xf numFmtId="3" fontId="66" fillId="0" borderId="62" xfId="118" applyNumberFormat="1" applyFont="1" applyFill="1" applyBorder="1" applyAlignment="1">
      <alignment horizontal="center" vertical="top" wrapText="1"/>
    </xf>
    <xf numFmtId="0" fontId="65" fillId="0" borderId="62" xfId="775" applyFont="1" applyFill="1" applyBorder="1" applyAlignment="1">
      <alignment horizontal="center" vertical="top" wrapText="1"/>
    </xf>
    <xf numFmtId="178" fontId="65" fillId="0" borderId="39" xfId="1302" applyNumberFormat="1" applyFont="1" applyFill="1" applyBorder="1" applyAlignment="1">
      <alignment horizontal="center" vertical="center" wrapText="1"/>
    </xf>
    <xf numFmtId="0" fontId="83" fillId="0" borderId="60" xfId="775" applyFont="1" applyFill="1" applyBorder="1" applyAlignment="1">
      <alignment horizontal="left" vertical="top" wrapText="1"/>
    </xf>
    <xf numFmtId="0" fontId="87" fillId="0" borderId="60" xfId="662" applyFont="1" applyFill="1" applyBorder="1" applyAlignment="1">
      <alignment horizontal="left" vertical="top" wrapText="1"/>
    </xf>
    <xf numFmtId="0" fontId="69" fillId="0" borderId="0" xfId="775" applyFont="1" applyAlignment="1">
      <alignment horizontal="center" vertical="top" wrapText="1"/>
    </xf>
    <xf numFmtId="3" fontId="65" fillId="0" borderId="0" xfId="118" applyNumberFormat="1" applyFont="1" applyFill="1" applyBorder="1" applyAlignment="1">
      <alignment horizontal="left" vertical="top" wrapText="1"/>
    </xf>
    <xf numFmtId="178" fontId="65" fillId="0" borderId="0" xfId="202" applyNumberFormat="1" applyFont="1" applyFill="1" applyBorder="1" applyAlignment="1" applyProtection="1">
      <alignment horizontal="left" vertical="top" wrapText="1"/>
      <protection locked="0"/>
    </xf>
    <xf numFmtId="0" fontId="65" fillId="0" borderId="0" xfId="775" applyFont="1" applyAlignment="1">
      <alignment horizontal="left" vertical="top"/>
    </xf>
    <xf numFmtId="0" fontId="69" fillId="0" borderId="0" xfId="775" applyFont="1" applyAlignment="1">
      <alignment horizontal="center" vertical="top"/>
    </xf>
    <xf numFmtId="3" fontId="65" fillId="0" borderId="0" xfId="775" applyNumberFormat="1" applyFont="1" applyAlignment="1">
      <alignment horizontal="left" vertical="top"/>
    </xf>
    <xf numFmtId="178" fontId="65" fillId="0" borderId="0" xfId="202" applyNumberFormat="1" applyFont="1" applyFill="1" applyAlignment="1">
      <alignment horizontal="left" vertical="top"/>
    </xf>
    <xf numFmtId="0" fontId="65" fillId="0" borderId="60" xfId="843" applyFont="1" applyBorder="1" applyAlignment="1">
      <alignment horizontal="left" vertical="top" wrapText="1"/>
    </xf>
    <xf numFmtId="0" fontId="67" fillId="0" borderId="60" xfId="843" applyFont="1" applyBorder="1" applyAlignment="1">
      <alignment horizontal="left" vertical="top" wrapText="1"/>
    </xf>
    <xf numFmtId="3" fontId="65" fillId="0" borderId="60" xfId="775" applyNumberFormat="1" applyFont="1" applyBorder="1" applyAlignment="1">
      <alignment horizontal="left" vertical="top" wrapText="1"/>
    </xf>
    <xf numFmtId="178" fontId="65" fillId="0" borderId="60" xfId="202" applyNumberFormat="1" applyFont="1" applyFill="1" applyBorder="1" applyAlignment="1" applyProtection="1">
      <alignment horizontal="left" vertical="top" wrapText="1"/>
      <protection locked="0"/>
    </xf>
    <xf numFmtId="0" fontId="66" fillId="0" borderId="60" xfId="843" applyFont="1" applyBorder="1" applyAlignment="1">
      <alignment horizontal="left" vertical="top" wrapText="1"/>
    </xf>
    <xf numFmtId="3" fontId="66" fillId="0" borderId="60" xfId="775" applyNumberFormat="1" applyFont="1" applyBorder="1" applyAlignment="1">
      <alignment horizontal="center" vertical="top" wrapText="1"/>
    </xf>
    <xf numFmtId="0" fontId="75" fillId="0" borderId="60" xfId="662" applyFont="1" applyBorder="1" applyAlignment="1">
      <alignment horizontal="left" vertical="top" wrapText="1"/>
    </xf>
    <xf numFmtId="0" fontId="69" fillId="0" borderId="60" xfId="662" applyFont="1" applyBorder="1" applyAlignment="1">
      <alignment horizontal="center" vertical="top" wrapText="1"/>
    </xf>
    <xf numFmtId="0" fontId="68" fillId="0" borderId="60" xfId="662" applyFont="1" applyBorder="1" applyAlignment="1">
      <alignment horizontal="left" vertical="top" wrapText="1"/>
    </xf>
    <xf numFmtId="0" fontId="88" fillId="0" borderId="60" xfId="662" applyFont="1" applyBorder="1" applyAlignment="1">
      <alignment horizontal="left" vertical="top" wrapText="1"/>
    </xf>
    <xf numFmtId="0" fontId="69" fillId="0" borderId="60" xfId="775" applyFont="1" applyBorder="1" applyAlignment="1">
      <alignment horizontal="center" vertical="top" wrapText="1"/>
    </xf>
    <xf numFmtId="0" fontId="66" fillId="0" borderId="60" xfId="775" applyFont="1" applyBorder="1" applyAlignment="1">
      <alignment horizontal="left" vertical="top" wrapText="1"/>
    </xf>
    <xf numFmtId="0" fontId="65" fillId="2" borderId="60" xfId="775" applyFont="1" applyFill="1" applyBorder="1" applyAlignment="1">
      <alignment horizontal="left" vertical="top" wrapText="1"/>
    </xf>
    <xf numFmtId="0" fontId="69" fillId="2" borderId="60" xfId="775" applyFont="1" applyFill="1" applyBorder="1" applyAlignment="1">
      <alignment horizontal="center" vertical="top" wrapText="1"/>
    </xf>
    <xf numFmtId="0" fontId="66" fillId="2" borderId="60" xfId="775" applyFont="1" applyFill="1" applyBorder="1" applyAlignment="1">
      <alignment horizontal="left" vertical="top" wrapText="1"/>
    </xf>
    <xf numFmtId="178" fontId="66" fillId="2" borderId="60" xfId="202" applyNumberFormat="1" applyFont="1" applyFill="1" applyBorder="1" applyAlignment="1">
      <alignment horizontal="left" vertical="top" wrapText="1"/>
    </xf>
    <xf numFmtId="3" fontId="65" fillId="2" borderId="60" xfId="775" applyNumberFormat="1" applyFont="1" applyFill="1" applyBorder="1" applyAlignment="1">
      <alignment horizontal="left" vertical="top" wrapText="1"/>
    </xf>
    <xf numFmtId="178" fontId="65" fillId="2" borderId="60" xfId="202" applyNumberFormat="1" applyFont="1" applyFill="1" applyBorder="1" applyAlignment="1" applyProtection="1">
      <alignment horizontal="left" vertical="top" wrapText="1"/>
      <protection locked="0"/>
    </xf>
    <xf numFmtId="178" fontId="65" fillId="3" borderId="60" xfId="202" applyNumberFormat="1" applyFont="1" applyFill="1" applyBorder="1" applyAlignment="1" applyProtection="1">
      <alignment horizontal="left" vertical="top" wrapText="1"/>
      <protection locked="0"/>
    </xf>
    <xf numFmtId="0" fontId="67" fillId="2" borderId="60" xfId="775" applyFont="1" applyFill="1" applyBorder="1" applyAlignment="1">
      <alignment horizontal="left" vertical="top" wrapText="1"/>
    </xf>
    <xf numFmtId="178" fontId="65" fillId="2" borderId="60" xfId="202" applyNumberFormat="1" applyFont="1" applyFill="1" applyBorder="1" applyAlignment="1">
      <alignment horizontal="left" vertical="top" wrapText="1"/>
    </xf>
    <xf numFmtId="3" fontId="66" fillId="2" borderId="60" xfId="118" applyNumberFormat="1" applyFont="1" applyFill="1" applyBorder="1" applyAlignment="1">
      <alignment horizontal="center" vertical="top" wrapText="1"/>
    </xf>
    <xf numFmtId="0" fontId="65" fillId="2" borderId="60" xfId="775" applyFont="1" applyFill="1" applyBorder="1" applyAlignment="1">
      <alignment vertical="top" wrapText="1"/>
    </xf>
    <xf numFmtId="3" fontId="65" fillId="2" borderId="60" xfId="118" applyNumberFormat="1" applyFont="1" applyFill="1" applyBorder="1" applyAlignment="1">
      <alignment horizontal="left" vertical="top" wrapText="1"/>
    </xf>
    <xf numFmtId="178" fontId="66" fillId="2" borderId="60" xfId="202" applyNumberFormat="1" applyFont="1" applyFill="1" applyBorder="1" applyAlignment="1" applyProtection="1">
      <alignment horizontal="center" vertical="top" wrapText="1"/>
      <protection locked="0"/>
    </xf>
    <xf numFmtId="172" fontId="66" fillId="2" borderId="60" xfId="118" applyNumberFormat="1" applyFont="1" applyFill="1" applyBorder="1" applyAlignment="1">
      <alignment horizontal="center" vertical="top" wrapText="1"/>
    </xf>
    <xf numFmtId="0" fontId="69" fillId="0" borderId="60" xfId="560" applyFont="1" applyBorder="1" applyAlignment="1">
      <alignment horizontal="center" vertical="top"/>
    </xf>
    <xf numFmtId="3" fontId="66" fillId="0" borderId="60" xfId="560" applyNumberFormat="1" applyFont="1" applyBorder="1" applyAlignment="1">
      <alignment horizontal="center" vertical="top"/>
    </xf>
    <xf numFmtId="178" fontId="66" fillId="5" borderId="60" xfId="202" applyNumberFormat="1" applyFont="1" applyFill="1" applyBorder="1" applyAlignment="1" applyProtection="1">
      <alignment horizontal="center" vertical="top"/>
      <protection locked="0"/>
    </xf>
    <xf numFmtId="178" fontId="66" fillId="0" borderId="60" xfId="202" applyNumberFormat="1" applyFont="1" applyFill="1" applyBorder="1" applyAlignment="1" applyProtection="1">
      <alignment horizontal="center" vertical="top" wrapText="1"/>
      <protection locked="0"/>
    </xf>
    <xf numFmtId="0" fontId="67" fillId="2" borderId="60" xfId="1302" applyFont="1" applyFill="1" applyBorder="1" applyAlignment="1">
      <alignment horizontal="left" vertical="top" wrapText="1"/>
    </xf>
    <xf numFmtId="0" fontId="70" fillId="0" borderId="60" xfId="0" applyFont="1" applyBorder="1" applyAlignment="1">
      <alignment horizontal="center" vertical="top"/>
    </xf>
    <xf numFmtId="0" fontId="70" fillId="0" borderId="60" xfId="0" applyFont="1" applyBorder="1" applyAlignment="1">
      <alignment horizontal="left" vertical="top" wrapText="1"/>
    </xf>
    <xf numFmtId="0" fontId="70" fillId="0" borderId="60" xfId="0" applyFont="1" applyBorder="1" applyAlignment="1">
      <alignment horizontal="center" vertical="top" wrapText="1"/>
    </xf>
    <xf numFmtId="0" fontId="72" fillId="0" borderId="60" xfId="0" applyFont="1" applyBorder="1" applyAlignment="1">
      <alignment horizontal="left" vertical="top"/>
    </xf>
    <xf numFmtId="0" fontId="65" fillId="2" borderId="60" xfId="1302" applyFont="1" applyFill="1" applyBorder="1" applyAlignment="1">
      <alignment horizontal="left" vertical="top" wrapText="1"/>
    </xf>
    <xf numFmtId="178" fontId="66" fillId="2" borderId="60" xfId="202" applyNumberFormat="1" applyFont="1" applyFill="1" applyBorder="1" applyAlignment="1" applyProtection="1">
      <alignment horizontal="left" vertical="top" wrapText="1"/>
      <protection locked="0"/>
    </xf>
    <xf numFmtId="0" fontId="72" fillId="0" borderId="60" xfId="0" applyFont="1" applyBorder="1" applyAlignment="1">
      <alignment horizontal="left" vertical="top" wrapText="1"/>
    </xf>
    <xf numFmtId="0" fontId="72" fillId="0" borderId="60" xfId="0" applyFont="1" applyBorder="1" applyAlignment="1">
      <alignment horizontal="center" vertical="top" wrapText="1"/>
    </xf>
    <xf numFmtId="178" fontId="72" fillId="0" borderId="60" xfId="0" applyNumberFormat="1" applyFont="1" applyBorder="1" applyAlignment="1">
      <alignment horizontal="left" vertical="top"/>
    </xf>
    <xf numFmtId="178" fontId="65" fillId="0" borderId="60" xfId="775" applyNumberFormat="1" applyFont="1" applyBorder="1" applyAlignment="1">
      <alignment horizontal="left" vertical="top" wrapText="1"/>
    </xf>
    <xf numFmtId="3" fontId="65" fillId="2" borderId="60" xfId="775" applyNumberFormat="1" applyFont="1" applyFill="1" applyBorder="1" applyAlignment="1" applyProtection="1">
      <alignment horizontal="left" vertical="top" wrapText="1"/>
      <protection locked="0"/>
    </xf>
    <xf numFmtId="0" fontId="69" fillId="2" borderId="60" xfId="775" applyFont="1" applyFill="1" applyBorder="1" applyAlignment="1" applyProtection="1">
      <alignment horizontal="center" vertical="top" wrapText="1"/>
      <protection locked="0"/>
    </xf>
    <xf numFmtId="3" fontId="65" fillId="0" borderId="60" xfId="118" applyNumberFormat="1" applyFont="1" applyFill="1" applyBorder="1" applyAlignment="1">
      <alignment horizontal="left" vertical="top" wrapText="1"/>
    </xf>
    <xf numFmtId="178" fontId="66" fillId="0" borderId="60" xfId="202" applyNumberFormat="1" applyFont="1" applyFill="1" applyBorder="1" applyAlignment="1">
      <alignment horizontal="left" vertical="top" wrapText="1"/>
    </xf>
    <xf numFmtId="0" fontId="65" fillId="2" borderId="65" xfId="775" applyFont="1" applyFill="1" applyBorder="1" applyAlignment="1">
      <alignment horizontal="left" vertical="top" wrapText="1"/>
    </xf>
    <xf numFmtId="0" fontId="69" fillId="2" borderId="65" xfId="775" applyFont="1" applyFill="1" applyBorder="1" applyAlignment="1">
      <alignment horizontal="center" vertical="top" wrapText="1"/>
    </xf>
    <xf numFmtId="3" fontId="65" fillId="0" borderId="65" xfId="775" applyNumberFormat="1" applyFont="1" applyBorder="1" applyAlignment="1">
      <alignment horizontal="left" vertical="top" wrapText="1"/>
    </xf>
    <xf numFmtId="178" fontId="65" fillId="0" borderId="65" xfId="202" applyNumberFormat="1" applyFont="1" applyFill="1" applyBorder="1" applyAlignment="1" applyProtection="1">
      <alignment horizontal="left" vertical="top" wrapText="1"/>
      <protection locked="0"/>
    </xf>
    <xf numFmtId="3" fontId="66" fillId="2" borderId="65" xfId="118" applyNumberFormat="1" applyFont="1" applyFill="1" applyBorder="1" applyAlignment="1">
      <alignment horizontal="center" vertical="top" wrapText="1"/>
    </xf>
    <xf numFmtId="178" fontId="65" fillId="2" borderId="65" xfId="202" applyNumberFormat="1" applyFont="1" applyFill="1" applyBorder="1" applyAlignment="1" applyProtection="1">
      <alignment horizontal="left" vertical="top" wrapText="1"/>
      <protection locked="0"/>
    </xf>
    <xf numFmtId="178" fontId="66" fillId="2" borderId="65" xfId="202" applyNumberFormat="1" applyFont="1" applyFill="1" applyBorder="1" applyAlignment="1" applyProtection="1">
      <alignment horizontal="center" vertical="top" wrapText="1"/>
      <protection locked="0"/>
    </xf>
    <xf numFmtId="0" fontId="65" fillId="2" borderId="65" xfId="1302" applyFont="1" applyFill="1" applyBorder="1" applyAlignment="1">
      <alignment horizontal="left" vertical="top" wrapText="1"/>
    </xf>
    <xf numFmtId="0" fontId="65" fillId="0" borderId="65" xfId="591" applyFont="1" applyBorder="1" applyAlignment="1">
      <alignment horizontal="left" vertical="top" wrapText="1"/>
    </xf>
    <xf numFmtId="9" fontId="66" fillId="0" borderId="65" xfId="591" applyNumberFormat="1" applyFont="1" applyBorder="1" applyAlignment="1">
      <alignment horizontal="center" vertical="top"/>
    </xf>
    <xf numFmtId="9" fontId="65" fillId="0" borderId="65" xfId="1304" applyFont="1" applyFill="1" applyBorder="1" applyAlignment="1">
      <alignment horizontal="left" vertical="top"/>
    </xf>
    <xf numFmtId="178" fontId="65" fillId="0" borderId="65" xfId="202" applyNumberFormat="1" applyFont="1" applyFill="1" applyBorder="1" applyAlignment="1">
      <alignment horizontal="left" vertical="top"/>
    </xf>
    <xf numFmtId="0" fontId="66" fillId="2" borderId="65" xfId="1" applyNumberFormat="1" applyFont="1" applyFill="1" applyBorder="1" applyAlignment="1" applyProtection="1">
      <alignment horizontal="center" vertical="center" wrapText="1"/>
    </xf>
    <xf numFmtId="0" fontId="65" fillId="0" borderId="62" xfId="843" applyFont="1" applyBorder="1" applyAlignment="1">
      <alignment horizontal="left" vertical="top" wrapText="1"/>
    </xf>
    <xf numFmtId="0" fontId="67" fillId="0" borderId="62" xfId="843" applyFont="1" applyBorder="1" applyAlignment="1">
      <alignment horizontal="left" vertical="top" wrapText="1"/>
    </xf>
    <xf numFmtId="3" fontId="65" fillId="0" borderId="62" xfId="775" applyNumberFormat="1" applyFont="1" applyBorder="1" applyAlignment="1">
      <alignment horizontal="left" vertical="top" wrapText="1"/>
    </xf>
    <xf numFmtId="178" fontId="65" fillId="0" borderId="62" xfId="202" applyNumberFormat="1" applyFont="1" applyFill="1" applyBorder="1" applyAlignment="1" applyProtection="1">
      <alignment horizontal="left" vertical="top" wrapText="1"/>
      <protection locked="0"/>
    </xf>
    <xf numFmtId="0" fontId="66" fillId="2" borderId="62" xfId="775" applyFont="1" applyFill="1" applyBorder="1" applyAlignment="1">
      <alignment horizontal="left" vertical="top" wrapText="1"/>
    </xf>
    <xf numFmtId="0" fontId="69" fillId="2" borderId="62" xfId="775" applyFont="1" applyFill="1" applyBorder="1" applyAlignment="1">
      <alignment horizontal="center" vertical="top" wrapText="1"/>
    </xf>
    <xf numFmtId="178" fontId="66" fillId="2" borderId="62" xfId="202" applyNumberFormat="1" applyFont="1" applyFill="1" applyBorder="1" applyAlignment="1">
      <alignment horizontal="left" vertical="top" wrapText="1"/>
    </xf>
    <xf numFmtId="0" fontId="67" fillId="2" borderId="62" xfId="775" applyFont="1" applyFill="1" applyBorder="1" applyAlignment="1">
      <alignment horizontal="left" vertical="top" wrapText="1"/>
    </xf>
    <xf numFmtId="3" fontId="65" fillId="2" borderId="62" xfId="775" applyNumberFormat="1" applyFont="1" applyFill="1" applyBorder="1" applyAlignment="1">
      <alignment horizontal="left" vertical="top" wrapText="1"/>
    </xf>
    <xf numFmtId="178" fontId="65" fillId="2" borderId="62" xfId="202" applyNumberFormat="1" applyFont="1" applyFill="1" applyBorder="1" applyAlignment="1" applyProtection="1">
      <alignment horizontal="left" vertical="top" wrapText="1"/>
      <protection locked="0"/>
    </xf>
    <xf numFmtId="0" fontId="67" fillId="2" borderId="62" xfId="1302" applyFont="1" applyFill="1" applyBorder="1" applyAlignment="1">
      <alignment horizontal="left" vertical="top" wrapText="1"/>
    </xf>
    <xf numFmtId="3" fontId="66" fillId="2" borderId="62" xfId="118" applyNumberFormat="1" applyFont="1" applyFill="1" applyBorder="1" applyAlignment="1">
      <alignment horizontal="center" vertical="top" wrapText="1"/>
    </xf>
    <xf numFmtId="0" fontId="65" fillId="2" borderId="62" xfId="775" applyFont="1" applyFill="1" applyBorder="1" applyAlignment="1">
      <alignment horizontal="left" vertical="top" wrapText="1"/>
    </xf>
    <xf numFmtId="0" fontId="65" fillId="2" borderId="62" xfId="1302" applyFont="1" applyFill="1" applyBorder="1" applyAlignment="1">
      <alignment horizontal="left" vertical="top" wrapText="1"/>
    </xf>
    <xf numFmtId="178" fontId="66" fillId="2" borderId="39" xfId="1302" applyNumberFormat="1" applyFont="1" applyFill="1" applyBorder="1" applyAlignment="1">
      <alignment vertical="center" wrapText="1"/>
    </xf>
    <xf numFmtId="169" fontId="66" fillId="2" borderId="39" xfId="1" applyFont="1" applyFill="1" applyBorder="1" applyAlignment="1">
      <alignment vertical="center" wrapText="1"/>
    </xf>
    <xf numFmtId="0" fontId="65" fillId="0" borderId="65" xfId="591" applyFont="1" applyFill="1" applyBorder="1" applyAlignment="1">
      <alignment horizontal="center" vertical="center" wrapText="1"/>
    </xf>
    <xf numFmtId="169" fontId="1" fillId="0" borderId="30" xfId="1366" applyFont="1" applyFill="1" applyBorder="1"/>
    <xf numFmtId="178" fontId="65" fillId="0" borderId="60" xfId="118" applyNumberFormat="1" applyFont="1" applyFill="1" applyBorder="1" applyAlignment="1">
      <alignment horizontal="center" vertical="center" wrapText="1"/>
    </xf>
    <xf numFmtId="3" fontId="65" fillId="0" borderId="60" xfId="775" applyNumberFormat="1" applyFont="1" applyFill="1" applyBorder="1" applyAlignment="1">
      <alignment horizontal="center" vertical="center" wrapText="1"/>
    </xf>
    <xf numFmtId="178" fontId="65" fillId="0" borderId="60" xfId="202" applyNumberFormat="1" applyFont="1" applyFill="1" applyBorder="1" applyAlignment="1" applyProtection="1">
      <alignment horizontal="center" vertical="center" wrapText="1"/>
      <protection locked="0"/>
    </xf>
    <xf numFmtId="178" fontId="66" fillId="0" borderId="60" xfId="202" applyNumberFormat="1" applyFont="1" applyFill="1" applyBorder="1" applyAlignment="1" applyProtection="1">
      <alignment horizontal="center" vertical="center" wrapText="1"/>
      <protection locked="0"/>
    </xf>
    <xf numFmtId="0" fontId="66" fillId="0" borderId="60" xfId="843" applyFont="1" applyFill="1" applyBorder="1" applyAlignment="1">
      <alignment horizontal="left" vertical="top" wrapText="1"/>
    </xf>
    <xf numFmtId="0" fontId="69" fillId="0" borderId="60" xfId="662" applyFont="1" applyFill="1" applyBorder="1" applyAlignment="1">
      <alignment horizontal="left" vertical="top" wrapText="1"/>
    </xf>
    <xf numFmtId="0" fontId="68" fillId="0" borderId="60" xfId="662" applyFont="1" applyFill="1" applyBorder="1" applyAlignment="1">
      <alignment horizontal="center" vertical="center" wrapText="1"/>
    </xf>
    <xf numFmtId="0" fontId="65" fillId="0" borderId="60" xfId="843" applyFont="1" applyFill="1" applyBorder="1" applyAlignment="1">
      <alignment horizontal="center" vertical="center" wrapText="1"/>
    </xf>
    <xf numFmtId="0" fontId="68" fillId="0" borderId="60" xfId="775" applyFont="1" applyFill="1" applyBorder="1" applyAlignment="1">
      <alignment horizontal="center" vertical="center" wrapText="1"/>
    </xf>
    <xf numFmtId="0" fontId="65" fillId="0" borderId="60" xfId="775" applyFont="1" applyFill="1" applyBorder="1" applyAlignment="1">
      <alignment horizontal="center" vertical="center" wrapText="1"/>
    </xf>
    <xf numFmtId="178" fontId="65" fillId="0" borderId="60" xfId="202" applyNumberFormat="1" applyFont="1" applyFill="1" applyBorder="1" applyAlignment="1">
      <alignment horizontal="center" vertical="center" wrapText="1"/>
    </xf>
    <xf numFmtId="3" fontId="65" fillId="0" borderId="60" xfId="118" applyNumberFormat="1" applyFont="1" applyFill="1" applyBorder="1" applyAlignment="1">
      <alignment horizontal="center" vertical="top" wrapText="1"/>
    </xf>
    <xf numFmtId="0" fontId="3" fillId="0" borderId="60" xfId="775" applyFont="1" applyBorder="1" applyAlignment="1">
      <alignment horizontal="left" vertical="top" wrapText="1"/>
    </xf>
    <xf numFmtId="172" fontId="65" fillId="0" borderId="60" xfId="118" applyNumberFormat="1" applyFont="1" applyFill="1" applyBorder="1" applyAlignment="1">
      <alignment horizontal="center" vertical="center" wrapText="1"/>
    </xf>
    <xf numFmtId="178" fontId="65" fillId="0" borderId="60" xfId="202" applyNumberFormat="1" applyFont="1" applyFill="1" applyBorder="1" applyAlignment="1" applyProtection="1">
      <alignment horizontal="center" vertical="center"/>
      <protection locked="0"/>
    </xf>
    <xf numFmtId="0" fontId="70" fillId="0" borderId="60" xfId="0" applyFont="1" applyFill="1" applyBorder="1" applyAlignment="1">
      <alignment horizontal="left" vertical="top"/>
    </xf>
    <xf numFmtId="0" fontId="72" fillId="0" borderId="60" xfId="0" applyFont="1" applyFill="1" applyBorder="1" applyAlignment="1">
      <alignment horizontal="center" vertical="center"/>
    </xf>
    <xf numFmtId="0" fontId="67" fillId="0" borderId="60" xfId="776" applyFont="1" applyFill="1" applyBorder="1" applyAlignment="1">
      <alignment horizontal="left" vertical="top" wrapText="1"/>
    </xf>
    <xf numFmtId="0" fontId="65" fillId="0" borderId="60" xfId="776" applyFont="1" applyFill="1" applyBorder="1" applyAlignment="1">
      <alignment horizontal="center"/>
    </xf>
    <xf numFmtId="4" fontId="65" fillId="0" borderId="60" xfId="118" applyNumberFormat="1" applyFont="1" applyFill="1" applyBorder="1" applyAlignment="1" applyProtection="1">
      <alignment horizontal="center" vertical="center" wrapText="1"/>
      <protection locked="0"/>
    </xf>
    <xf numFmtId="170" fontId="65" fillId="0" borderId="60" xfId="776" applyNumberFormat="1" applyFont="1" applyFill="1" applyBorder="1" applyAlignment="1">
      <alignment horizontal="center" vertical="top"/>
    </xf>
    <xf numFmtId="0" fontId="67" fillId="0" borderId="60" xfId="516" applyFont="1" applyFill="1" applyBorder="1" applyAlignment="1">
      <alignment horizontal="left" vertical="top" wrapText="1"/>
    </xf>
    <xf numFmtId="170" fontId="65" fillId="0" borderId="60" xfId="662" applyNumberFormat="1" applyFont="1" applyFill="1" applyBorder="1" applyAlignment="1">
      <alignment horizontal="center" wrapText="1"/>
    </xf>
    <xf numFmtId="3" fontId="65" fillId="0" borderId="60" xfId="118" applyNumberFormat="1" applyFont="1" applyFill="1" applyBorder="1" applyAlignment="1">
      <alignment horizontal="center" wrapText="1"/>
    </xf>
    <xf numFmtId="0" fontId="72" fillId="0" borderId="60" xfId="776" applyFont="1" applyFill="1" applyBorder="1" applyAlignment="1">
      <alignment horizontal="left" vertical="center" wrapText="1"/>
    </xf>
    <xf numFmtId="0" fontId="65" fillId="0" borderId="60" xfId="776" applyFont="1" applyFill="1" applyBorder="1" applyAlignment="1">
      <alignment horizontal="center" vertical="center"/>
    </xf>
    <xf numFmtId="0" fontId="72" fillId="0" borderId="60" xfId="662" applyFont="1" applyFill="1" applyBorder="1" applyAlignment="1">
      <alignment horizontal="left" vertical="top" wrapText="1"/>
    </xf>
    <xf numFmtId="0" fontId="3" fillId="0" borderId="60" xfId="662" applyFont="1" applyBorder="1" applyAlignment="1">
      <alignment horizontal="left" wrapText="1"/>
    </xf>
    <xf numFmtId="0" fontId="65" fillId="0" borderId="60" xfId="776" applyFont="1" applyFill="1" applyBorder="1" applyAlignment="1">
      <alignment horizontal="left" vertical="center" wrapText="1"/>
    </xf>
    <xf numFmtId="169" fontId="65" fillId="0" borderId="60" xfId="662" applyNumberFormat="1" applyFont="1" applyFill="1" applyBorder="1" applyAlignment="1" applyProtection="1">
      <alignment horizontal="center" vertical="center" wrapText="1"/>
      <protection locked="0"/>
    </xf>
    <xf numFmtId="3" fontId="65" fillId="0" borderId="60" xfId="775" applyNumberFormat="1" applyFont="1" applyFill="1" applyBorder="1" applyAlignment="1" applyProtection="1">
      <alignment horizontal="center" vertical="center" wrapText="1"/>
      <protection locked="0"/>
    </xf>
    <xf numFmtId="0" fontId="68" fillId="0" borderId="60" xfId="775" applyFont="1" applyFill="1" applyBorder="1" applyAlignment="1" applyProtection="1">
      <alignment horizontal="center" vertical="center" wrapText="1"/>
      <protection locked="0"/>
    </xf>
    <xf numFmtId="0" fontId="65" fillId="0" borderId="65" xfId="843" applyFont="1" applyFill="1" applyBorder="1" applyAlignment="1">
      <alignment horizontal="left" vertical="top" wrapText="1"/>
    </xf>
    <xf numFmtId="9" fontId="65" fillId="0" borderId="65" xfId="591" applyNumberFormat="1" applyFont="1" applyFill="1" applyBorder="1" applyAlignment="1">
      <alignment horizontal="center" vertical="center"/>
    </xf>
    <xf numFmtId="9" fontId="65" fillId="0" borderId="65" xfId="1304" applyFont="1" applyFill="1" applyBorder="1" applyAlignment="1">
      <alignment horizontal="center" vertical="center"/>
    </xf>
    <xf numFmtId="178" fontId="65" fillId="0" borderId="65" xfId="202" applyNumberFormat="1" applyFont="1" applyFill="1" applyBorder="1" applyAlignment="1">
      <alignment horizontal="center" vertical="center"/>
    </xf>
    <xf numFmtId="178" fontId="66" fillId="0" borderId="65" xfId="202" applyNumberFormat="1" applyFont="1" applyFill="1" applyBorder="1" applyAlignment="1" applyProtection="1">
      <alignment horizontal="center" vertical="center" wrapText="1"/>
      <protection locked="0"/>
    </xf>
    <xf numFmtId="169" fontId="66" fillId="0" borderId="30" xfId="1" applyFont="1" applyFill="1" applyBorder="1" applyAlignment="1">
      <alignment horizontal="center" vertical="center"/>
    </xf>
    <xf numFmtId="0" fontId="89" fillId="0" borderId="60" xfId="843" applyFont="1" applyFill="1" applyBorder="1" applyAlignment="1">
      <alignment horizontal="left" vertical="top" wrapText="1"/>
    </xf>
    <xf numFmtId="0" fontId="68" fillId="0" borderId="62" xfId="775" applyFont="1" applyFill="1" applyBorder="1" applyAlignment="1">
      <alignment horizontal="center" vertical="center" wrapText="1"/>
    </xf>
    <xf numFmtId="3" fontId="65" fillId="0" borderId="62" xfId="775" applyNumberFormat="1" applyFont="1" applyFill="1" applyBorder="1" applyAlignment="1">
      <alignment horizontal="center" vertical="center" wrapText="1"/>
    </xf>
    <xf numFmtId="178" fontId="65" fillId="0" borderId="62" xfId="202" applyNumberFormat="1" applyFont="1" applyFill="1" applyBorder="1" applyAlignment="1" applyProtection="1">
      <alignment horizontal="center" vertical="center" wrapText="1"/>
      <protection locked="0"/>
    </xf>
    <xf numFmtId="178" fontId="66" fillId="0" borderId="62" xfId="202" applyNumberFormat="1" applyFont="1" applyFill="1" applyBorder="1" applyAlignment="1" applyProtection="1">
      <alignment horizontal="center" vertical="center" wrapText="1"/>
      <protection locked="0"/>
    </xf>
    <xf numFmtId="0" fontId="70" fillId="0" borderId="62" xfId="0" applyFont="1" applyFill="1" applyBorder="1" applyAlignment="1">
      <alignment horizontal="center" vertical="top"/>
    </xf>
    <xf numFmtId="3" fontId="65" fillId="0" borderId="62" xfId="118" applyNumberFormat="1" applyFont="1" applyFill="1" applyBorder="1" applyAlignment="1">
      <alignment horizontal="center" vertical="center" wrapText="1"/>
    </xf>
    <xf numFmtId="170" fontId="65" fillId="0" borderId="62" xfId="776" applyNumberFormat="1" applyFont="1" applyFill="1" applyBorder="1" applyAlignment="1">
      <alignment horizontal="center" vertical="center"/>
    </xf>
    <xf numFmtId="0" fontId="65" fillId="0" borderId="62" xfId="662" applyFont="1" applyFill="1" applyBorder="1" applyAlignment="1">
      <alignment horizontal="center" vertical="top" wrapText="1"/>
    </xf>
    <xf numFmtId="3" fontId="65" fillId="0" borderId="62" xfId="662" applyNumberFormat="1" applyFont="1" applyFill="1" applyBorder="1" applyAlignment="1">
      <alignment horizontal="center" vertical="top" wrapText="1"/>
    </xf>
    <xf numFmtId="4" fontId="65" fillId="0" borderId="62" xfId="118" applyNumberFormat="1" applyFont="1" applyFill="1" applyBorder="1" applyAlignment="1" applyProtection="1">
      <alignment horizontal="center" vertical="center" wrapText="1"/>
      <protection locked="0"/>
    </xf>
    <xf numFmtId="169" fontId="65" fillId="0" borderId="62" xfId="662" applyNumberFormat="1" applyFont="1" applyFill="1" applyBorder="1" applyAlignment="1" applyProtection="1">
      <alignment horizontal="center" vertical="center" wrapText="1"/>
      <protection locked="0"/>
    </xf>
    <xf numFmtId="0" fontId="65" fillId="0" borderId="62" xfId="775" applyFont="1" applyFill="1" applyBorder="1" applyAlignment="1">
      <alignment horizontal="center" vertical="center" wrapText="1"/>
    </xf>
    <xf numFmtId="178" fontId="65" fillId="0" borderId="62" xfId="202" applyNumberFormat="1" applyFont="1" applyFill="1" applyBorder="1" applyAlignment="1">
      <alignment horizontal="center" vertical="center" wrapText="1"/>
    </xf>
    <xf numFmtId="178" fontId="66" fillId="0" borderId="62" xfId="202" applyNumberFormat="1" applyFont="1" applyFill="1" applyBorder="1" applyAlignment="1">
      <alignment horizontal="center" vertical="center" wrapText="1"/>
    </xf>
    <xf numFmtId="0" fontId="68" fillId="0" borderId="65" xfId="775" applyFont="1" applyFill="1" applyBorder="1" applyAlignment="1">
      <alignment horizontal="center" vertical="center" wrapText="1"/>
    </xf>
    <xf numFmtId="0" fontId="65" fillId="0" borderId="65" xfId="843" applyFont="1" applyFill="1" applyBorder="1" applyAlignment="1">
      <alignment horizontal="center" vertical="center" wrapText="1"/>
    </xf>
    <xf numFmtId="178" fontId="65" fillId="0" borderId="65" xfId="202" applyNumberFormat="1" applyFont="1" applyFill="1" applyBorder="1" applyAlignment="1" applyProtection="1">
      <alignment horizontal="center" vertical="center" wrapText="1"/>
      <protection locked="0"/>
    </xf>
    <xf numFmtId="169" fontId="66" fillId="0" borderId="39" xfId="1" applyFont="1" applyFill="1" applyBorder="1" applyAlignment="1">
      <alignment horizontal="center" vertical="center"/>
    </xf>
    <xf numFmtId="3" fontId="65" fillId="0" borderId="65" xfId="118" applyNumberFormat="1" applyFont="1" applyFill="1" applyBorder="1" applyAlignment="1">
      <alignment horizontal="center" vertical="center" wrapText="1"/>
    </xf>
    <xf numFmtId="0" fontId="70" fillId="0" borderId="65" xfId="0" applyFont="1" applyFill="1" applyBorder="1" applyAlignment="1">
      <alignment horizontal="left" vertical="top"/>
    </xf>
    <xf numFmtId="0" fontId="70" fillId="0" borderId="65" xfId="0" applyFont="1" applyFill="1" applyBorder="1" applyAlignment="1">
      <alignment horizontal="left" vertical="top" wrapText="1"/>
    </xf>
    <xf numFmtId="0" fontId="72" fillId="0" borderId="65" xfId="0" applyFont="1" applyFill="1" applyBorder="1" applyAlignment="1">
      <alignment horizontal="center" vertical="center" wrapText="1"/>
    </xf>
    <xf numFmtId="0" fontId="72" fillId="0" borderId="65" xfId="0" applyFont="1" applyFill="1" applyBorder="1" applyAlignment="1">
      <alignment horizontal="center" vertical="center"/>
    </xf>
    <xf numFmtId="0" fontId="89" fillId="0" borderId="65" xfId="843" applyFont="1" applyFill="1" applyBorder="1" applyAlignment="1">
      <alignment horizontal="left" vertical="top" wrapText="1"/>
    </xf>
    <xf numFmtId="0" fontId="65" fillId="0" borderId="65" xfId="662" applyFont="1" applyFill="1" applyBorder="1" applyAlignment="1">
      <alignment horizontal="center" wrapText="1"/>
    </xf>
    <xf numFmtId="3" fontId="65" fillId="0" borderId="65" xfId="118" applyNumberFormat="1" applyFont="1" applyFill="1" applyBorder="1" applyAlignment="1">
      <alignment horizontal="center" wrapText="1"/>
    </xf>
    <xf numFmtId="4" fontId="65" fillId="0" borderId="65" xfId="118" applyNumberFormat="1" applyFont="1" applyFill="1" applyBorder="1" applyAlignment="1" applyProtection="1">
      <alignment horizontal="center" vertical="center" wrapText="1"/>
      <protection locked="0"/>
    </xf>
    <xf numFmtId="178" fontId="65" fillId="0" borderId="62" xfId="118" applyNumberFormat="1" applyFont="1" applyFill="1" applyBorder="1" applyAlignment="1">
      <alignment horizontal="center" vertical="center" wrapText="1"/>
    </xf>
    <xf numFmtId="0" fontId="66" fillId="0" borderId="61" xfId="1300" applyFont="1" applyFill="1" applyBorder="1" applyAlignment="1">
      <alignment horizontal="left" vertical="top" wrapText="1"/>
    </xf>
    <xf numFmtId="0" fontId="66" fillId="0" borderId="70" xfId="1300" applyFont="1" applyFill="1" applyBorder="1" applyAlignment="1">
      <alignment horizontal="left" vertical="top" wrapText="1"/>
    </xf>
    <xf numFmtId="0" fontId="65" fillId="0" borderId="70" xfId="1300" applyFont="1" applyFill="1" applyBorder="1" applyAlignment="1">
      <alignment horizontal="center" vertical="center" wrapText="1"/>
    </xf>
    <xf numFmtId="0" fontId="66" fillId="0" borderId="70" xfId="1300" applyFont="1" applyFill="1" applyBorder="1" applyAlignment="1">
      <alignment horizontal="center" vertical="center" wrapText="1"/>
    </xf>
    <xf numFmtId="169" fontId="90" fillId="0" borderId="39" xfId="1" applyFont="1" applyFill="1" applyBorder="1" applyAlignment="1">
      <alignment horizontal="center" vertical="center"/>
    </xf>
    <xf numFmtId="0" fontId="72" fillId="0" borderId="0" xfId="0" applyFont="1" applyAlignment="1">
      <alignment horizontal="left" vertical="center"/>
    </xf>
    <xf numFmtId="0" fontId="72" fillId="0" borderId="0" xfId="0" applyFont="1" applyAlignment="1">
      <alignment horizontal="left" vertical="top"/>
    </xf>
    <xf numFmtId="0" fontId="68" fillId="0" borderId="0" xfId="638" applyFont="1" applyAlignment="1">
      <alignment horizontal="left" vertical="center"/>
    </xf>
    <xf numFmtId="178" fontId="68" fillId="0" borderId="0" xfId="638" applyNumberFormat="1" applyFont="1" applyAlignment="1">
      <alignment horizontal="left" vertical="center"/>
    </xf>
    <xf numFmtId="178" fontId="68" fillId="0" borderId="0" xfId="1" applyNumberFormat="1" applyFont="1" applyAlignment="1">
      <alignment horizontal="left" vertical="center"/>
    </xf>
    <xf numFmtId="169" fontId="68" fillId="0" borderId="0" xfId="638" applyNumberFormat="1" applyFont="1" applyAlignment="1">
      <alignment horizontal="left" vertical="center"/>
    </xf>
    <xf numFmtId="0" fontId="65" fillId="0" borderId="0" xfId="662" applyFont="1" applyAlignment="1">
      <alignment horizontal="left" vertical="center" wrapText="1"/>
    </xf>
    <xf numFmtId="0" fontId="72" fillId="0" borderId="0" xfId="0" applyFont="1" applyAlignment="1">
      <alignment horizontal="left" vertical="center" wrapText="1"/>
    </xf>
    <xf numFmtId="171" fontId="65" fillId="0" borderId="0" xfId="662" applyNumberFormat="1" applyFont="1" applyAlignment="1">
      <alignment horizontal="left" vertical="center"/>
    </xf>
    <xf numFmtId="0" fontId="65" fillId="0" borderId="0" xfId="662" applyFont="1" applyAlignment="1">
      <alignment horizontal="left" vertical="center"/>
    </xf>
    <xf numFmtId="3" fontId="65" fillId="0" borderId="0" xfId="662" applyNumberFormat="1" applyFont="1" applyAlignment="1">
      <alignment horizontal="left" vertical="center"/>
    </xf>
    <xf numFmtId="169" fontId="65" fillId="0" borderId="0" xfId="1" applyFont="1" applyAlignment="1">
      <alignment horizontal="left" vertical="center"/>
    </xf>
    <xf numFmtId="169" fontId="65" fillId="0" borderId="0" xfId="662" applyNumberFormat="1" applyFont="1" applyAlignment="1">
      <alignment horizontal="left" vertical="center"/>
    </xf>
    <xf numFmtId="171" fontId="65" fillId="0" borderId="60" xfId="662" applyNumberFormat="1" applyFont="1" applyFill="1" applyBorder="1" applyAlignment="1">
      <alignment horizontal="left" vertical="center" wrapText="1"/>
    </xf>
    <xf numFmtId="0" fontId="67" fillId="0" borderId="60" xfId="776" applyFont="1" applyFill="1" applyBorder="1" applyAlignment="1">
      <alignment horizontal="left" vertical="center" wrapText="1"/>
    </xf>
    <xf numFmtId="3" fontId="65" fillId="0" borderId="60" xfId="662" applyNumberFormat="1" applyFont="1" applyFill="1" applyBorder="1" applyAlignment="1">
      <alignment horizontal="left" vertical="center" wrapText="1"/>
    </xf>
    <xf numFmtId="169" fontId="65" fillId="0" borderId="60" xfId="1" applyFont="1" applyFill="1" applyBorder="1" applyAlignment="1" applyProtection="1">
      <alignment horizontal="left" vertical="center" wrapText="1"/>
      <protection locked="0"/>
    </xf>
    <xf numFmtId="169" fontId="65" fillId="0" borderId="60" xfId="662" applyNumberFormat="1" applyFont="1" applyFill="1" applyBorder="1" applyAlignment="1" applyProtection="1">
      <alignment horizontal="left" vertical="center" wrapText="1"/>
      <protection locked="0"/>
    </xf>
    <xf numFmtId="171" fontId="66" fillId="0" borderId="60" xfId="776" applyNumberFormat="1" applyFont="1" applyFill="1" applyBorder="1" applyAlignment="1">
      <alignment horizontal="left" vertical="center"/>
    </xf>
    <xf numFmtId="0" fontId="65" fillId="0" borderId="60" xfId="776" applyFont="1" applyFill="1" applyBorder="1" applyAlignment="1">
      <alignment horizontal="left" vertical="center"/>
    </xf>
    <xf numFmtId="171" fontId="65" fillId="0" borderId="60" xfId="776" applyNumberFormat="1" applyFont="1" applyFill="1" applyBorder="1" applyAlignment="1">
      <alignment horizontal="left" vertical="center"/>
    </xf>
    <xf numFmtId="169" fontId="65" fillId="0" borderId="60" xfId="42" applyFont="1" applyFill="1" applyBorder="1" applyAlignment="1">
      <alignment horizontal="left" vertical="center" wrapText="1"/>
    </xf>
    <xf numFmtId="0" fontId="68" fillId="0" borderId="60" xfId="1302" applyFont="1" applyFill="1" applyBorder="1" applyAlignment="1">
      <alignment horizontal="left" vertical="center" wrapText="1"/>
    </xf>
    <xf numFmtId="1" fontId="65" fillId="0" borderId="60" xfId="1302" applyNumberFormat="1" applyFont="1" applyFill="1" applyBorder="1" applyAlignment="1">
      <alignment horizontal="left" vertical="center" wrapText="1"/>
    </xf>
    <xf numFmtId="0" fontId="67" fillId="0" borderId="60" xfId="1302" applyFont="1" applyFill="1" applyBorder="1" applyAlignment="1">
      <alignment horizontal="left" vertical="center" wrapText="1"/>
    </xf>
    <xf numFmtId="169" fontId="65" fillId="0" borderId="60" xfId="1" applyFont="1" applyFill="1" applyBorder="1" applyAlignment="1">
      <alignment horizontal="left" vertical="center" wrapText="1"/>
    </xf>
    <xf numFmtId="169" fontId="72" fillId="0" borderId="60" xfId="1" applyFont="1" applyFill="1" applyBorder="1" applyAlignment="1">
      <alignment horizontal="left" vertical="center"/>
    </xf>
    <xf numFmtId="0" fontId="72" fillId="0" borderId="60" xfId="0" applyFont="1" applyFill="1" applyBorder="1" applyAlignment="1">
      <alignment horizontal="left" vertical="center"/>
    </xf>
    <xf numFmtId="169" fontId="72" fillId="0" borderId="60" xfId="1" applyFont="1" applyFill="1" applyBorder="1" applyAlignment="1">
      <alignment horizontal="center" vertical="center"/>
    </xf>
    <xf numFmtId="169" fontId="72" fillId="0" borderId="60" xfId="0" applyNumberFormat="1" applyFont="1" applyFill="1" applyBorder="1" applyAlignment="1">
      <alignment horizontal="left" vertical="center"/>
    </xf>
    <xf numFmtId="0" fontId="65" fillId="0" borderId="60" xfId="1302" quotePrefix="1" applyFont="1" applyFill="1" applyBorder="1" applyAlignment="1">
      <alignment horizontal="left" vertical="center" wrapText="1"/>
    </xf>
    <xf numFmtId="171" fontId="66" fillId="0" borderId="60" xfId="1302" applyNumberFormat="1" applyFont="1" applyFill="1" applyBorder="1" applyAlignment="1">
      <alignment horizontal="left" vertical="center" wrapText="1"/>
    </xf>
    <xf numFmtId="0" fontId="66" fillId="0" borderId="60" xfId="1302" applyFont="1" applyFill="1" applyBorder="1" applyAlignment="1">
      <alignment horizontal="left" vertical="center" wrapText="1"/>
    </xf>
    <xf numFmtId="169" fontId="65" fillId="0" borderId="60" xfId="1" applyFont="1" applyFill="1" applyBorder="1" applyAlignment="1" applyProtection="1">
      <alignment horizontal="left" vertical="center" wrapText="1"/>
    </xf>
    <xf numFmtId="0" fontId="66" fillId="0" borderId="60" xfId="560" applyFont="1" applyFill="1" applyBorder="1" applyAlignment="1">
      <alignment horizontal="left" vertical="center"/>
    </xf>
    <xf numFmtId="169" fontId="66" fillId="0" borderId="60" xfId="1" applyFont="1" applyFill="1" applyBorder="1" applyAlignment="1">
      <alignment horizontal="left" vertical="center"/>
    </xf>
    <xf numFmtId="0" fontId="65" fillId="0" borderId="60" xfId="560" applyFont="1" applyFill="1" applyBorder="1" applyAlignment="1">
      <alignment horizontal="left" vertical="center"/>
    </xf>
    <xf numFmtId="171" fontId="66" fillId="0" borderId="60" xfId="560" applyNumberFormat="1" applyFont="1" applyFill="1" applyBorder="1" applyAlignment="1">
      <alignment horizontal="left" vertical="center"/>
    </xf>
    <xf numFmtId="49" fontId="66" fillId="0" borderId="60" xfId="560" applyNumberFormat="1" applyFont="1" applyFill="1" applyBorder="1" applyAlignment="1">
      <alignment horizontal="left" vertical="center"/>
    </xf>
    <xf numFmtId="0" fontId="70" fillId="0" borderId="60" xfId="776" applyFont="1" applyFill="1" applyBorder="1" applyAlignment="1">
      <alignment horizontal="left" vertical="center" wrapText="1"/>
    </xf>
    <xf numFmtId="171" fontId="69" fillId="0" borderId="60" xfId="0" applyNumberFormat="1" applyFont="1" applyFill="1" applyBorder="1" applyAlignment="1">
      <alignment horizontal="left" vertical="center" wrapText="1"/>
    </xf>
    <xf numFmtId="0" fontId="75" fillId="0" borderId="60" xfId="0" applyFont="1" applyFill="1" applyBorder="1" applyAlignment="1">
      <alignment horizontal="left" vertical="center" wrapText="1"/>
    </xf>
    <xf numFmtId="0" fontId="68" fillId="0" borderId="60" xfId="0" applyFont="1" applyFill="1" applyBorder="1" applyAlignment="1">
      <alignment horizontal="left" vertical="center" wrapText="1"/>
    </xf>
    <xf numFmtId="0" fontId="65" fillId="0" borderId="60" xfId="775" applyFont="1" applyFill="1" applyBorder="1" applyAlignment="1">
      <alignment horizontal="left" vertical="center" wrapText="1"/>
    </xf>
    <xf numFmtId="0" fontId="68" fillId="0" borderId="60" xfId="775" applyFont="1" applyFill="1" applyBorder="1" applyAlignment="1">
      <alignment horizontal="left" vertical="center" wrapText="1"/>
    </xf>
    <xf numFmtId="0" fontId="66" fillId="0" borderId="60" xfId="775" applyFont="1" applyFill="1" applyBorder="1" applyAlignment="1">
      <alignment horizontal="left" vertical="center" wrapText="1"/>
    </xf>
    <xf numFmtId="0" fontId="68" fillId="0" borderId="60" xfId="560" applyFont="1" applyFill="1" applyBorder="1" applyAlignment="1">
      <alignment horizontal="left" vertical="center" wrapText="1"/>
    </xf>
    <xf numFmtId="171" fontId="70" fillId="0" borderId="60" xfId="0" applyNumberFormat="1" applyFont="1" applyFill="1" applyBorder="1" applyAlignment="1">
      <alignment horizontal="left" vertical="center" wrapText="1"/>
    </xf>
    <xf numFmtId="0" fontId="70" fillId="0" borderId="60" xfId="0" applyFont="1" applyFill="1" applyBorder="1" applyAlignment="1">
      <alignment horizontal="left" vertical="center" wrapText="1"/>
    </xf>
    <xf numFmtId="171" fontId="66" fillId="0" borderId="62" xfId="1300" applyNumberFormat="1" applyFont="1" applyFill="1" applyBorder="1" applyAlignment="1">
      <alignment horizontal="left" vertical="center" wrapText="1"/>
    </xf>
    <xf numFmtId="0" fontId="66" fillId="0" borderId="62" xfId="1300" applyFont="1" applyFill="1" applyBorder="1" applyAlignment="1">
      <alignment horizontal="left" vertical="center" wrapText="1"/>
    </xf>
    <xf numFmtId="169" fontId="66" fillId="0" borderId="62" xfId="1" applyFont="1" applyFill="1" applyBorder="1" applyAlignment="1" applyProtection="1">
      <alignment horizontal="left" vertical="center" wrapText="1"/>
    </xf>
    <xf numFmtId="0" fontId="66" fillId="0" borderId="62" xfId="591" applyFont="1" applyFill="1" applyBorder="1" applyAlignment="1">
      <alignment vertical="center" wrapText="1"/>
    </xf>
    <xf numFmtId="9" fontId="66" fillId="0" borderId="62" xfId="591" applyNumberFormat="1" applyFont="1" applyFill="1" applyBorder="1" applyAlignment="1">
      <alignment vertical="center" wrapText="1"/>
    </xf>
    <xf numFmtId="169" fontId="66" fillId="0" borderId="62" xfId="777" applyNumberFormat="1" applyFont="1" applyFill="1" applyBorder="1" applyAlignment="1">
      <alignment vertical="center" wrapText="1"/>
    </xf>
    <xf numFmtId="171" fontId="65" fillId="0" borderId="65" xfId="776" applyNumberFormat="1" applyFont="1" applyFill="1" applyBorder="1" applyAlignment="1">
      <alignment horizontal="left" vertical="center"/>
    </xf>
    <xf numFmtId="0" fontId="66" fillId="0" borderId="65" xfId="1302" applyFont="1" applyFill="1" applyBorder="1" applyAlignment="1">
      <alignment horizontal="left" vertical="center" wrapText="1"/>
    </xf>
    <xf numFmtId="169" fontId="65" fillId="0" borderId="65" xfId="1" applyFont="1" applyFill="1" applyBorder="1" applyAlignment="1">
      <alignment horizontal="left" vertical="center" wrapText="1"/>
    </xf>
    <xf numFmtId="169" fontId="72" fillId="0" borderId="65" xfId="1" applyFont="1" applyFill="1" applyBorder="1" applyAlignment="1">
      <alignment horizontal="center" vertical="center"/>
    </xf>
    <xf numFmtId="169" fontId="72" fillId="0" borderId="65" xfId="0" applyNumberFormat="1" applyFont="1" applyFill="1" applyBorder="1" applyAlignment="1">
      <alignment horizontal="left" vertical="center"/>
    </xf>
    <xf numFmtId="171" fontId="66" fillId="0" borderId="62" xfId="1302" applyNumberFormat="1" applyFont="1" applyFill="1" applyBorder="1" applyAlignment="1">
      <alignment horizontal="left" vertical="center" wrapText="1"/>
    </xf>
    <xf numFmtId="0" fontId="67" fillId="0" borderId="62" xfId="1302" applyFont="1" applyFill="1" applyBorder="1" applyAlignment="1">
      <alignment horizontal="left" vertical="center" wrapText="1"/>
    </xf>
    <xf numFmtId="0" fontId="66" fillId="0" borderId="62" xfId="1302" applyFont="1" applyFill="1" applyBorder="1" applyAlignment="1">
      <alignment horizontal="left" vertical="center" wrapText="1"/>
    </xf>
    <xf numFmtId="169" fontId="65" fillId="0" borderId="62" xfId="1" applyFont="1" applyFill="1" applyBorder="1" applyAlignment="1">
      <alignment horizontal="left" vertical="center" wrapText="1"/>
    </xf>
    <xf numFmtId="169" fontId="72" fillId="0" borderId="62" xfId="1" applyFont="1" applyFill="1" applyBorder="1" applyAlignment="1">
      <alignment horizontal="left" vertical="center"/>
    </xf>
    <xf numFmtId="169" fontId="72" fillId="0" borderId="62" xfId="0" applyNumberFormat="1" applyFont="1" applyFill="1" applyBorder="1" applyAlignment="1">
      <alignment horizontal="left" vertical="center"/>
    </xf>
    <xf numFmtId="0" fontId="65" fillId="0" borderId="65" xfId="560" applyFont="1" applyFill="1" applyBorder="1" applyAlignment="1">
      <alignment horizontal="left" vertical="center" wrapText="1"/>
    </xf>
    <xf numFmtId="0" fontId="69" fillId="0" borderId="65" xfId="1302" applyFont="1" applyFill="1" applyBorder="1" applyAlignment="1">
      <alignment horizontal="left" vertical="center" wrapText="1"/>
    </xf>
    <xf numFmtId="169" fontId="72" fillId="0" borderId="65" xfId="1" applyFont="1" applyFill="1" applyBorder="1" applyAlignment="1">
      <alignment horizontal="left" vertical="center"/>
    </xf>
    <xf numFmtId="0" fontId="72" fillId="0" borderId="62" xfId="0" applyFont="1" applyFill="1" applyBorder="1" applyAlignment="1">
      <alignment horizontal="left" vertical="center"/>
    </xf>
    <xf numFmtId="0" fontId="66" fillId="0" borderId="62" xfId="560" applyFont="1" applyFill="1" applyBorder="1" applyAlignment="1">
      <alignment horizontal="left" vertical="center" wrapText="1"/>
    </xf>
    <xf numFmtId="0" fontId="69" fillId="0" borderId="62" xfId="1302" applyFont="1" applyFill="1" applyBorder="1" applyAlignment="1">
      <alignment horizontal="left" vertical="center" wrapText="1"/>
    </xf>
    <xf numFmtId="0" fontId="65" fillId="0" borderId="65" xfId="775" applyFont="1" applyFill="1" applyBorder="1" applyAlignment="1">
      <alignment horizontal="left" vertical="center" wrapText="1"/>
    </xf>
    <xf numFmtId="0" fontId="68" fillId="0" borderId="65" xfId="775" applyFont="1" applyFill="1" applyBorder="1" applyAlignment="1">
      <alignment horizontal="left" vertical="center" wrapText="1"/>
    </xf>
    <xf numFmtId="3" fontId="66" fillId="0" borderId="65" xfId="118" applyNumberFormat="1" applyFont="1" applyFill="1" applyBorder="1" applyAlignment="1">
      <alignment horizontal="left" vertical="center" wrapText="1"/>
    </xf>
    <xf numFmtId="0" fontId="66" fillId="0" borderId="62" xfId="775" applyFont="1" applyFill="1" applyBorder="1" applyAlignment="1">
      <alignment horizontal="left" vertical="center" wrapText="1"/>
    </xf>
    <xf numFmtId="0" fontId="68" fillId="0" borderId="62" xfId="775" applyFont="1" applyFill="1" applyBorder="1" applyAlignment="1">
      <alignment horizontal="left" vertical="center" wrapText="1"/>
    </xf>
    <xf numFmtId="171" fontId="65" fillId="0" borderId="62" xfId="776" applyNumberFormat="1" applyFont="1" applyFill="1" applyBorder="1" applyAlignment="1">
      <alignment horizontal="left" vertical="center"/>
    </xf>
    <xf numFmtId="0" fontId="65" fillId="0" borderId="60" xfId="1300" applyFont="1" applyBorder="1" applyAlignment="1">
      <alignment horizontal="center" vertical="top" wrapText="1"/>
    </xf>
    <xf numFmtId="0" fontId="65" fillId="0" borderId="60" xfId="1300" applyFont="1" applyBorder="1" applyAlignment="1">
      <alignment horizontal="left" vertical="top" wrapText="1"/>
    </xf>
    <xf numFmtId="178" fontId="65" fillId="0" borderId="60" xfId="118" applyNumberFormat="1" applyFont="1" applyFill="1" applyBorder="1" applyAlignment="1">
      <alignment horizontal="center" vertical="top" wrapText="1"/>
    </xf>
    <xf numFmtId="3" fontId="65" fillId="0" borderId="60" xfId="775" applyNumberFormat="1" applyFont="1" applyBorder="1" applyAlignment="1">
      <alignment horizontal="center" vertical="top" wrapText="1"/>
    </xf>
    <xf numFmtId="0" fontId="68" fillId="0" borderId="60" xfId="662" applyFont="1" applyBorder="1" applyAlignment="1">
      <alignment horizontal="center" vertical="top" wrapText="1"/>
    </xf>
    <xf numFmtId="0" fontId="68" fillId="0" borderId="60" xfId="775" applyFont="1" applyBorder="1" applyAlignment="1">
      <alignment horizontal="center" vertical="top" wrapText="1"/>
    </xf>
    <xf numFmtId="0" fontId="68" fillId="2" borderId="60" xfId="775" applyFont="1" applyFill="1" applyBorder="1" applyAlignment="1">
      <alignment horizontal="center" vertical="top" wrapText="1"/>
    </xf>
    <xf numFmtId="178" fontId="65" fillId="5" borderId="60" xfId="202" applyNumberFormat="1" applyFont="1" applyFill="1" applyBorder="1" applyAlignment="1" applyProtection="1">
      <alignment horizontal="left" vertical="top" wrapText="1"/>
      <protection locked="0"/>
    </xf>
    <xf numFmtId="3" fontId="65" fillId="2" borderId="60" xfId="118" applyNumberFormat="1" applyFont="1" applyFill="1" applyBorder="1" applyAlignment="1">
      <alignment horizontal="center" vertical="top" wrapText="1"/>
    </xf>
    <xf numFmtId="178" fontId="65" fillId="2" borderId="60" xfId="202" applyNumberFormat="1" applyFont="1" applyFill="1" applyBorder="1" applyAlignment="1" applyProtection="1">
      <alignment vertical="center" wrapText="1"/>
      <protection locked="0"/>
    </xf>
    <xf numFmtId="172" fontId="65" fillId="2" borderId="60" xfId="118" applyNumberFormat="1" applyFont="1" applyFill="1" applyBorder="1" applyAlignment="1">
      <alignment horizontal="center" vertical="center" wrapText="1"/>
    </xf>
    <xf numFmtId="0" fontId="68" fillId="0" borderId="60" xfId="560" applyFont="1" applyBorder="1" applyAlignment="1">
      <alignment horizontal="center" vertical="top"/>
    </xf>
    <xf numFmtId="3" fontId="65" fillId="0" borderId="60" xfId="560" applyNumberFormat="1" applyFont="1" applyBorder="1" applyAlignment="1">
      <alignment horizontal="center" vertical="center"/>
    </xf>
    <xf numFmtId="178" fontId="65" fillId="0" borderId="60" xfId="202" applyNumberFormat="1" applyFont="1" applyFill="1" applyBorder="1" applyAlignment="1" applyProtection="1">
      <alignment vertical="center"/>
      <protection locked="0"/>
    </xf>
    <xf numFmtId="178" fontId="65" fillId="0" borderId="60" xfId="202" applyNumberFormat="1" applyFont="1" applyFill="1" applyBorder="1" applyAlignment="1" applyProtection="1">
      <alignment vertical="center" wrapText="1"/>
      <protection locked="0"/>
    </xf>
    <xf numFmtId="0" fontId="70" fillId="0" borderId="60" xfId="0" applyFont="1" applyBorder="1" applyAlignment="1">
      <alignment horizontal="left" vertical="top"/>
    </xf>
    <xf numFmtId="3" fontId="74" fillId="2" borderId="60" xfId="118" applyNumberFormat="1" applyFont="1" applyFill="1" applyBorder="1" applyAlignment="1">
      <alignment horizontal="left" vertical="top" wrapText="1"/>
    </xf>
    <xf numFmtId="178" fontId="74" fillId="2" borderId="60" xfId="202" applyNumberFormat="1" applyFont="1" applyFill="1" applyBorder="1" applyAlignment="1" applyProtection="1">
      <alignment horizontal="left" vertical="top" wrapText="1"/>
      <protection locked="0"/>
    </xf>
    <xf numFmtId="178" fontId="65" fillId="2" borderId="60" xfId="202" applyNumberFormat="1" applyFont="1" applyFill="1" applyBorder="1" applyAlignment="1" applyProtection="1">
      <alignment horizontal="center" vertical="top" wrapText="1"/>
      <protection locked="0"/>
    </xf>
    <xf numFmtId="0" fontId="72" fillId="0" borderId="60" xfId="0" applyFont="1" applyBorder="1" applyAlignment="1">
      <alignment horizontal="center" vertical="top"/>
    </xf>
    <xf numFmtId="178" fontId="65" fillId="0" borderId="60" xfId="775" applyNumberFormat="1" applyFont="1" applyBorder="1" applyAlignment="1">
      <alignment horizontal="center" vertical="top" wrapText="1"/>
    </xf>
    <xf numFmtId="0" fontId="68" fillId="2" borderId="60" xfId="775" applyFont="1" applyFill="1" applyBorder="1" applyAlignment="1" applyProtection="1">
      <alignment horizontal="center" vertical="top" wrapText="1"/>
      <protection locked="0"/>
    </xf>
    <xf numFmtId="0" fontId="68" fillId="0" borderId="65" xfId="662" applyFont="1" applyBorder="1" applyAlignment="1">
      <alignment horizontal="left" vertical="top" wrapText="1"/>
    </xf>
    <xf numFmtId="0" fontId="68" fillId="0" borderId="65" xfId="662" applyFont="1" applyBorder="1" applyAlignment="1">
      <alignment horizontal="center" vertical="top" wrapText="1"/>
    </xf>
    <xf numFmtId="0" fontId="65" fillId="0" borderId="65" xfId="843" applyFont="1" applyBorder="1" applyAlignment="1">
      <alignment horizontal="left" vertical="top" wrapText="1"/>
    </xf>
    <xf numFmtId="0" fontId="66" fillId="0" borderId="62" xfId="775" applyFont="1" applyBorder="1" applyAlignment="1">
      <alignment horizontal="left" vertical="top" wrapText="1"/>
    </xf>
    <xf numFmtId="0" fontId="68" fillId="0" borderId="62" xfId="775" applyFont="1" applyBorder="1" applyAlignment="1">
      <alignment horizontal="center" vertical="top" wrapText="1"/>
    </xf>
    <xf numFmtId="169" fontId="66" fillId="0" borderId="39" xfId="1" applyFont="1" applyBorder="1" applyAlignment="1">
      <alignment horizontal="center" vertical="center"/>
    </xf>
    <xf numFmtId="0" fontId="68" fillId="2" borderId="65" xfId="775" applyFont="1" applyFill="1" applyBorder="1" applyAlignment="1">
      <alignment horizontal="center" vertical="top" wrapText="1"/>
    </xf>
    <xf numFmtId="3" fontId="65" fillId="2" borderId="65" xfId="118" applyNumberFormat="1" applyFont="1" applyFill="1" applyBorder="1" applyAlignment="1">
      <alignment horizontal="center" vertical="top" wrapText="1"/>
    </xf>
    <xf numFmtId="0" fontId="68" fillId="2" borderId="62" xfId="775" applyFont="1" applyFill="1" applyBorder="1" applyAlignment="1">
      <alignment horizontal="center" vertical="top" wrapText="1"/>
    </xf>
    <xf numFmtId="0" fontId="65" fillId="0" borderId="65" xfId="775" applyFont="1" applyBorder="1" applyAlignment="1">
      <alignment horizontal="left" vertical="top" wrapText="1"/>
    </xf>
    <xf numFmtId="0" fontId="66" fillId="2" borderId="65" xfId="775" applyFont="1" applyFill="1" applyBorder="1" applyAlignment="1">
      <alignment horizontal="left" vertical="top" wrapText="1"/>
    </xf>
    <xf numFmtId="3" fontId="65" fillId="2" borderId="65" xfId="118" applyNumberFormat="1" applyFont="1" applyFill="1" applyBorder="1" applyAlignment="1">
      <alignment horizontal="center" vertical="center" wrapText="1"/>
    </xf>
    <xf numFmtId="178" fontId="65" fillId="2" borderId="65" xfId="202" applyNumberFormat="1" applyFont="1" applyFill="1" applyBorder="1" applyAlignment="1" applyProtection="1">
      <alignment vertical="center" wrapText="1"/>
      <protection locked="0"/>
    </xf>
    <xf numFmtId="3" fontId="65" fillId="2" borderId="62" xfId="118" applyNumberFormat="1" applyFont="1" applyFill="1" applyBorder="1" applyAlignment="1">
      <alignment horizontal="left" vertical="top" wrapText="1"/>
    </xf>
    <xf numFmtId="178" fontId="65" fillId="2" borderId="65" xfId="202" applyNumberFormat="1" applyFont="1" applyFill="1" applyBorder="1" applyAlignment="1" applyProtection="1">
      <alignment horizontal="center" vertical="top" wrapText="1"/>
      <protection locked="0"/>
    </xf>
    <xf numFmtId="3" fontId="65" fillId="2" borderId="62" xfId="118" applyNumberFormat="1" applyFont="1" applyFill="1" applyBorder="1" applyAlignment="1">
      <alignment horizontal="center" vertical="top" wrapText="1"/>
    </xf>
    <xf numFmtId="178" fontId="65" fillId="2" borderId="62" xfId="202" applyNumberFormat="1" applyFont="1" applyFill="1" applyBorder="1" applyAlignment="1" applyProtection="1">
      <alignment horizontal="center" vertical="top" wrapText="1"/>
      <protection locked="0"/>
    </xf>
    <xf numFmtId="9" fontId="65" fillId="0" borderId="65" xfId="591" applyNumberFormat="1" applyFont="1" applyBorder="1" applyAlignment="1">
      <alignment horizontal="center" vertical="top"/>
    </xf>
    <xf numFmtId="0" fontId="65" fillId="2" borderId="62" xfId="775" applyFont="1" applyFill="1" applyBorder="1" applyAlignment="1">
      <alignment vertical="top" wrapText="1"/>
    </xf>
    <xf numFmtId="0" fontId="66" fillId="0" borderId="60" xfId="560" applyFont="1" applyFill="1" applyBorder="1" applyAlignment="1">
      <alignment horizontal="center" wrapText="1"/>
    </xf>
    <xf numFmtId="0" fontId="66" fillId="0" borderId="60" xfId="560" applyFont="1" applyFill="1" applyBorder="1" applyAlignment="1">
      <alignment horizontal="left" wrapText="1"/>
    </xf>
    <xf numFmtId="3" fontId="65" fillId="0" borderId="60" xfId="560" applyNumberFormat="1" applyFont="1" applyFill="1" applyBorder="1" applyAlignment="1">
      <alignment horizontal="center" wrapText="1"/>
    </xf>
    <xf numFmtId="169" fontId="65" fillId="0" borderId="60" xfId="1" applyFont="1" applyFill="1" applyBorder="1" applyAlignment="1" applyProtection="1">
      <alignment horizontal="right" wrapText="1"/>
      <protection locked="0"/>
    </xf>
    <xf numFmtId="178" fontId="65" fillId="0" borderId="60" xfId="42" applyNumberFormat="1" applyFont="1" applyFill="1" applyBorder="1" applyAlignment="1" applyProtection="1">
      <alignment horizontal="right" wrapText="1"/>
      <protection locked="0"/>
    </xf>
    <xf numFmtId="0" fontId="65" fillId="0" borderId="60" xfId="1302" applyFont="1" applyFill="1" applyBorder="1" applyAlignment="1">
      <alignment horizontal="center" wrapText="1"/>
    </xf>
    <xf numFmtId="178" fontId="65" fillId="0" borderId="60" xfId="42" applyNumberFormat="1" applyFont="1" applyFill="1" applyBorder="1" applyAlignment="1" applyProtection="1">
      <alignment horizontal="center" wrapText="1"/>
    </xf>
    <xf numFmtId="178" fontId="65" fillId="0" borderId="60" xfId="1302" applyNumberFormat="1" applyFont="1" applyFill="1" applyBorder="1" applyAlignment="1" applyProtection="1">
      <alignment horizontal="right"/>
      <protection locked="0"/>
    </xf>
    <xf numFmtId="178" fontId="64" fillId="0" borderId="60" xfId="42" applyNumberFormat="1" applyFont="1" applyFill="1" applyBorder="1" applyAlignment="1" applyProtection="1">
      <alignment horizontal="center" wrapText="1"/>
    </xf>
    <xf numFmtId="169" fontId="64" fillId="0" borderId="60" xfId="1" applyFont="1" applyFill="1" applyBorder="1" applyAlignment="1" applyProtection="1">
      <alignment horizontal="right" wrapText="1"/>
      <protection locked="0"/>
    </xf>
    <xf numFmtId="178" fontId="64" fillId="0" borderId="60" xfId="42" applyNumberFormat="1" applyFont="1" applyFill="1" applyBorder="1" applyAlignment="1" applyProtection="1">
      <alignment wrapText="1"/>
    </xf>
    <xf numFmtId="0" fontId="66" fillId="0" borderId="62" xfId="560" applyFont="1" applyFill="1" applyBorder="1" applyAlignment="1">
      <alignment horizontal="center" wrapText="1"/>
    </xf>
    <xf numFmtId="0" fontId="66" fillId="0" borderId="62" xfId="560" applyFont="1" applyFill="1" applyBorder="1" applyAlignment="1">
      <alignment horizontal="left" wrapText="1"/>
    </xf>
    <xf numFmtId="0" fontId="65" fillId="0" borderId="62" xfId="560" applyFont="1" applyFill="1" applyBorder="1" applyAlignment="1">
      <alignment horizontal="center" wrapText="1"/>
    </xf>
    <xf numFmtId="3" fontId="65" fillId="0" borderId="62" xfId="560" applyNumberFormat="1" applyFont="1" applyFill="1" applyBorder="1" applyAlignment="1">
      <alignment horizontal="center" wrapText="1"/>
    </xf>
    <xf numFmtId="169" fontId="65" fillId="0" borderId="62" xfId="1" applyFont="1" applyFill="1" applyBorder="1" applyAlignment="1" applyProtection="1">
      <alignment horizontal="right" wrapText="1"/>
      <protection locked="0"/>
    </xf>
    <xf numFmtId="178" fontId="65" fillId="0" borderId="62" xfId="42" applyNumberFormat="1" applyFont="1" applyFill="1" applyBorder="1" applyAlignment="1" applyProtection="1">
      <alignment horizontal="right" wrapText="1"/>
      <protection locked="0"/>
    </xf>
    <xf numFmtId="0" fontId="66" fillId="0" borderId="61" xfId="1300" applyFont="1" applyFill="1" applyBorder="1" applyAlignment="1">
      <alignment horizontal="center" vertical="top" wrapText="1"/>
    </xf>
    <xf numFmtId="169" fontId="66" fillId="0" borderId="61" xfId="1" applyFont="1" applyFill="1" applyBorder="1" applyAlignment="1">
      <alignment horizontal="left" vertical="top" wrapText="1"/>
    </xf>
    <xf numFmtId="178" fontId="64" fillId="0" borderId="65" xfId="42" applyNumberFormat="1" applyFont="1" applyFill="1" applyBorder="1" applyAlignment="1" applyProtection="1">
      <alignment horizontal="center" wrapText="1"/>
    </xf>
    <xf numFmtId="169" fontId="64" fillId="0" borderId="65" xfId="1" applyFont="1" applyFill="1" applyBorder="1" applyAlignment="1" applyProtection="1">
      <alignment horizontal="right" wrapText="1"/>
      <protection locked="0"/>
    </xf>
    <xf numFmtId="178" fontId="64" fillId="0" borderId="62" xfId="42" applyNumberFormat="1" applyFont="1" applyFill="1" applyBorder="1" applyAlignment="1" applyProtection="1">
      <alignment horizontal="center" wrapText="1"/>
    </xf>
    <xf numFmtId="169" fontId="64" fillId="0" borderId="62" xfId="1" applyFont="1" applyFill="1" applyBorder="1" applyAlignment="1" applyProtection="1">
      <alignment horizontal="right" wrapText="1"/>
      <protection locked="0"/>
    </xf>
    <xf numFmtId="169" fontId="64" fillId="0" borderId="39" xfId="1" applyFont="1" applyFill="1" applyBorder="1" applyAlignment="1" applyProtection="1">
      <alignment horizontal="right" wrapText="1"/>
      <protection locked="0"/>
    </xf>
    <xf numFmtId="169" fontId="64" fillId="0" borderId="65" xfId="42" applyFont="1" applyFill="1" applyBorder="1" applyAlignment="1" applyProtection="1">
      <alignment horizontal="center" wrapText="1"/>
    </xf>
    <xf numFmtId="0" fontId="12" fillId="0" borderId="60" xfId="560" applyFont="1" applyFill="1" applyBorder="1" applyAlignment="1">
      <alignment horizontal="left" wrapText="1"/>
    </xf>
    <xf numFmtId="0" fontId="62" fillId="0" borderId="60" xfId="1302" applyFont="1" applyFill="1" applyBorder="1" applyAlignment="1">
      <alignment horizontal="left" wrapText="1"/>
    </xf>
    <xf numFmtId="0" fontId="64" fillId="0" borderId="60" xfId="1302" applyFont="1" applyFill="1" applyBorder="1" applyAlignment="1">
      <alignment horizontal="center" wrapText="1"/>
    </xf>
    <xf numFmtId="0" fontId="12" fillId="0" borderId="0" xfId="560" applyFont="1" applyFill="1" applyBorder="1" applyAlignment="1">
      <alignment horizontal="left" wrapText="1"/>
    </xf>
    <xf numFmtId="0" fontId="12" fillId="0" borderId="52" xfId="560" applyFont="1" applyFill="1" applyBorder="1" applyAlignment="1">
      <alignment horizontal="left" wrapText="1"/>
    </xf>
    <xf numFmtId="178" fontId="64" fillId="0" borderId="60" xfId="1302" applyNumberFormat="1" applyFont="1" applyFill="1" applyBorder="1" applyAlignment="1" applyProtection="1">
      <alignment horizontal="right"/>
      <protection locked="0"/>
    </xf>
    <xf numFmtId="0" fontId="11" fillId="0" borderId="0" xfId="638" applyFont="1" applyFill="1" applyBorder="1" applyAlignment="1">
      <alignment horizontal="left" vertical="top"/>
    </xf>
    <xf numFmtId="0" fontId="11" fillId="0" borderId="72" xfId="638" applyFont="1" applyFill="1" applyBorder="1" applyAlignment="1">
      <alignment horizontal="left" vertical="top"/>
    </xf>
    <xf numFmtId="0" fontId="11" fillId="0" borderId="59" xfId="638" applyFont="1" applyFill="1" applyBorder="1" applyAlignment="1">
      <alignment horizontal="left" vertical="top"/>
    </xf>
    <xf numFmtId="0" fontId="11" fillId="0" borderId="52" xfId="638" applyFont="1" applyFill="1" applyBorder="1" applyAlignment="1">
      <alignment horizontal="left" vertical="top"/>
    </xf>
    <xf numFmtId="0" fontId="11" fillId="0" borderId="60" xfId="638" applyFont="1" applyFill="1" applyBorder="1" applyAlignment="1">
      <alignment horizontal="left" vertical="top"/>
    </xf>
    <xf numFmtId="169" fontId="11" fillId="0" borderId="0" xfId="638" applyNumberFormat="1" applyFont="1" applyFill="1" applyBorder="1" applyAlignment="1">
      <alignment horizontal="left" vertical="top"/>
    </xf>
    <xf numFmtId="4" fontId="11" fillId="0" borderId="0" xfId="638" applyNumberFormat="1" applyFont="1" applyFill="1" applyBorder="1" applyAlignment="1">
      <alignment horizontal="left" vertical="top"/>
    </xf>
    <xf numFmtId="0" fontId="12" fillId="0" borderId="0" xfId="663" applyFont="1" applyFill="1" applyBorder="1"/>
    <xf numFmtId="0" fontId="12" fillId="0" borderId="52" xfId="663" applyFont="1" applyFill="1" applyBorder="1"/>
    <xf numFmtId="0" fontId="12" fillId="0" borderId="60" xfId="663" applyFont="1" applyFill="1" applyBorder="1"/>
    <xf numFmtId="0" fontId="15" fillId="0" borderId="0" xfId="663" applyFont="1" applyFill="1" applyBorder="1"/>
    <xf numFmtId="0" fontId="15" fillId="0" borderId="52" xfId="663" applyFont="1" applyFill="1" applyBorder="1"/>
    <xf numFmtId="0" fontId="15" fillId="0" borderId="60" xfId="663" applyFont="1" applyFill="1" applyBorder="1"/>
    <xf numFmtId="0" fontId="93" fillId="0" borderId="60" xfId="663" applyFont="1" applyFill="1" applyBorder="1" applyAlignment="1">
      <alignment horizontal="right"/>
    </xf>
    <xf numFmtId="0" fontId="12" fillId="0" borderId="0" xfId="560" applyFont="1" applyFill="1" applyBorder="1"/>
    <xf numFmtId="0" fontId="12" fillId="0" borderId="52" xfId="560" applyFont="1" applyFill="1" applyBorder="1"/>
    <xf numFmtId="0" fontId="12" fillId="0" borderId="60" xfId="560" applyFont="1" applyFill="1" applyBorder="1"/>
    <xf numFmtId="0" fontId="3" fillId="0" borderId="0" xfId="775" applyFont="1" applyFill="1" applyBorder="1" applyAlignment="1">
      <alignment horizontal="left" vertical="top" wrapText="1"/>
    </xf>
    <xf numFmtId="0" fontId="64" fillId="0" borderId="60" xfId="1302" applyFont="1" applyFill="1" applyBorder="1" applyAlignment="1">
      <alignment horizontal="left" wrapText="1"/>
    </xf>
    <xf numFmtId="0" fontId="63" fillId="0" borderId="60" xfId="843" applyFont="1" applyFill="1" applyBorder="1" applyAlignment="1">
      <alignment horizontal="left" wrapText="1"/>
    </xf>
    <xf numFmtId="0" fontId="16" fillId="0" borderId="0" xfId="560" applyFont="1" applyFill="1" applyBorder="1" applyAlignment="1">
      <alignment horizontal="left" wrapText="1"/>
    </xf>
    <xf numFmtId="0" fontId="16" fillId="0" borderId="52" xfId="560" applyFont="1" applyFill="1" applyBorder="1" applyAlignment="1">
      <alignment horizontal="left" wrapText="1"/>
    </xf>
    <xf numFmtId="0" fontId="16" fillId="0" borderId="60" xfId="560" applyFont="1" applyFill="1" applyBorder="1" applyAlignment="1">
      <alignment horizontal="left" wrapText="1"/>
    </xf>
    <xf numFmtId="0" fontId="64" fillId="0" borderId="60" xfId="1302" applyFont="1" applyFill="1" applyBorder="1" applyAlignment="1">
      <alignment wrapText="1"/>
    </xf>
    <xf numFmtId="0" fontId="64" fillId="0" borderId="65" xfId="1302" applyFont="1" applyFill="1" applyBorder="1" applyAlignment="1">
      <alignment horizontal="left" wrapText="1"/>
    </xf>
    <xf numFmtId="0" fontId="64" fillId="0" borderId="65" xfId="1302" applyFont="1" applyFill="1" applyBorder="1" applyAlignment="1">
      <alignment horizontal="center" wrapText="1"/>
    </xf>
    <xf numFmtId="178" fontId="64" fillId="0" borderId="65" xfId="1302" applyNumberFormat="1" applyFont="1" applyFill="1" applyBorder="1" applyAlignment="1" applyProtection="1">
      <alignment horizontal="right"/>
      <protection locked="0"/>
    </xf>
    <xf numFmtId="0" fontId="12" fillId="0" borderId="60" xfId="663" applyFont="1" applyFill="1" applyBorder="1" applyAlignment="1">
      <alignment horizontal="right"/>
    </xf>
    <xf numFmtId="0" fontId="62" fillId="0" borderId="39" xfId="560" applyFont="1" applyFill="1" applyBorder="1"/>
    <xf numFmtId="3" fontId="62" fillId="0" borderId="39" xfId="560" applyNumberFormat="1" applyFont="1" applyFill="1" applyBorder="1"/>
    <xf numFmtId="0" fontId="62" fillId="0" borderId="62" xfId="560" applyFont="1" applyFill="1" applyBorder="1" applyAlignment="1">
      <alignment horizontal="center" wrapText="1"/>
    </xf>
    <xf numFmtId="0" fontId="62" fillId="0" borderId="62" xfId="1302" applyFont="1" applyFill="1" applyBorder="1" applyAlignment="1">
      <alignment horizontal="left" wrapText="1"/>
    </xf>
    <xf numFmtId="0" fontId="64" fillId="0" borderId="62" xfId="1302" applyFont="1" applyFill="1" applyBorder="1" applyAlignment="1">
      <alignment horizontal="center" wrapText="1"/>
    </xf>
    <xf numFmtId="178" fontId="64" fillId="0" borderId="62" xfId="1302" applyNumberFormat="1" applyFont="1" applyFill="1" applyBorder="1" applyAlignment="1" applyProtection="1">
      <alignment horizontal="right"/>
      <protection locked="0"/>
    </xf>
    <xf numFmtId="0" fontId="62" fillId="0" borderId="60" xfId="560" applyFont="1" applyFill="1" applyBorder="1" applyAlignment="1">
      <alignment horizontal="center" wrapText="1"/>
    </xf>
    <xf numFmtId="0" fontId="64" fillId="0" borderId="65" xfId="560" applyFont="1" applyFill="1" applyBorder="1" applyAlignment="1">
      <alignment horizontal="center" wrapText="1"/>
    </xf>
    <xf numFmtId="0" fontId="64" fillId="0" borderId="39" xfId="560" applyFont="1" applyFill="1" applyBorder="1" applyAlignment="1">
      <alignment horizontal="center" wrapText="1"/>
    </xf>
    <xf numFmtId="0" fontId="64" fillId="0" borderId="62" xfId="560" applyFont="1" applyFill="1" applyBorder="1" applyAlignment="1">
      <alignment horizontal="center" wrapText="1"/>
    </xf>
    <xf numFmtId="0" fontId="64" fillId="0" borderId="62" xfId="1302" applyFont="1" applyFill="1" applyBorder="1" applyAlignment="1">
      <alignment horizontal="left" wrapText="1"/>
    </xf>
    <xf numFmtId="0" fontId="64" fillId="0" borderId="60" xfId="560" applyFont="1" applyFill="1" applyBorder="1" applyAlignment="1">
      <alignment horizontal="center" wrapText="1"/>
    </xf>
    <xf numFmtId="0" fontId="62" fillId="0" borderId="60" xfId="560" applyFont="1" applyFill="1" applyBorder="1" applyAlignment="1">
      <alignment wrapText="1"/>
    </xf>
    <xf numFmtId="0" fontId="63" fillId="0" borderId="60" xfId="1302" applyFont="1" applyFill="1" applyBorder="1" applyAlignment="1">
      <alignment horizontal="left" wrapText="1"/>
    </xf>
    <xf numFmtId="1" fontId="64" fillId="0" borderId="60" xfId="1302" applyNumberFormat="1" applyFont="1" applyFill="1" applyBorder="1" applyAlignment="1">
      <alignment horizontal="center" wrapText="1"/>
    </xf>
    <xf numFmtId="1" fontId="64" fillId="0" borderId="60" xfId="1302" applyNumberFormat="1" applyFont="1" applyFill="1" applyBorder="1" applyAlignment="1">
      <alignment wrapText="1"/>
    </xf>
    <xf numFmtId="0" fontId="17" fillId="0" borderId="0" xfId="0" applyFont="1" applyFill="1" applyBorder="1" applyAlignment="1">
      <alignment horizontal="left" vertical="top"/>
    </xf>
    <xf numFmtId="0" fontId="17" fillId="0" borderId="52" xfId="0" applyFont="1" applyFill="1" applyBorder="1" applyAlignment="1">
      <alignment horizontal="left" vertical="top"/>
    </xf>
    <xf numFmtId="0" fontId="17" fillId="0" borderId="60" xfId="0" applyFont="1" applyFill="1" applyBorder="1" applyAlignment="1">
      <alignment horizontal="left" vertical="top"/>
    </xf>
    <xf numFmtId="0" fontId="66" fillId="0" borderId="65" xfId="1" applyNumberFormat="1" applyFont="1" applyFill="1" applyBorder="1" applyAlignment="1" applyProtection="1">
      <alignment horizontal="center" vertical="center" wrapText="1"/>
    </xf>
    <xf numFmtId="178" fontId="66" fillId="0" borderId="39" xfId="1302" applyNumberFormat="1" applyFont="1" applyFill="1" applyBorder="1" applyAlignment="1">
      <alignment vertical="center" wrapText="1"/>
    </xf>
    <xf numFmtId="3" fontId="12" fillId="0" borderId="60" xfId="663" applyNumberFormat="1" applyFont="1" applyFill="1" applyBorder="1"/>
    <xf numFmtId="0" fontId="12" fillId="0" borderId="60" xfId="663" applyFont="1" applyFill="1" applyBorder="1" applyAlignment="1">
      <alignment horizontal="center"/>
    </xf>
    <xf numFmtId="169" fontId="12" fillId="0" borderId="60" xfId="1" applyFont="1" applyFill="1" applyBorder="1" applyAlignment="1"/>
    <xf numFmtId="3" fontId="12" fillId="0" borderId="50" xfId="663" applyNumberFormat="1" applyFont="1" applyFill="1" applyBorder="1"/>
    <xf numFmtId="0" fontId="66" fillId="0" borderId="39" xfId="560" applyFont="1" applyFill="1" applyBorder="1"/>
    <xf numFmtId="169" fontId="65" fillId="0" borderId="39" xfId="1" applyFont="1" applyFill="1" applyBorder="1" applyAlignment="1" applyProtection="1">
      <alignment horizontal="right" wrapText="1"/>
      <protection locked="0"/>
    </xf>
    <xf numFmtId="0" fontId="66" fillId="0" borderId="60" xfId="663" applyFont="1" applyBorder="1" applyAlignment="1">
      <alignment vertical="top"/>
    </xf>
    <xf numFmtId="0" fontId="67" fillId="0" borderId="60" xfId="663" applyFont="1" applyBorder="1" applyAlignment="1">
      <alignment vertical="top" wrapText="1"/>
    </xf>
    <xf numFmtId="0" fontId="69" fillId="0" borderId="60" xfId="663" applyFont="1" applyBorder="1" applyAlignment="1">
      <alignment vertical="top"/>
    </xf>
    <xf numFmtId="178" fontId="66" fillId="0" borderId="60" xfId="42" applyNumberFormat="1" applyFont="1" applyBorder="1" applyAlignment="1">
      <alignment vertical="top"/>
    </xf>
    <xf numFmtId="0" fontId="66" fillId="0" borderId="60" xfId="663" applyFont="1" applyBorder="1" applyAlignment="1">
      <alignment vertical="top" wrapText="1"/>
    </xf>
    <xf numFmtId="0" fontId="65" fillId="0" borderId="60" xfId="663" applyFont="1" applyBorder="1" applyAlignment="1">
      <alignment vertical="top"/>
    </xf>
    <xf numFmtId="0" fontId="68" fillId="0" borderId="60" xfId="663" applyFont="1" applyBorder="1" applyAlignment="1">
      <alignment vertical="top"/>
    </xf>
    <xf numFmtId="178" fontId="65" fillId="0" borderId="60" xfId="42" applyNumberFormat="1" applyFont="1" applyBorder="1" applyAlignment="1">
      <alignment vertical="top"/>
    </xf>
    <xf numFmtId="0" fontId="65" fillId="0" borderId="60" xfId="663" applyFont="1" applyFill="1" applyBorder="1" applyAlignment="1">
      <alignment vertical="top"/>
    </xf>
    <xf numFmtId="0" fontId="65" fillId="0" borderId="60" xfId="663" applyFont="1" applyBorder="1" applyAlignment="1">
      <alignment vertical="top" wrapText="1"/>
    </xf>
    <xf numFmtId="2" fontId="65" fillId="0" borderId="60" xfId="663" applyNumberFormat="1" applyFont="1" applyBorder="1" applyAlignment="1">
      <alignment vertical="top"/>
    </xf>
    <xf numFmtId="178" fontId="65" fillId="0" borderId="60" xfId="42" applyNumberFormat="1" applyFont="1" applyFill="1" applyBorder="1" applyAlignment="1">
      <alignment vertical="top"/>
    </xf>
    <xf numFmtId="1" fontId="65" fillId="0" borderId="60" xfId="663" applyNumberFormat="1" applyFont="1" applyBorder="1" applyAlignment="1">
      <alignment vertical="top"/>
    </xf>
    <xf numFmtId="171" fontId="65" fillId="0" borderId="65" xfId="663" applyNumberFormat="1" applyFont="1" applyBorder="1" applyAlignment="1">
      <alignment vertical="top"/>
    </xf>
    <xf numFmtId="0" fontId="65" fillId="0" borderId="65" xfId="663" applyFont="1" applyBorder="1" applyAlignment="1">
      <alignment vertical="top" wrapText="1"/>
    </xf>
    <xf numFmtId="0" fontId="68" fillId="0" borderId="65" xfId="663" applyFont="1" applyBorder="1" applyAlignment="1">
      <alignment vertical="top"/>
    </xf>
    <xf numFmtId="0" fontId="65" fillId="0" borderId="65" xfId="663" applyFont="1" applyBorder="1" applyAlignment="1">
      <alignment vertical="top"/>
    </xf>
    <xf numFmtId="178" fontId="65" fillId="0" borderId="65" xfId="42" applyNumberFormat="1" applyFont="1" applyBorder="1" applyAlignment="1">
      <alignment vertical="top"/>
    </xf>
    <xf numFmtId="0" fontId="65" fillId="0" borderId="39" xfId="663" applyFont="1" applyFill="1" applyBorder="1" applyAlignment="1">
      <alignment horizontal="right"/>
    </xf>
    <xf numFmtId="0" fontId="66" fillId="0" borderId="62" xfId="663" applyFont="1" applyBorder="1" applyAlignment="1">
      <alignment vertical="top"/>
    </xf>
    <xf numFmtId="0" fontId="67" fillId="0" borderId="62" xfId="663" applyFont="1" applyBorder="1" applyAlignment="1">
      <alignment vertical="top" wrapText="1"/>
    </xf>
    <xf numFmtId="0" fontId="69" fillId="0" borderId="62" xfId="663" applyFont="1" applyBorder="1" applyAlignment="1">
      <alignment vertical="top"/>
    </xf>
    <xf numFmtId="178" fontId="66" fillId="0" borderId="62" xfId="42" applyNumberFormat="1" applyFont="1" applyBorder="1" applyAlignment="1">
      <alignment vertical="top"/>
    </xf>
    <xf numFmtId="0" fontId="66" fillId="0" borderId="39" xfId="1300" applyFont="1" applyBorder="1" applyAlignment="1">
      <alignment vertical="top" wrapText="1"/>
    </xf>
    <xf numFmtId="178" fontId="66" fillId="0" borderId="39" xfId="42" applyNumberFormat="1" applyFont="1" applyBorder="1" applyAlignment="1">
      <alignment vertical="top"/>
    </xf>
    <xf numFmtId="178" fontId="12" fillId="0" borderId="70" xfId="42" applyNumberFormat="1" applyFont="1" applyBorder="1" applyAlignment="1">
      <alignment vertical="top"/>
    </xf>
    <xf numFmtId="0" fontId="12" fillId="0" borderId="63" xfId="663" applyFont="1" applyBorder="1" applyAlignment="1">
      <alignment vertical="top"/>
    </xf>
    <xf numFmtId="0" fontId="95" fillId="0" borderId="62" xfId="1302" applyFont="1" applyFill="1" applyBorder="1" applyAlignment="1">
      <alignment horizontal="left" vertical="top" wrapText="1"/>
    </xf>
    <xf numFmtId="0" fontId="96" fillId="0" borderId="62" xfId="775" applyFont="1" applyFill="1" applyBorder="1" applyAlignment="1">
      <alignment horizontal="center" vertical="center" wrapText="1"/>
    </xf>
    <xf numFmtId="3" fontId="94" fillId="0" borderId="62" xfId="118" applyNumberFormat="1" applyFont="1" applyFill="1" applyBorder="1" applyAlignment="1">
      <alignment horizontal="center" vertical="center" wrapText="1"/>
    </xf>
    <xf numFmtId="178" fontId="94" fillId="0" borderId="62" xfId="202" applyNumberFormat="1" applyFont="1" applyFill="1" applyBorder="1" applyAlignment="1" applyProtection="1">
      <alignment horizontal="center" vertical="center" wrapText="1"/>
      <protection locked="0"/>
    </xf>
    <xf numFmtId="178" fontId="97" fillId="0" borderId="62" xfId="202" applyNumberFormat="1" applyFont="1" applyFill="1" applyBorder="1" applyAlignment="1" applyProtection="1">
      <alignment horizontal="center" vertical="center" wrapText="1"/>
      <protection locked="0"/>
    </xf>
    <xf numFmtId="0" fontId="94" fillId="0" borderId="60" xfId="843" applyFont="1" applyFill="1" applyBorder="1" applyAlignment="1">
      <alignment horizontal="left" vertical="top" wrapText="1"/>
    </xf>
    <xf numFmtId="0" fontId="94" fillId="0" borderId="60" xfId="1302" applyFont="1" applyFill="1" applyBorder="1" applyAlignment="1">
      <alignment horizontal="left" vertical="top" wrapText="1"/>
    </xf>
    <xf numFmtId="0" fontId="96" fillId="0" borderId="60" xfId="775" applyFont="1" applyFill="1" applyBorder="1" applyAlignment="1">
      <alignment horizontal="center" vertical="center" wrapText="1"/>
    </xf>
    <xf numFmtId="3" fontId="94" fillId="0" borderId="60" xfId="118" applyNumberFormat="1" applyFont="1" applyFill="1" applyBorder="1" applyAlignment="1">
      <alignment horizontal="center" vertical="center" wrapText="1"/>
    </xf>
    <xf numFmtId="178" fontId="94" fillId="0" borderId="60" xfId="202" applyNumberFormat="1" applyFont="1" applyFill="1" applyBorder="1" applyAlignment="1" applyProtection="1">
      <alignment horizontal="center" vertical="center" wrapText="1"/>
      <protection locked="0"/>
    </xf>
    <xf numFmtId="178" fontId="97" fillId="0" borderId="60" xfId="202" applyNumberFormat="1" applyFont="1" applyFill="1" applyBorder="1" applyAlignment="1" applyProtection="1">
      <alignment horizontal="center" vertical="center" wrapText="1"/>
      <protection locked="0"/>
    </xf>
    <xf numFmtId="0" fontId="95" fillId="0" borderId="60" xfId="1302" applyFont="1" applyFill="1" applyBorder="1" applyAlignment="1">
      <alignment horizontal="left" vertical="top" wrapText="1"/>
    </xf>
    <xf numFmtId="0" fontId="99" fillId="0" borderId="60" xfId="0" applyFont="1" applyFill="1" applyBorder="1" applyAlignment="1">
      <alignment horizontal="left" vertical="top" wrapText="1"/>
    </xf>
    <xf numFmtId="0" fontId="99" fillId="0" borderId="60" xfId="0" applyFont="1" applyFill="1" applyBorder="1" applyAlignment="1">
      <alignment horizontal="center" vertical="center" wrapText="1"/>
    </xf>
    <xf numFmtId="0" fontId="99" fillId="0" borderId="60" xfId="0" applyFont="1" applyFill="1" applyBorder="1" applyAlignment="1">
      <alignment horizontal="center" vertical="center"/>
    </xf>
    <xf numFmtId="0" fontId="94" fillId="0" borderId="65" xfId="843" applyFont="1" applyFill="1" applyBorder="1" applyAlignment="1">
      <alignment horizontal="left" vertical="top" wrapText="1"/>
    </xf>
    <xf numFmtId="0" fontId="94" fillId="0" borderId="65" xfId="1302" applyFont="1" applyFill="1" applyBorder="1" applyAlignment="1">
      <alignment horizontal="left" vertical="top" wrapText="1"/>
    </xf>
    <xf numFmtId="0" fontId="96" fillId="0" borderId="65" xfId="775" applyFont="1" applyFill="1" applyBorder="1" applyAlignment="1">
      <alignment horizontal="center" vertical="center" wrapText="1"/>
    </xf>
    <xf numFmtId="3" fontId="94" fillId="0" borderId="65" xfId="118" applyNumberFormat="1" applyFont="1" applyFill="1" applyBorder="1" applyAlignment="1">
      <alignment horizontal="center" vertical="center" wrapText="1"/>
    </xf>
    <xf numFmtId="178" fontId="94" fillId="0" borderId="65" xfId="202" applyNumberFormat="1" applyFont="1" applyFill="1" applyBorder="1" applyAlignment="1" applyProtection="1">
      <alignment horizontal="center" vertical="center" wrapText="1"/>
      <protection locked="0"/>
    </xf>
    <xf numFmtId="178" fontId="97" fillId="0" borderId="65" xfId="202" applyNumberFormat="1" applyFont="1" applyFill="1" applyBorder="1" applyAlignment="1" applyProtection="1">
      <alignment horizontal="center" vertical="center" wrapText="1"/>
      <protection locked="0"/>
    </xf>
    <xf numFmtId="0" fontId="94" fillId="0" borderId="63" xfId="775" applyFont="1" applyBorder="1" applyAlignment="1">
      <alignment horizontal="left" vertical="top" wrapText="1"/>
    </xf>
    <xf numFmtId="0" fontId="3" fillId="0" borderId="63" xfId="662" applyFont="1" applyBorder="1" applyAlignment="1">
      <alignment horizontal="left" wrapText="1"/>
    </xf>
    <xf numFmtId="0" fontId="3" fillId="0" borderId="63" xfId="775" applyFont="1" applyFill="1" applyBorder="1" applyAlignment="1">
      <alignment horizontal="left" vertical="top"/>
    </xf>
    <xf numFmtId="0" fontId="3" fillId="0" borderId="0" xfId="775" applyFont="1" applyFill="1" applyBorder="1" applyAlignment="1">
      <alignment horizontal="left" vertical="top"/>
    </xf>
    <xf numFmtId="0" fontId="28" fillId="0" borderId="0" xfId="775" applyFont="1" applyFill="1" applyBorder="1" applyAlignment="1">
      <alignment horizontal="center" vertical="center"/>
    </xf>
    <xf numFmtId="3" fontId="3" fillId="0" borderId="0" xfId="775" applyNumberFormat="1" applyFont="1" applyFill="1" applyBorder="1" applyAlignment="1">
      <alignment horizontal="center" vertical="center"/>
    </xf>
    <xf numFmtId="178" fontId="3" fillId="0" borderId="0" xfId="202" applyNumberFormat="1" applyFont="1" applyFill="1" applyBorder="1" applyAlignment="1">
      <alignment horizontal="center" vertical="center"/>
    </xf>
    <xf numFmtId="178" fontId="4" fillId="0" borderId="0" xfId="202" applyNumberFormat="1" applyFont="1" applyFill="1" applyBorder="1" applyAlignment="1">
      <alignment horizontal="center" vertical="center"/>
    </xf>
    <xf numFmtId="0" fontId="12" fillId="0" borderId="0" xfId="663" applyFont="1" applyFill="1" applyBorder="1" applyAlignment="1">
      <alignment horizontal="right"/>
    </xf>
    <xf numFmtId="0" fontId="12" fillId="0" borderId="0" xfId="663" applyFont="1" applyFill="1" applyBorder="1" applyAlignment="1">
      <alignment horizontal="center"/>
    </xf>
    <xf numFmtId="169" fontId="12" fillId="0" borderId="0" xfId="1" applyFont="1" applyFill="1" applyBorder="1" applyAlignment="1"/>
    <xf numFmtId="3" fontId="12" fillId="0" borderId="0" xfId="663" applyNumberFormat="1" applyFont="1" applyFill="1" applyBorder="1"/>
    <xf numFmtId="0" fontId="41" fillId="0" borderId="60"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60" xfId="1" applyNumberFormat="1" applyFont="1" applyFill="1" applyBorder="1" applyAlignment="1" applyProtection="1">
      <alignment horizontal="center" vertical="center" wrapText="1"/>
    </xf>
    <xf numFmtId="0" fontId="100" fillId="0" borderId="0" xfId="1302" applyFont="1" applyFill="1" applyBorder="1" applyAlignment="1" applyProtection="1">
      <alignment horizontal="left"/>
    </xf>
    <xf numFmtId="0" fontId="101" fillId="0" borderId="0" xfId="1302" applyFont="1" applyFill="1" applyBorder="1" applyAlignment="1" applyProtection="1">
      <alignment horizontal="left"/>
    </xf>
    <xf numFmtId="0" fontId="100" fillId="0" borderId="0" xfId="1302" applyNumberFormat="1" applyFont="1" applyFill="1" applyBorder="1" applyAlignment="1" applyProtection="1">
      <alignment horizontal="left"/>
      <protection locked="0"/>
    </xf>
    <xf numFmtId="0" fontId="102" fillId="0" borderId="0" xfId="560" applyFont="1" applyFill="1" applyAlignment="1">
      <alignment horizontal="left"/>
    </xf>
    <xf numFmtId="0" fontId="103" fillId="0" borderId="0" xfId="560" applyFont="1" applyFill="1" applyBorder="1" applyAlignment="1">
      <alignment wrapText="1"/>
    </xf>
    <xf numFmtId="0" fontId="104" fillId="0" borderId="0" xfId="560" applyFont="1" applyFill="1" applyBorder="1" applyAlignment="1">
      <alignment wrapText="1"/>
    </xf>
    <xf numFmtId="0" fontId="103" fillId="0" borderId="0" xfId="560" applyNumberFormat="1" applyFont="1" applyFill="1" applyBorder="1" applyAlignment="1" applyProtection="1">
      <alignment wrapText="1"/>
      <protection locked="0"/>
    </xf>
    <xf numFmtId="0" fontId="103" fillId="0" borderId="35" xfId="560" applyFont="1" applyBorder="1" applyAlignment="1">
      <alignment horizontal="center" vertical="center"/>
    </xf>
    <xf numFmtId="0" fontId="103" fillId="0" borderId="35" xfId="560" applyFont="1" applyBorder="1" applyAlignment="1">
      <alignment horizontal="center" vertical="center" wrapText="1"/>
    </xf>
    <xf numFmtId="0" fontId="104" fillId="0" borderId="35" xfId="560" applyFont="1" applyBorder="1" applyAlignment="1">
      <alignment horizontal="center" vertical="center"/>
    </xf>
    <xf numFmtId="0" fontId="103" fillId="0" borderId="35" xfId="560" applyNumberFormat="1" applyFont="1" applyBorder="1" applyAlignment="1">
      <alignment horizontal="center" vertical="center"/>
    </xf>
    <xf numFmtId="0" fontId="103" fillId="2" borderId="35" xfId="56" applyNumberFormat="1" applyFont="1" applyFill="1" applyBorder="1" applyAlignment="1">
      <alignment horizontal="center" vertical="center" wrapText="1"/>
    </xf>
    <xf numFmtId="0" fontId="103" fillId="2" borderId="35" xfId="560" applyNumberFormat="1" applyFont="1" applyFill="1" applyBorder="1" applyAlignment="1" applyProtection="1">
      <alignment horizontal="center" vertical="center" wrapText="1"/>
      <protection locked="0"/>
    </xf>
    <xf numFmtId="0" fontId="103" fillId="0" borderId="80" xfId="560" applyFont="1" applyBorder="1" applyAlignment="1">
      <alignment horizontal="center" vertical="center"/>
    </xf>
    <xf numFmtId="0" fontId="103" fillId="0" borderId="80" xfId="560" applyFont="1" applyBorder="1" applyAlignment="1">
      <alignment horizontal="center" vertical="center" wrapText="1"/>
    </xf>
    <xf numFmtId="0" fontId="104" fillId="0" borderId="80" xfId="560" applyFont="1" applyBorder="1" applyAlignment="1">
      <alignment horizontal="center" vertical="center"/>
    </xf>
    <xf numFmtId="0" fontId="103" fillId="0" borderId="80" xfId="560" applyNumberFormat="1" applyFont="1" applyBorder="1" applyAlignment="1">
      <alignment horizontal="center" vertical="center"/>
    </xf>
    <xf numFmtId="0" fontId="103" fillId="2" borderId="80" xfId="56" applyNumberFormat="1" applyFont="1" applyFill="1" applyBorder="1" applyAlignment="1" applyProtection="1">
      <alignment horizontal="center" vertical="center" wrapText="1"/>
      <protection locked="0"/>
    </xf>
    <xf numFmtId="0" fontId="103" fillId="2" borderId="80" xfId="560" applyNumberFormat="1" applyFont="1" applyFill="1" applyBorder="1" applyAlignment="1" applyProtection="1">
      <alignment horizontal="center" vertical="center" wrapText="1"/>
      <protection locked="0"/>
    </xf>
    <xf numFmtId="171" fontId="103" fillId="0" borderId="81" xfId="1299" applyNumberFormat="1" applyFont="1" applyFill="1" applyBorder="1" applyAlignment="1">
      <alignment horizontal="center" vertical="top"/>
    </xf>
    <xf numFmtId="0" fontId="100" fillId="0" borderId="82" xfId="1299" applyFont="1" applyFill="1" applyBorder="1" applyAlignment="1">
      <alignment horizontal="left" vertical="top" wrapText="1"/>
    </xf>
    <xf numFmtId="0" fontId="105" fillId="0" borderId="82" xfId="1299" applyFont="1" applyFill="1" applyBorder="1" applyAlignment="1">
      <alignment horizontal="center"/>
    </xf>
    <xf numFmtId="0" fontId="102" fillId="0" borderId="82" xfId="501" applyNumberFormat="1" applyFont="1" applyFill="1" applyBorder="1" applyAlignment="1">
      <alignment horizontal="center"/>
    </xf>
    <xf numFmtId="0" fontId="102" fillId="2" borderId="82" xfId="1299" applyNumberFormat="1" applyFont="1" applyFill="1" applyBorder="1" applyAlignment="1" applyProtection="1">
      <alignment horizontal="center"/>
      <protection locked="0"/>
    </xf>
    <xf numFmtId="0" fontId="102" fillId="2" borderId="83" xfId="1299" applyNumberFormat="1" applyFont="1" applyFill="1" applyBorder="1" applyAlignment="1" applyProtection="1">
      <alignment horizontal="center"/>
      <protection locked="0"/>
    </xf>
    <xf numFmtId="0" fontId="105" fillId="2" borderId="84" xfId="1302" applyFont="1" applyFill="1" applyBorder="1" applyAlignment="1">
      <alignment horizontal="left" vertical="top" wrapText="1"/>
    </xf>
    <xf numFmtId="0" fontId="105" fillId="0" borderId="82" xfId="1299" applyFont="1" applyFill="1" applyBorder="1" applyAlignment="1">
      <alignment horizontal="center" vertical="center"/>
    </xf>
    <xf numFmtId="0" fontId="102" fillId="0" borderId="82" xfId="501" applyNumberFormat="1" applyFont="1" applyFill="1" applyBorder="1" applyAlignment="1">
      <alignment horizontal="center" vertical="center"/>
    </xf>
    <xf numFmtId="169" fontId="102" fillId="2" borderId="82" xfId="42" applyFont="1" applyFill="1" applyBorder="1" applyAlignment="1" applyProtection="1">
      <alignment horizontal="center" vertical="center"/>
      <protection locked="0"/>
    </xf>
    <xf numFmtId="169" fontId="102" fillId="2" borderId="83" xfId="42" applyFont="1" applyFill="1" applyBorder="1" applyAlignment="1" applyProtection="1">
      <alignment horizontal="center" vertical="center"/>
      <protection locked="0"/>
    </xf>
    <xf numFmtId="0" fontId="100" fillId="0" borderId="0" xfId="560" applyFont="1" applyBorder="1" applyAlignment="1">
      <alignment vertical="center"/>
    </xf>
    <xf numFmtId="171" fontId="102" fillId="0" borderId="85" xfId="1299" applyNumberFormat="1" applyFont="1" applyFill="1" applyBorder="1" applyAlignment="1">
      <alignment horizontal="center" vertical="top"/>
    </xf>
    <xf numFmtId="0" fontId="105" fillId="0" borderId="84" xfId="1299" applyFont="1" applyFill="1" applyBorder="1" applyAlignment="1">
      <alignment horizontal="center" vertical="center"/>
    </xf>
    <xf numFmtId="0" fontId="102" fillId="0" borderId="84" xfId="501" applyNumberFormat="1" applyFont="1" applyFill="1" applyBorder="1" applyAlignment="1">
      <alignment horizontal="center" vertical="center"/>
    </xf>
    <xf numFmtId="0" fontId="102" fillId="2" borderId="84" xfId="1299" applyNumberFormat="1" applyFont="1" applyFill="1" applyBorder="1" applyAlignment="1" applyProtection="1">
      <alignment horizontal="center"/>
      <protection locked="0"/>
    </xf>
    <xf numFmtId="0" fontId="102" fillId="2" borderId="86" xfId="1299" applyNumberFormat="1" applyFont="1" applyFill="1" applyBorder="1" applyAlignment="1" applyProtection="1">
      <alignment horizontal="center"/>
      <protection locked="0"/>
    </xf>
    <xf numFmtId="0" fontId="105" fillId="0" borderId="84" xfId="560" applyFont="1" applyFill="1" applyBorder="1" applyAlignment="1">
      <alignment horizontal="center" wrapText="1"/>
    </xf>
    <xf numFmtId="178" fontId="102" fillId="0" borderId="86" xfId="56" applyNumberFormat="1" applyFont="1" applyFill="1" applyBorder="1" applyAlignment="1" applyProtection="1">
      <alignment horizontal="right" wrapText="1"/>
      <protection locked="0"/>
    </xf>
    <xf numFmtId="0" fontId="102" fillId="2" borderId="87" xfId="1302" applyFont="1" applyFill="1" applyBorder="1" applyAlignment="1" applyProtection="1">
      <alignment horizontal="left" vertical="top" wrapText="1"/>
    </xf>
    <xf numFmtId="1" fontId="105" fillId="2" borderId="84" xfId="1299" applyNumberFormat="1" applyFont="1" applyFill="1" applyBorder="1" applyAlignment="1" applyProtection="1">
      <alignment horizontal="center"/>
      <protection locked="0"/>
    </xf>
    <xf numFmtId="0" fontId="105" fillId="2" borderId="84" xfId="1299" applyNumberFormat="1" applyFont="1" applyFill="1" applyBorder="1" applyAlignment="1" applyProtection="1">
      <alignment horizontal="center"/>
      <protection locked="0"/>
    </xf>
    <xf numFmtId="0" fontId="102" fillId="0" borderId="84" xfId="501" applyNumberFormat="1" applyFont="1" applyFill="1" applyBorder="1" applyAlignment="1">
      <alignment horizontal="center"/>
    </xf>
    <xf numFmtId="0" fontId="105" fillId="0" borderId="84" xfId="560" applyFont="1" applyFill="1" applyBorder="1" applyAlignment="1">
      <alignment wrapText="1"/>
    </xf>
    <xf numFmtId="0" fontId="102" fillId="0" borderId="84" xfId="501" applyNumberFormat="1" applyFont="1" applyFill="1" applyBorder="1" applyAlignment="1">
      <alignment vertical="center"/>
    </xf>
    <xf numFmtId="0" fontId="102" fillId="2" borderId="84" xfId="1299" applyNumberFormat="1" applyFont="1" applyFill="1" applyBorder="1" applyAlignment="1" applyProtection="1">
      <protection locked="0"/>
    </xf>
    <xf numFmtId="0" fontId="102" fillId="0" borderId="87" xfId="1302" applyFont="1" applyFill="1" applyBorder="1" applyAlignment="1" applyProtection="1">
      <alignment horizontal="left" vertical="top" wrapText="1"/>
    </xf>
    <xf numFmtId="1" fontId="102" fillId="0" borderId="84" xfId="501" applyNumberFormat="1" applyFont="1" applyFill="1" applyBorder="1" applyAlignment="1">
      <alignment horizontal="center" vertical="center"/>
    </xf>
    <xf numFmtId="2" fontId="102" fillId="0" borderId="85" xfId="1299" applyNumberFormat="1" applyFont="1" applyFill="1" applyBorder="1" applyAlignment="1">
      <alignment horizontal="center" vertical="top"/>
    </xf>
    <xf numFmtId="0" fontId="102" fillId="0" borderId="14" xfId="560" applyFont="1" applyBorder="1" applyAlignment="1">
      <alignment horizontal="center"/>
    </xf>
    <xf numFmtId="0" fontId="103" fillId="0" borderId="16" xfId="560" applyFont="1" applyBorder="1" applyAlignment="1">
      <alignment horizontal="left" vertical="top"/>
    </xf>
    <xf numFmtId="0" fontId="103" fillId="0" borderId="17" xfId="560" applyFont="1" applyBorder="1" applyAlignment="1">
      <alignment horizontal="left" vertical="top"/>
    </xf>
    <xf numFmtId="0" fontId="103" fillId="0" borderId="18" xfId="560" applyFont="1" applyBorder="1" applyAlignment="1">
      <alignment horizontal="left" vertical="top"/>
    </xf>
    <xf numFmtId="3" fontId="103" fillId="2" borderId="14" xfId="560" applyNumberFormat="1" applyFont="1" applyFill="1" applyBorder="1" applyAlignment="1">
      <alignment vertical="center"/>
    </xf>
    <xf numFmtId="0" fontId="102" fillId="0" borderId="9" xfId="560" applyFont="1" applyBorder="1" applyAlignment="1">
      <alignment horizontal="center"/>
    </xf>
    <xf numFmtId="0" fontId="103" fillId="0" borderId="0" xfId="560" applyFont="1" applyBorder="1" applyAlignment="1">
      <alignment horizontal="left" vertical="top"/>
    </xf>
    <xf numFmtId="3" fontId="103" fillId="2" borderId="37" xfId="560" applyNumberFormat="1" applyFont="1" applyFill="1" applyBorder="1" applyAlignment="1">
      <alignment vertical="center"/>
    </xf>
    <xf numFmtId="0" fontId="102" fillId="2" borderId="0" xfId="1302" applyFont="1" applyFill="1" applyBorder="1" applyAlignment="1" applyProtection="1">
      <alignment horizontal="left" vertical="top" wrapText="1"/>
    </xf>
    <xf numFmtId="0" fontId="102" fillId="2" borderId="87" xfId="1302" applyFont="1" applyFill="1" applyBorder="1" applyAlignment="1" applyProtection="1">
      <alignment vertical="top" wrapText="1"/>
    </xf>
    <xf numFmtId="0" fontId="100" fillId="0" borderId="0" xfId="560" applyFont="1" applyBorder="1" applyAlignment="1">
      <alignment vertical="center" wrapText="1"/>
    </xf>
    <xf numFmtId="1" fontId="102" fillId="0" borderId="84" xfId="501" applyNumberFormat="1" applyFont="1" applyFill="1" applyBorder="1" applyAlignment="1">
      <alignment horizontal="center"/>
    </xf>
    <xf numFmtId="0" fontId="103" fillId="0" borderId="0" xfId="560" applyFont="1" applyFill="1" applyBorder="1" applyAlignment="1">
      <alignment horizontal="left" vertical="center" wrapText="1"/>
    </xf>
    <xf numFmtId="0" fontId="103" fillId="0" borderId="16" xfId="560" applyFont="1" applyBorder="1" applyAlignment="1">
      <alignment vertical="top"/>
    </xf>
    <xf numFmtId="0" fontId="103" fillId="0" borderId="17" xfId="560" applyFont="1" applyBorder="1" applyAlignment="1">
      <alignment vertical="top"/>
    </xf>
    <xf numFmtId="0" fontId="103" fillId="0" borderId="18" xfId="560" applyFont="1" applyBorder="1" applyAlignment="1">
      <alignment vertical="top"/>
    </xf>
    <xf numFmtId="178" fontId="103" fillId="0" borderId="86" xfId="56" applyNumberFormat="1" applyFont="1" applyFill="1" applyBorder="1" applyAlignment="1" applyProtection="1">
      <alignment horizontal="right" wrapText="1"/>
      <protection locked="0"/>
    </xf>
    <xf numFmtId="0" fontId="101" fillId="0" borderId="0" xfId="560" applyFont="1" applyBorder="1" applyAlignment="1">
      <alignment vertical="center"/>
    </xf>
    <xf numFmtId="0" fontId="100" fillId="0" borderId="84" xfId="664" applyFont="1" applyFill="1" applyBorder="1" applyAlignment="1">
      <alignment horizontal="left" vertical="center" wrapText="1"/>
    </xf>
    <xf numFmtId="0" fontId="100" fillId="2" borderId="87" xfId="1302" applyFont="1" applyFill="1" applyBorder="1" applyAlignment="1" applyProtection="1">
      <alignment horizontal="left" vertical="top" wrapText="1"/>
    </xf>
    <xf numFmtId="0" fontId="102" fillId="0" borderId="84" xfId="664" applyFont="1" applyFill="1" applyBorder="1" applyAlignment="1">
      <alignment horizontal="left" vertical="center" wrapText="1"/>
    </xf>
    <xf numFmtId="0" fontId="102" fillId="0" borderId="85" xfId="664" applyFont="1" applyFill="1" applyBorder="1" applyAlignment="1">
      <alignment horizontal="left" vertical="center" wrapText="1"/>
    </xf>
    <xf numFmtId="0" fontId="105" fillId="0" borderId="84" xfId="664" applyFont="1" applyFill="1" applyBorder="1" applyAlignment="1">
      <alignment horizontal="left" vertical="center" wrapText="1"/>
    </xf>
    <xf numFmtId="0" fontId="102" fillId="0" borderId="86" xfId="664" applyFont="1" applyFill="1" applyBorder="1" applyAlignment="1">
      <alignment horizontal="left" vertical="center" wrapText="1"/>
    </xf>
    <xf numFmtId="3" fontId="103" fillId="0" borderId="86" xfId="664" applyNumberFormat="1" applyFont="1" applyFill="1" applyBorder="1" applyAlignment="1">
      <alignment horizontal="right" vertical="center" wrapText="1"/>
    </xf>
    <xf numFmtId="0" fontId="102" fillId="0" borderId="0" xfId="560" applyFont="1" applyBorder="1" applyAlignment="1">
      <alignment vertical="center"/>
    </xf>
    <xf numFmtId="0" fontId="100" fillId="0" borderId="0" xfId="560" applyFont="1" applyBorder="1" applyAlignment="1">
      <alignment horizontal="left" vertical="center" wrapText="1"/>
    </xf>
    <xf numFmtId="1" fontId="102" fillId="0" borderId="84" xfId="664" applyNumberFormat="1" applyFont="1" applyFill="1" applyBorder="1" applyAlignment="1">
      <alignment horizontal="left" vertical="center" wrapText="1"/>
    </xf>
    <xf numFmtId="0" fontId="102" fillId="2" borderId="84" xfId="664" applyNumberFormat="1" applyFont="1" applyFill="1" applyBorder="1" applyAlignment="1">
      <alignment horizontal="left" vertical="center" wrapText="1"/>
    </xf>
    <xf numFmtId="0" fontId="100" fillId="0" borderId="0" xfId="560" applyFont="1" applyBorder="1" applyAlignment="1">
      <alignment horizontal="left" vertical="top" wrapText="1"/>
    </xf>
    <xf numFmtId="0" fontId="102" fillId="0" borderId="84" xfId="664" applyFont="1" applyFill="1" applyBorder="1" applyAlignment="1">
      <alignment horizontal="left" vertical="top" wrapText="1"/>
    </xf>
    <xf numFmtId="0" fontId="105" fillId="0" borderId="84" xfId="1299" applyFont="1" applyFill="1" applyBorder="1" applyAlignment="1">
      <alignment vertical="center"/>
    </xf>
    <xf numFmtId="0" fontId="105" fillId="0" borderId="0" xfId="639" applyFont="1" applyBorder="1" applyAlignment="1">
      <alignment horizontal="left" vertical="top" wrapText="1"/>
    </xf>
    <xf numFmtId="0" fontId="102" fillId="0" borderId="88" xfId="649" applyFont="1" applyFill="1" applyBorder="1" applyAlignment="1">
      <alignment horizontal="center" vertical="top"/>
    </xf>
    <xf numFmtId="0" fontId="100" fillId="0" borderId="87" xfId="1302" applyFont="1" applyFill="1" applyBorder="1" applyAlignment="1" applyProtection="1">
      <alignment horizontal="left" vertical="top" wrapText="1"/>
    </xf>
    <xf numFmtId="0" fontId="102" fillId="0" borderId="84" xfId="1299" applyNumberFormat="1" applyFont="1" applyFill="1" applyBorder="1" applyAlignment="1" applyProtection="1">
      <alignment horizontal="center"/>
      <protection locked="0"/>
    </xf>
    <xf numFmtId="0" fontId="102" fillId="0" borderId="9" xfId="649" applyFont="1" applyFill="1" applyBorder="1" applyAlignment="1">
      <alignment horizontal="center" vertical="top"/>
    </xf>
    <xf numFmtId="0" fontId="105" fillId="0" borderId="84" xfId="501" applyNumberFormat="1" applyFont="1" applyFill="1" applyBorder="1" applyAlignment="1">
      <alignment horizontal="center" vertical="center"/>
    </xf>
    <xf numFmtId="0" fontId="102" fillId="0" borderId="86" xfId="501" applyNumberFormat="1" applyFont="1" applyFill="1" applyBorder="1" applyAlignment="1">
      <alignment horizontal="center" vertical="center"/>
    </xf>
    <xf numFmtId="171" fontId="102" fillId="0" borderId="88" xfId="1299" applyNumberFormat="1" applyFont="1" applyFill="1" applyBorder="1" applyAlignment="1">
      <alignment horizontal="center" vertical="top"/>
    </xf>
    <xf numFmtId="0" fontId="105" fillId="0" borderId="89" xfId="501" applyNumberFormat="1" applyFont="1" applyFill="1" applyBorder="1" applyAlignment="1">
      <alignment horizontal="center" vertical="center"/>
    </xf>
    <xf numFmtId="0" fontId="102" fillId="0" borderId="89" xfId="501" applyNumberFormat="1" applyFont="1" applyFill="1" applyBorder="1" applyAlignment="1">
      <alignment horizontal="center" vertical="center"/>
    </xf>
    <xf numFmtId="0" fontId="102" fillId="0" borderId="90" xfId="501" applyNumberFormat="1" applyFont="1" applyFill="1" applyBorder="1" applyAlignment="1">
      <alignment horizontal="center" vertical="center"/>
    </xf>
    <xf numFmtId="171" fontId="102" fillId="0" borderId="91" xfId="1299" applyNumberFormat="1" applyFont="1" applyFill="1" applyBorder="1" applyAlignment="1">
      <alignment horizontal="center" vertical="top"/>
    </xf>
    <xf numFmtId="171" fontId="102" fillId="0" borderId="92" xfId="1299" applyNumberFormat="1" applyFont="1" applyFill="1" applyBorder="1" applyAlignment="1">
      <alignment horizontal="center" vertical="top"/>
    </xf>
    <xf numFmtId="0" fontId="103" fillId="0" borderId="19" xfId="560" applyFont="1" applyBorder="1" applyAlignment="1">
      <alignment horizontal="left" vertical="top"/>
    </xf>
    <xf numFmtId="3" fontId="103" fillId="2" borderId="93" xfId="560" applyNumberFormat="1" applyFont="1" applyFill="1" applyBorder="1" applyAlignment="1">
      <alignment vertical="center"/>
    </xf>
    <xf numFmtId="0" fontId="108" fillId="0" borderId="94" xfId="560" applyFont="1" applyBorder="1" applyAlignment="1">
      <alignment vertical="center" wrapText="1"/>
    </xf>
    <xf numFmtId="0" fontId="105" fillId="0" borderId="94" xfId="1299" applyFont="1" applyFill="1" applyBorder="1" applyAlignment="1">
      <alignment horizontal="center" vertical="center"/>
    </xf>
    <xf numFmtId="0" fontId="102" fillId="0" borderId="94" xfId="501" applyNumberFormat="1" applyFont="1" applyFill="1" applyBorder="1" applyAlignment="1">
      <alignment horizontal="center" vertical="center"/>
    </xf>
    <xf numFmtId="0" fontId="102" fillId="2" borderId="94" xfId="1299" applyNumberFormat="1" applyFont="1" applyFill="1" applyBorder="1" applyAlignment="1" applyProtection="1">
      <alignment horizontal="center"/>
      <protection locked="0"/>
    </xf>
    <xf numFmtId="178" fontId="102" fillId="0" borderId="95" xfId="56" applyNumberFormat="1" applyFont="1" applyFill="1" applyBorder="1" applyAlignment="1" applyProtection="1">
      <alignment horizontal="right" wrapText="1"/>
      <protection locked="0"/>
    </xf>
    <xf numFmtId="0" fontId="102" fillId="2" borderId="84" xfId="1302" applyFont="1" applyFill="1" applyBorder="1" applyAlignment="1" applyProtection="1">
      <alignment horizontal="left" vertical="top" wrapText="1"/>
    </xf>
    <xf numFmtId="0" fontId="102" fillId="0" borderId="85" xfId="649" applyFont="1" applyFill="1" applyBorder="1" applyAlignment="1">
      <alignment horizontal="center" vertical="top"/>
    </xf>
    <xf numFmtId="0" fontId="100" fillId="0" borderId="84" xfId="560" applyFont="1" applyBorder="1" applyAlignment="1">
      <alignment vertical="center"/>
    </xf>
    <xf numFmtId="0" fontId="108" fillId="0" borderId="84" xfId="560" applyFont="1" applyBorder="1" applyAlignment="1">
      <alignment vertical="center" wrapText="1"/>
    </xf>
    <xf numFmtId="0" fontId="109" fillId="0" borderId="82" xfId="580" applyFont="1" applyBorder="1" applyAlignment="1">
      <alignment vertical="top" wrapText="1"/>
    </xf>
    <xf numFmtId="0" fontId="110" fillId="0" borderId="82" xfId="580" applyFont="1" applyBorder="1" applyAlignment="1">
      <alignment vertical="top"/>
    </xf>
    <xf numFmtId="0" fontId="9" fillId="0" borderId="82" xfId="580" applyFont="1" applyBorder="1" applyAlignment="1">
      <alignment vertical="top"/>
    </xf>
    <xf numFmtId="169" fontId="9" fillId="0" borderId="82" xfId="200" applyFont="1" applyBorder="1" applyAlignment="1">
      <alignment horizontal="center" vertical="top"/>
    </xf>
    <xf numFmtId="169" fontId="9" fillId="0" borderId="83" xfId="200" applyFont="1" applyBorder="1" applyAlignment="1">
      <alignment vertical="top"/>
    </xf>
    <xf numFmtId="0" fontId="109" fillId="0" borderId="84" xfId="580" applyFont="1" applyBorder="1" applyAlignment="1">
      <alignment vertical="top" wrapText="1"/>
    </xf>
    <xf numFmtId="0" fontId="110" fillId="0" borderId="84" xfId="580" applyFont="1" applyBorder="1" applyAlignment="1">
      <alignment vertical="top"/>
    </xf>
    <xf numFmtId="0" fontId="9" fillId="0" borderId="84" xfId="580" applyFont="1" applyBorder="1" applyAlignment="1">
      <alignment vertical="top"/>
    </xf>
    <xf numFmtId="169" fontId="9" fillId="0" borderId="84" xfId="200" applyFont="1" applyBorder="1" applyAlignment="1">
      <alignment horizontal="center" vertical="top"/>
    </xf>
    <xf numFmtId="169" fontId="9" fillId="0" borderId="86" xfId="200" applyFont="1" applyBorder="1" applyAlignment="1">
      <alignment vertical="top"/>
    </xf>
    <xf numFmtId="0" fontId="9" fillId="0" borderId="84" xfId="580" applyFont="1" applyBorder="1" applyAlignment="1">
      <alignment vertical="top" wrapText="1"/>
    </xf>
    <xf numFmtId="0" fontId="110" fillId="0" borderId="84" xfId="580" applyFont="1" applyBorder="1" applyAlignment="1">
      <alignment horizontal="center" vertical="top"/>
    </xf>
    <xf numFmtId="0" fontId="9" fillId="0" borderId="84" xfId="580" applyFont="1" applyBorder="1" applyAlignment="1">
      <alignment horizontal="center" vertical="top"/>
    </xf>
    <xf numFmtId="178" fontId="9" fillId="0" borderId="84" xfId="200" applyNumberFormat="1" applyFont="1" applyBorder="1" applyAlignment="1">
      <alignment horizontal="center" vertical="top"/>
    </xf>
    <xf numFmtId="169" fontId="9" fillId="0" borderId="86" xfId="200" applyFont="1" applyBorder="1" applyAlignment="1">
      <alignment horizontal="center" vertical="top"/>
    </xf>
    <xf numFmtId="0" fontId="9" fillId="0" borderId="84" xfId="580" quotePrefix="1" applyFont="1" applyBorder="1" applyAlignment="1">
      <alignment vertical="top" wrapText="1"/>
    </xf>
    <xf numFmtId="0" fontId="9" fillId="0" borderId="84" xfId="580" applyFont="1" applyBorder="1" applyAlignment="1">
      <alignment horizontal="left" vertical="top" wrapText="1"/>
    </xf>
    <xf numFmtId="0" fontId="9" fillId="0" borderId="84" xfId="580" applyFont="1" applyFill="1" applyBorder="1" applyAlignment="1">
      <alignment vertical="top" wrapText="1"/>
    </xf>
    <xf numFmtId="0" fontId="110" fillId="0" borderId="84" xfId="580" applyFont="1" applyFill="1" applyBorder="1" applyAlignment="1">
      <alignment horizontal="center" vertical="top"/>
    </xf>
    <xf numFmtId="0" fontId="9" fillId="0" borderId="84" xfId="580" applyFont="1" applyFill="1" applyBorder="1" applyAlignment="1">
      <alignment horizontal="center" vertical="top"/>
    </xf>
    <xf numFmtId="169" fontId="9" fillId="0" borderId="84" xfId="200" applyFont="1" applyFill="1" applyBorder="1" applyAlignment="1">
      <alignment horizontal="center" vertical="top"/>
    </xf>
    <xf numFmtId="0" fontId="111" fillId="0" borderId="84" xfId="580" applyFont="1" applyBorder="1" applyAlignment="1">
      <alignment vertical="top" wrapText="1"/>
    </xf>
    <xf numFmtId="169" fontId="9" fillId="0" borderId="84" xfId="200" applyFont="1" applyBorder="1" applyAlignment="1">
      <alignment vertical="top"/>
    </xf>
    <xf numFmtId="0" fontId="102" fillId="0" borderId="0" xfId="649" applyFont="1" applyFill="1" applyBorder="1" applyAlignment="1">
      <alignment horizontal="center" vertical="top"/>
    </xf>
    <xf numFmtId="0" fontId="102" fillId="0" borderId="0" xfId="649" applyFont="1" applyFill="1" applyBorder="1" applyAlignment="1">
      <alignment vertical="top" wrapText="1"/>
    </xf>
    <xf numFmtId="0" fontId="105" fillId="0" borderId="0" xfId="649" applyFont="1" applyFill="1" applyBorder="1" applyAlignment="1">
      <alignment horizontal="center" wrapText="1"/>
    </xf>
    <xf numFmtId="0" fontId="102" fillId="0" borderId="0" xfId="649" applyNumberFormat="1" applyFont="1" applyFill="1" applyBorder="1" applyAlignment="1">
      <alignment horizontal="center" wrapText="1"/>
    </xf>
    <xf numFmtId="0" fontId="102" fillId="2" borderId="0" xfId="425" applyNumberFormat="1" applyFont="1" applyFill="1" applyBorder="1" applyAlignment="1">
      <alignment horizontal="right" wrapText="1"/>
    </xf>
    <xf numFmtId="0" fontId="102" fillId="2" borderId="0" xfId="56" applyNumberFormat="1" applyFont="1" applyFill="1" applyBorder="1" applyAlignment="1" applyProtection="1">
      <alignment horizontal="right" wrapText="1"/>
      <protection locked="0"/>
    </xf>
    <xf numFmtId="0" fontId="41" fillId="0" borderId="42" xfId="0" applyFont="1" applyFill="1" applyBorder="1"/>
    <xf numFmtId="0" fontId="41" fillId="0" borderId="42" xfId="591" applyFont="1" applyFill="1" applyBorder="1" applyAlignment="1">
      <alignment wrapText="1"/>
    </xf>
    <xf numFmtId="0" fontId="41" fillId="0" borderId="54" xfId="591" applyFont="1" applyFill="1" applyBorder="1" applyAlignment="1">
      <alignment wrapText="1"/>
    </xf>
    <xf numFmtId="0" fontId="41" fillId="0" borderId="53" xfId="591" applyFont="1" applyFill="1" applyBorder="1" applyAlignment="1">
      <alignment wrapText="1"/>
    </xf>
    <xf numFmtId="0" fontId="41" fillId="0" borderId="41" xfId="591" applyFont="1" applyFill="1" applyBorder="1" applyAlignment="1">
      <alignment wrapText="1"/>
    </xf>
    <xf numFmtId="0" fontId="41" fillId="0" borderId="42" xfId="591" applyFont="1" applyFill="1" applyBorder="1" applyAlignment="1">
      <alignment vertical="top" wrapText="1"/>
    </xf>
    <xf numFmtId="0" fontId="41" fillId="0" borderId="42" xfId="0" applyFont="1" applyFill="1" applyBorder="1" applyAlignment="1">
      <alignment horizontal="justify" vertical="center" wrapText="1"/>
    </xf>
    <xf numFmtId="0" fontId="41" fillId="0" borderId="42" xfId="777" applyFont="1" applyFill="1" applyBorder="1" applyAlignment="1">
      <alignment wrapText="1"/>
    </xf>
    <xf numFmtId="171" fontId="41" fillId="0" borderId="41" xfId="777" applyNumberFormat="1" applyFont="1" applyFill="1" applyBorder="1" applyAlignment="1">
      <alignment horizontal="left" vertical="top" wrapText="1"/>
    </xf>
    <xf numFmtId="171" fontId="4" fillId="0" borderId="12" xfId="663" applyNumberFormat="1" applyFont="1" applyFill="1" applyBorder="1" applyAlignment="1">
      <alignment horizontal="right" vertical="center"/>
    </xf>
    <xf numFmtId="171" fontId="4" fillId="0" borderId="40" xfId="663" applyNumberFormat="1" applyFont="1" applyFill="1" applyBorder="1" applyAlignment="1">
      <alignment horizontal="right" vertical="center"/>
    </xf>
    <xf numFmtId="0" fontId="4" fillId="0" borderId="14" xfId="775" applyFont="1" applyFill="1" applyBorder="1" applyAlignment="1">
      <alignment horizontal="center" vertical="center"/>
    </xf>
    <xf numFmtId="171" fontId="4" fillId="0" borderId="23" xfId="663" applyNumberFormat="1" applyFont="1" applyFill="1" applyBorder="1" applyAlignment="1">
      <alignment horizontal="right" vertical="center"/>
    </xf>
    <xf numFmtId="171" fontId="4" fillId="0" borderId="39" xfId="663" applyNumberFormat="1" applyFont="1" applyFill="1" applyBorder="1" applyAlignment="1">
      <alignment horizontal="right" vertical="center"/>
    </xf>
    <xf numFmtId="0" fontId="65" fillId="0" borderId="47" xfId="591" applyFont="1" applyFill="1" applyBorder="1" applyAlignment="1">
      <alignment horizontal="center" wrapText="1"/>
    </xf>
    <xf numFmtId="0" fontId="65" fillId="0" borderId="48" xfId="591" applyFont="1" applyFill="1" applyBorder="1" applyAlignment="1">
      <alignment horizontal="center" wrapText="1"/>
    </xf>
    <xf numFmtId="0" fontId="65" fillId="0" borderId="49" xfId="591" applyFont="1" applyFill="1" applyBorder="1" applyAlignment="1">
      <alignment horizontal="center" wrapText="1"/>
    </xf>
    <xf numFmtId="0" fontId="65" fillId="0" borderId="47" xfId="591" applyFont="1" applyFill="1" applyBorder="1" applyAlignment="1">
      <alignment horizontal="center" vertical="center" wrapText="1"/>
    </xf>
    <xf numFmtId="0" fontId="65" fillId="0" borderId="48" xfId="591" applyFont="1" applyFill="1" applyBorder="1" applyAlignment="1">
      <alignment horizontal="center" vertical="center" wrapText="1"/>
    </xf>
    <xf numFmtId="0" fontId="65" fillId="0" borderId="49" xfId="591" applyFont="1" applyFill="1" applyBorder="1" applyAlignment="1">
      <alignment horizontal="center" vertical="center" wrapText="1"/>
    </xf>
    <xf numFmtId="0" fontId="65" fillId="0" borderId="39" xfId="591" applyFont="1" applyFill="1" applyBorder="1" applyAlignment="1">
      <alignment horizontal="center" wrapText="1"/>
    </xf>
    <xf numFmtId="0" fontId="66" fillId="0" borderId="39" xfId="777" applyFont="1" applyFill="1" applyBorder="1" applyAlignment="1">
      <alignment horizontal="center" vertical="top" wrapText="1"/>
    </xf>
    <xf numFmtId="0" fontId="67" fillId="0" borderId="39" xfId="777" applyFont="1" applyFill="1" applyBorder="1" applyAlignment="1">
      <alignment horizontal="center" vertical="top" wrapText="1"/>
    </xf>
    <xf numFmtId="0" fontId="66" fillId="0" borderId="39" xfId="775" applyFont="1" applyFill="1" applyBorder="1" applyAlignment="1">
      <alignment horizontal="left" vertical="top"/>
    </xf>
    <xf numFmtId="0" fontId="65" fillId="0" borderId="9" xfId="591" applyFont="1" applyFill="1" applyBorder="1" applyAlignment="1">
      <alignment horizontal="center" vertical="center" wrapText="1"/>
    </xf>
    <xf numFmtId="0" fontId="65" fillId="0" borderId="0" xfId="591" applyFont="1" applyFill="1" applyBorder="1" applyAlignment="1">
      <alignment horizontal="center" vertical="center" wrapText="1"/>
    </xf>
    <xf numFmtId="0" fontId="65" fillId="0" borderId="37" xfId="591" applyFont="1" applyFill="1" applyBorder="1" applyAlignment="1">
      <alignment horizontal="center" vertical="center" wrapText="1"/>
    </xf>
    <xf numFmtId="0" fontId="70" fillId="0" borderId="57" xfId="1086" applyFont="1" applyFill="1" applyBorder="1" applyAlignment="1">
      <alignment horizontal="center" vertical="center" wrapText="1"/>
    </xf>
    <xf numFmtId="0" fontId="70" fillId="0" borderId="58" xfId="1086" applyFont="1" applyFill="1" applyBorder="1" applyAlignment="1">
      <alignment horizontal="center" vertical="center" wrapText="1"/>
    </xf>
    <xf numFmtId="0" fontId="70" fillId="0" borderId="30" xfId="1086" applyFont="1" applyFill="1" applyBorder="1" applyAlignment="1">
      <alignment horizontal="center" vertical="center" wrapText="1"/>
    </xf>
    <xf numFmtId="0" fontId="66" fillId="0" borderId="61" xfId="775" applyFont="1" applyFill="1" applyBorder="1" applyAlignment="1">
      <alignment horizontal="center" vertical="top"/>
    </xf>
    <xf numFmtId="0" fontId="65" fillId="0" borderId="39" xfId="591" applyFont="1" applyFill="1" applyBorder="1" applyAlignment="1">
      <alignment horizontal="center" vertical="center" wrapText="1"/>
    </xf>
    <xf numFmtId="0" fontId="66" fillId="0" borderId="39" xfId="775" applyFont="1" applyFill="1" applyBorder="1" applyAlignment="1">
      <alignment horizontal="center" vertical="top" wrapText="1"/>
    </xf>
    <xf numFmtId="0" fontId="67" fillId="0" borderId="39" xfId="775" applyFont="1" applyFill="1" applyBorder="1" applyAlignment="1">
      <alignment horizontal="center" vertical="center" wrapText="1"/>
    </xf>
    <xf numFmtId="0" fontId="66" fillId="0" borderId="70" xfId="775" applyFont="1" applyFill="1" applyBorder="1" applyAlignment="1">
      <alignment horizontal="center" vertical="top"/>
    </xf>
    <xf numFmtId="0" fontId="65" fillId="0" borderId="50" xfId="591" applyFont="1" applyFill="1" applyBorder="1" applyAlignment="1">
      <alignment horizontal="center" vertical="center" wrapText="1"/>
    </xf>
    <xf numFmtId="0" fontId="65" fillId="0" borderId="51" xfId="591" applyFont="1" applyFill="1" applyBorder="1" applyAlignment="1">
      <alignment horizontal="center" vertical="center" wrapText="1"/>
    </xf>
    <xf numFmtId="0" fontId="65" fillId="0" borderId="52" xfId="591" applyFont="1" applyFill="1" applyBorder="1" applyAlignment="1">
      <alignment horizontal="center" vertical="center" wrapText="1"/>
    </xf>
    <xf numFmtId="0" fontId="65" fillId="0" borderId="73" xfId="591" applyFont="1" applyFill="1" applyBorder="1" applyAlignment="1">
      <alignment horizontal="center" vertical="center" wrapText="1"/>
    </xf>
    <xf numFmtId="0" fontId="65" fillId="0" borderId="74" xfId="591" applyFont="1" applyFill="1" applyBorder="1" applyAlignment="1">
      <alignment horizontal="center" vertical="center" wrapText="1"/>
    </xf>
    <xf numFmtId="0" fontId="65" fillId="0" borderId="75" xfId="591" applyFont="1" applyFill="1" applyBorder="1" applyAlignment="1">
      <alignment horizontal="center" vertical="center" wrapText="1"/>
    </xf>
    <xf numFmtId="0" fontId="65" fillId="0" borderId="71" xfId="591" applyFont="1" applyFill="1" applyBorder="1" applyAlignment="1">
      <alignment horizontal="center" vertical="center" wrapText="1"/>
    </xf>
    <xf numFmtId="0" fontId="65" fillId="0" borderId="66" xfId="591" applyFont="1" applyFill="1" applyBorder="1" applyAlignment="1">
      <alignment horizontal="center" vertical="center" wrapText="1"/>
    </xf>
    <xf numFmtId="0" fontId="65" fillId="0" borderId="72" xfId="591" applyFont="1" applyFill="1" applyBorder="1" applyAlignment="1">
      <alignment horizontal="center" vertical="center" wrapText="1"/>
    </xf>
    <xf numFmtId="0" fontId="67" fillId="0" borderId="39" xfId="775" applyFont="1" applyFill="1" applyBorder="1" applyAlignment="1">
      <alignment horizontal="center" vertical="top" wrapText="1"/>
    </xf>
    <xf numFmtId="0" fontId="66" fillId="0" borderId="39" xfId="775" applyFont="1" applyBorder="1" applyAlignment="1">
      <alignment horizontal="center" vertical="top"/>
    </xf>
    <xf numFmtId="0" fontId="66" fillId="0" borderId="39" xfId="775" applyFont="1" applyBorder="1" applyAlignment="1">
      <alignment horizontal="center" vertical="center" wrapText="1"/>
    </xf>
    <xf numFmtId="0" fontId="67" fillId="0" borderId="39" xfId="775" applyFont="1" applyBorder="1" applyAlignment="1">
      <alignment horizontal="center" vertical="center" wrapText="1"/>
    </xf>
    <xf numFmtId="0" fontId="66" fillId="0" borderId="39" xfId="775" applyFont="1" applyFill="1" applyBorder="1" applyAlignment="1">
      <alignment horizontal="center" vertical="top"/>
    </xf>
    <xf numFmtId="0" fontId="65" fillId="0" borderId="78" xfId="591" applyFont="1" applyFill="1" applyBorder="1" applyAlignment="1">
      <alignment horizontal="center" vertical="center" wrapText="1"/>
    </xf>
    <xf numFmtId="0" fontId="65" fillId="0" borderId="79" xfId="591" applyFont="1" applyFill="1" applyBorder="1" applyAlignment="1">
      <alignment horizontal="center" vertical="center" wrapText="1"/>
    </xf>
    <xf numFmtId="0" fontId="65" fillId="0" borderId="69" xfId="591" applyFont="1" applyFill="1" applyBorder="1" applyAlignment="1">
      <alignment horizontal="center" vertical="center" wrapText="1"/>
    </xf>
    <xf numFmtId="0" fontId="65" fillId="0" borderId="67" xfId="591" applyFont="1" applyFill="1" applyBorder="1" applyAlignment="1">
      <alignment horizontal="center" vertical="center" wrapText="1"/>
    </xf>
    <xf numFmtId="0" fontId="65" fillId="0" borderId="77" xfId="591" applyFont="1" applyFill="1" applyBorder="1" applyAlignment="1">
      <alignment horizontal="center" vertical="center" wrapText="1"/>
    </xf>
    <xf numFmtId="0" fontId="66" fillId="0" borderId="39" xfId="775" applyFont="1" applyFill="1" applyBorder="1" applyAlignment="1">
      <alignment horizontal="center" wrapText="1"/>
    </xf>
    <xf numFmtId="0" fontId="67" fillId="0" borderId="39" xfId="775" applyFont="1" applyFill="1" applyBorder="1" applyAlignment="1">
      <alignment horizontal="center" wrapText="1"/>
    </xf>
    <xf numFmtId="0" fontId="66" fillId="0" borderId="57" xfId="775" applyFont="1" applyFill="1" applyBorder="1" applyAlignment="1">
      <alignment horizontal="center" vertical="top"/>
    </xf>
    <xf numFmtId="0" fontId="66" fillId="0" borderId="58" xfId="775" applyFont="1" applyFill="1" applyBorder="1" applyAlignment="1">
      <alignment horizontal="center" vertical="top"/>
    </xf>
    <xf numFmtId="0" fontId="66" fillId="0" borderId="30" xfId="775" applyFont="1" applyFill="1" applyBorder="1" applyAlignment="1">
      <alignment horizontal="center" vertical="top"/>
    </xf>
    <xf numFmtId="0" fontId="65" fillId="0" borderId="60" xfId="591" applyFont="1" applyFill="1" applyBorder="1" applyAlignment="1">
      <alignment horizontal="center" vertical="center" wrapText="1"/>
    </xf>
    <xf numFmtId="0" fontId="65" fillId="0" borderId="65" xfId="591" applyFont="1" applyFill="1" applyBorder="1" applyAlignment="1">
      <alignment horizontal="center" vertical="center" wrapText="1"/>
    </xf>
    <xf numFmtId="0" fontId="70" fillId="0" borderId="62" xfId="1086" applyFont="1" applyFill="1" applyBorder="1" applyAlignment="1">
      <alignment horizontal="center" vertical="center" wrapText="1"/>
    </xf>
    <xf numFmtId="0" fontId="66" fillId="0" borderId="39" xfId="1301" applyFont="1" applyFill="1" applyBorder="1" applyAlignment="1">
      <alignment horizontal="center" wrapText="1"/>
    </xf>
    <xf numFmtId="0" fontId="66" fillId="0" borderId="39" xfId="775" applyFont="1" applyFill="1" applyBorder="1" applyAlignment="1">
      <alignment horizontal="center" vertical="center" wrapText="1"/>
    </xf>
    <xf numFmtId="0" fontId="70" fillId="0" borderId="39" xfId="1086" applyFont="1" applyFill="1" applyBorder="1" applyAlignment="1">
      <alignment horizontal="center" vertical="center" wrapText="1"/>
    </xf>
    <xf numFmtId="0" fontId="66" fillId="0" borderId="39" xfId="591" applyFont="1" applyFill="1" applyBorder="1" applyAlignment="1">
      <alignment horizontal="center" vertical="center" wrapText="1"/>
    </xf>
    <xf numFmtId="0" fontId="65" fillId="0" borderId="62" xfId="591" applyFont="1" applyFill="1" applyBorder="1" applyAlignment="1">
      <alignment horizontal="center" vertical="center" wrapText="1"/>
    </xf>
    <xf numFmtId="0" fontId="70" fillId="0" borderId="70" xfId="1086" applyFont="1" applyFill="1" applyBorder="1" applyAlignment="1">
      <alignment horizontal="center" vertical="center" wrapText="1"/>
    </xf>
    <xf numFmtId="0" fontId="66" fillId="0" borderId="10" xfId="775" applyFont="1" applyFill="1" applyBorder="1" applyAlignment="1">
      <alignment horizontal="center"/>
    </xf>
    <xf numFmtId="0" fontId="66" fillId="0" borderId="11" xfId="775" applyFont="1" applyFill="1" applyBorder="1" applyAlignment="1">
      <alignment horizontal="center"/>
    </xf>
    <xf numFmtId="0" fontId="66" fillId="0" borderId="12" xfId="775" applyFont="1" applyFill="1" applyBorder="1" applyAlignment="1">
      <alignment horizontal="center"/>
    </xf>
    <xf numFmtId="0" fontId="67" fillId="0" borderId="13" xfId="775" applyFont="1" applyFill="1" applyBorder="1" applyAlignment="1">
      <alignment horizontal="center" wrapText="1"/>
    </xf>
    <xf numFmtId="0" fontId="67" fillId="0" borderId="14" xfId="775" applyFont="1" applyFill="1" applyBorder="1" applyAlignment="1">
      <alignment horizontal="center" wrapText="1"/>
    </xf>
    <xf numFmtId="0" fontId="67" fillId="0" borderId="15" xfId="775" applyFont="1" applyFill="1" applyBorder="1" applyAlignment="1">
      <alignment horizontal="center" wrapText="1"/>
    </xf>
    <xf numFmtId="0" fontId="66" fillId="0" borderId="39" xfId="775" applyFont="1" applyBorder="1" applyAlignment="1">
      <alignment horizontal="center" vertical="top" wrapText="1"/>
    </xf>
    <xf numFmtId="0" fontId="67" fillId="0" borderId="39" xfId="775" applyFont="1" applyBorder="1" applyAlignment="1">
      <alignment horizontal="center" vertical="top" wrapText="1"/>
    </xf>
    <xf numFmtId="0" fontId="66" fillId="0" borderId="39" xfId="529" applyFont="1" applyFill="1" applyBorder="1" applyAlignment="1">
      <alignment horizontal="left" wrapText="1" indent="4"/>
    </xf>
    <xf numFmtId="0" fontId="66" fillId="0" borderId="39" xfId="529" applyFont="1" applyFill="1" applyBorder="1"/>
    <xf numFmtId="0" fontId="90" fillId="0" borderId="39" xfId="529" applyFont="1" applyFill="1" applyBorder="1" applyAlignment="1">
      <alignment horizontal="left" wrapText="1" indent="4"/>
    </xf>
    <xf numFmtId="0" fontId="90" fillId="0" borderId="39" xfId="529" applyFont="1" applyFill="1" applyBorder="1"/>
    <xf numFmtId="0" fontId="66" fillId="0" borderId="57" xfId="529" applyFont="1" applyFill="1" applyBorder="1" applyAlignment="1">
      <alignment horizontal="left" wrapText="1" indent="4"/>
    </xf>
    <xf numFmtId="0" fontId="66" fillId="0" borderId="58" xfId="529" applyFont="1" applyFill="1" applyBorder="1"/>
    <xf numFmtId="0" fontId="3" fillId="2" borderId="16" xfId="1302" applyFont="1" applyFill="1" applyBorder="1" applyAlignment="1">
      <alignment horizontal="center" vertical="center" wrapText="1"/>
    </xf>
    <xf numFmtId="0" fontId="3" fillId="2" borderId="18" xfId="1302" applyFont="1" applyFill="1" applyBorder="1" applyAlignment="1">
      <alignment horizontal="center" vertical="center" wrapText="1"/>
    </xf>
    <xf numFmtId="0" fontId="4" fillId="0" borderId="16" xfId="775" applyFont="1" applyBorder="1" applyAlignment="1">
      <alignment horizontal="center" vertical="top"/>
    </xf>
    <xf numFmtId="0" fontId="4" fillId="0" borderId="17" xfId="775" applyFont="1" applyBorder="1" applyAlignment="1">
      <alignment horizontal="center" vertical="top"/>
    </xf>
    <xf numFmtId="0" fontId="4" fillId="0" borderId="18" xfId="775" applyFont="1" applyBorder="1" applyAlignment="1">
      <alignment horizontal="center" vertical="top"/>
    </xf>
    <xf numFmtId="0" fontId="33" fillId="0" borderId="19" xfId="0" applyFont="1" applyBorder="1" applyAlignment="1">
      <alignment horizontal="center" vertical="center"/>
    </xf>
    <xf numFmtId="0" fontId="4" fillId="2" borderId="16" xfId="1302" applyFont="1" applyFill="1" applyBorder="1" applyAlignment="1">
      <alignment horizontal="center" vertical="center" wrapText="1"/>
    </xf>
    <xf numFmtId="0" fontId="4" fillId="2" borderId="20" xfId="1302" applyFont="1" applyFill="1" applyBorder="1" applyAlignment="1">
      <alignment horizontal="center" vertical="center" wrapText="1"/>
    </xf>
    <xf numFmtId="0" fontId="4" fillId="0" borderId="24" xfId="529" applyFont="1" applyBorder="1" applyAlignment="1">
      <alignment horizontal="left" wrapText="1" indent="4"/>
    </xf>
    <xf numFmtId="0" fontId="4" fillId="0" borderId="25" xfId="529" applyFont="1" applyBorder="1"/>
    <xf numFmtId="0" fontId="4" fillId="0" borderId="26" xfId="529" applyFont="1" applyBorder="1"/>
    <xf numFmtId="0" fontId="4" fillId="0" borderId="10" xfId="775" applyFont="1" applyBorder="1" applyAlignment="1">
      <alignment horizontal="left" vertical="top" wrapText="1"/>
    </xf>
    <xf numFmtId="0" fontId="4" fillId="0" borderId="11" xfId="775" applyFont="1" applyBorder="1" applyAlignment="1">
      <alignment horizontal="left" vertical="top" wrapText="1"/>
    </xf>
    <xf numFmtId="0" fontId="4" fillId="0" borderId="12" xfId="775" applyFont="1" applyBorder="1" applyAlignment="1">
      <alignment horizontal="left" vertical="top" wrapText="1"/>
    </xf>
    <xf numFmtId="0" fontId="4" fillId="0" borderId="13" xfId="775" applyFont="1" applyBorder="1" applyAlignment="1">
      <alignment horizontal="left" vertical="top" wrapText="1"/>
    </xf>
    <xf numFmtId="0" fontId="4" fillId="0" borderId="14" xfId="775" applyFont="1" applyBorder="1" applyAlignment="1">
      <alignment horizontal="left" vertical="top" wrapText="1"/>
    </xf>
    <xf numFmtId="0" fontId="4" fillId="0" borderId="15" xfId="775" applyFont="1" applyBorder="1" applyAlignment="1">
      <alignment horizontal="left" vertical="top" wrapText="1"/>
    </xf>
    <xf numFmtId="0" fontId="29" fillId="0" borderId="13" xfId="775" applyFont="1" applyBorder="1" applyAlignment="1">
      <alignment horizontal="left" vertical="top" wrapText="1"/>
    </xf>
    <xf numFmtId="0" fontId="29" fillId="0" borderId="14" xfId="775" applyFont="1" applyBorder="1" applyAlignment="1">
      <alignment horizontal="left" vertical="top" wrapText="1"/>
    </xf>
    <xf numFmtId="0" fontId="29" fillId="0" borderId="15" xfId="775" applyFont="1" applyBorder="1" applyAlignment="1">
      <alignment horizontal="left" vertical="top" wrapText="1"/>
    </xf>
    <xf numFmtId="169" fontId="66" fillId="0" borderId="39" xfId="1" applyFont="1" applyFill="1" applyBorder="1" applyAlignment="1" applyProtection="1"/>
    <xf numFmtId="0" fontId="66" fillId="0" borderId="62" xfId="591" applyFont="1" applyFill="1" applyBorder="1" applyAlignment="1">
      <alignment horizontal="center" vertical="center" wrapText="1"/>
    </xf>
    <xf numFmtId="169" fontId="66" fillId="0" borderId="39" xfId="1" applyFont="1" applyFill="1" applyBorder="1" applyAlignment="1" applyProtection="1">
      <alignment horizontal="center" vertical="center" wrapText="1"/>
    </xf>
    <xf numFmtId="169" fontId="67" fillId="0" borderId="39" xfId="1" applyFont="1" applyFill="1" applyBorder="1" applyAlignment="1" applyProtection="1">
      <alignment horizontal="center" vertical="center" wrapText="1"/>
    </xf>
    <xf numFmtId="0" fontId="66" fillId="0" borderId="60" xfId="591" applyFont="1" applyFill="1" applyBorder="1" applyAlignment="1">
      <alignment horizontal="center" vertical="center" wrapText="1"/>
    </xf>
    <xf numFmtId="0" fontId="66" fillId="0" borderId="39" xfId="529" applyFont="1" applyBorder="1" applyAlignment="1">
      <alignment horizontal="left" wrapText="1" indent="4"/>
    </xf>
    <xf numFmtId="0" fontId="66" fillId="0" borderId="39" xfId="529" applyFont="1" applyBorder="1"/>
    <xf numFmtId="0" fontId="65" fillId="0" borderId="39" xfId="529" applyFont="1" applyBorder="1"/>
    <xf numFmtId="0" fontId="66" fillId="0" borderId="59" xfId="775" applyFont="1" applyBorder="1" applyAlignment="1">
      <alignment horizontal="left" vertical="top" wrapText="1"/>
    </xf>
    <xf numFmtId="0" fontId="65" fillId="0" borderId="59" xfId="775" applyFont="1" applyBorder="1" applyAlignment="1">
      <alignment horizontal="left" vertical="top" wrapText="1"/>
    </xf>
    <xf numFmtId="0" fontId="67" fillId="0" borderId="60" xfId="775" applyFont="1" applyBorder="1" applyAlignment="1">
      <alignment horizontal="left" vertical="top" wrapText="1"/>
    </xf>
    <xf numFmtId="0" fontId="74" fillId="0" borderId="60" xfId="775" applyFont="1" applyBorder="1" applyAlignment="1">
      <alignment horizontal="left" vertical="top" wrapText="1"/>
    </xf>
    <xf numFmtId="0" fontId="65" fillId="0" borderId="64" xfId="591" applyFont="1" applyFill="1" applyBorder="1" applyAlignment="1">
      <alignment horizontal="center" vertical="center" wrapText="1"/>
    </xf>
    <xf numFmtId="0" fontId="66" fillId="0" borderId="59" xfId="775" applyFont="1" applyFill="1" applyBorder="1" applyAlignment="1">
      <alignment horizontal="left" vertical="top" wrapText="1"/>
    </xf>
    <xf numFmtId="0" fontId="67" fillId="0" borderId="60" xfId="775" applyFont="1" applyFill="1" applyBorder="1" applyAlignment="1">
      <alignment horizontal="left" vertical="top" wrapText="1"/>
    </xf>
    <xf numFmtId="0" fontId="66" fillId="0" borderId="39" xfId="775" applyFont="1" applyBorder="1" applyAlignment="1">
      <alignment vertical="top" wrapText="1"/>
    </xf>
    <xf numFmtId="0" fontId="67" fillId="0" borderId="39" xfId="775" applyFont="1" applyBorder="1" applyAlignment="1">
      <alignment vertical="top" wrapText="1"/>
    </xf>
    <xf numFmtId="0" fontId="7" fillId="0" borderId="1" xfId="1088" applyFont="1" applyFill="1" applyBorder="1" applyAlignment="1">
      <alignment horizontal="center" vertical="center" wrapText="1"/>
    </xf>
    <xf numFmtId="0" fontId="56" fillId="0" borderId="1" xfId="0" applyFont="1" applyFill="1" applyBorder="1" applyAlignment="1">
      <alignment horizontal="center" vertical="top"/>
    </xf>
    <xf numFmtId="4" fontId="7" fillId="0" borderId="1" xfId="1088" applyNumberFormat="1" applyFont="1" applyFill="1" applyBorder="1" applyAlignment="1">
      <alignment horizontal="center" vertical="center" wrapText="1"/>
    </xf>
    <xf numFmtId="4" fontId="7" fillId="0" borderId="7" xfId="1088" applyNumberFormat="1" applyFont="1" applyFill="1" applyBorder="1" applyAlignment="1">
      <alignment horizontal="center" vertical="center" wrapText="1"/>
    </xf>
    <xf numFmtId="4" fontId="7" fillId="0" borderId="0" xfId="1088" applyNumberFormat="1" applyFont="1" applyFill="1" applyAlignment="1">
      <alignment horizontal="center" vertical="center" wrapText="1"/>
    </xf>
    <xf numFmtId="0" fontId="58" fillId="0" borderId="7" xfId="1088" applyFont="1" applyFill="1" applyBorder="1" applyAlignment="1">
      <alignment horizontal="center"/>
    </xf>
    <xf numFmtId="0" fontId="58" fillId="0" borderId="0" xfId="1088" applyFont="1" applyFill="1" applyAlignment="1">
      <alignment horizontal="center"/>
    </xf>
    <xf numFmtId="0" fontId="60" fillId="0" borderId="2" xfId="1088" applyFont="1" applyFill="1" applyBorder="1" applyAlignment="1">
      <alignment horizontal="center" vertical="center" wrapText="1"/>
    </xf>
    <xf numFmtId="0" fontId="60" fillId="0" borderId="3" xfId="1088" applyFont="1" applyFill="1" applyBorder="1" applyAlignment="1">
      <alignment horizontal="center" vertical="center" wrapText="1"/>
    </xf>
    <xf numFmtId="0" fontId="9" fillId="0" borderId="0" xfId="560" applyFont="1" applyFill="1" applyAlignment="1">
      <alignment horizontal="center" vertical="center" wrapText="1"/>
    </xf>
    <xf numFmtId="4" fontId="7" fillId="0" borderId="2" xfId="1088" applyNumberFormat="1" applyFont="1" applyFill="1" applyBorder="1" applyAlignment="1">
      <alignment horizontal="center" vertical="center" wrapText="1"/>
    </xf>
    <xf numFmtId="4" fontId="7" fillId="0" borderId="3" xfId="1088" applyNumberFormat="1" applyFont="1" applyFill="1" applyBorder="1" applyAlignment="1">
      <alignment horizontal="center" vertical="center" wrapText="1"/>
    </xf>
    <xf numFmtId="4" fontId="7" fillId="0" borderId="6" xfId="1088" applyNumberFormat="1" applyFont="1" applyFill="1" applyBorder="1" applyAlignment="1">
      <alignment horizontal="center" vertical="center" wrapText="1"/>
    </xf>
    <xf numFmtId="0" fontId="3" fillId="0" borderId="9" xfId="775" applyFont="1" applyFill="1" applyBorder="1" applyAlignment="1">
      <alignment horizontal="left" vertical="top" wrapText="1"/>
    </xf>
    <xf numFmtId="0" fontId="3" fillId="0" borderId="0" xfId="775" applyFont="1" applyFill="1" applyAlignment="1">
      <alignment horizontal="left" vertical="top" wrapText="1"/>
    </xf>
    <xf numFmtId="0" fontId="59" fillId="0" borderId="4" xfId="1302" applyFont="1" applyFill="1" applyBorder="1" applyAlignment="1">
      <alignment horizontal="center" vertical="top" wrapText="1"/>
    </xf>
    <xf numFmtId="0" fontId="59" fillId="0" borderId="7" xfId="1302" applyFont="1" applyFill="1" applyBorder="1" applyAlignment="1">
      <alignment horizontal="center" vertical="top" wrapText="1"/>
    </xf>
    <xf numFmtId="4" fontId="7" fillId="0" borderId="8" xfId="1088" applyNumberFormat="1" applyFont="1" applyFill="1" applyBorder="1" applyAlignment="1">
      <alignment horizontal="center" vertical="center" wrapText="1"/>
    </xf>
    <xf numFmtId="0" fontId="57" fillId="0" borderId="0" xfId="1088" applyFont="1" applyFill="1" applyAlignment="1">
      <alignment horizontal="left" vertical="center" wrapText="1"/>
    </xf>
    <xf numFmtId="0" fontId="9" fillId="0" borderId="0" xfId="664" applyFont="1" applyFill="1" applyAlignment="1">
      <alignment horizontal="center" vertical="center" wrapText="1"/>
    </xf>
    <xf numFmtId="0" fontId="57" fillId="0" borderId="1" xfId="1088" applyFont="1" applyFill="1" applyBorder="1" applyAlignment="1">
      <alignment horizontal="left" vertical="center" wrapText="1"/>
    </xf>
    <xf numFmtId="4" fontId="7" fillId="0" borderId="1" xfId="1088" applyNumberFormat="1" applyFont="1" applyFill="1" applyBorder="1" applyAlignment="1">
      <alignment horizontal="left" vertical="center" wrapText="1"/>
    </xf>
    <xf numFmtId="0" fontId="55" fillId="0" borderId="1" xfId="1088" applyFont="1" applyFill="1" applyBorder="1" applyAlignment="1">
      <alignment horizontal="center" vertical="center" wrapText="1"/>
    </xf>
    <xf numFmtId="4" fontId="6" fillId="0" borderId="2" xfId="1088" applyNumberFormat="1" applyFont="1" applyBorder="1" applyAlignment="1">
      <alignment horizontal="center" vertical="center" wrapText="1"/>
    </xf>
    <xf numFmtId="4" fontId="6" fillId="0" borderId="3" xfId="1088" applyNumberFormat="1" applyFont="1" applyBorder="1" applyAlignment="1">
      <alignment horizontal="center" vertical="center" wrapText="1"/>
    </xf>
    <xf numFmtId="4" fontId="6" fillId="0" borderId="6" xfId="1088" applyNumberFormat="1" applyFont="1" applyBorder="1" applyAlignment="1">
      <alignment horizontal="center" vertical="center" wrapText="1"/>
    </xf>
    <xf numFmtId="4" fontId="6" fillId="0" borderId="1" xfId="1088" applyNumberFormat="1" applyFont="1" applyBorder="1" applyAlignment="1">
      <alignment horizontal="center" vertical="center" wrapText="1"/>
    </xf>
    <xf numFmtId="0" fontId="6" fillId="0" borderId="1" xfId="1088" applyFont="1" applyBorder="1" applyAlignment="1">
      <alignment horizontal="center" vertical="center" wrapText="1"/>
    </xf>
    <xf numFmtId="0" fontId="5" fillId="0" borderId="1" xfId="1088" applyFont="1" applyBorder="1" applyAlignment="1">
      <alignment horizontal="left" vertical="center" wrapText="1"/>
    </xf>
    <xf numFmtId="4" fontId="6" fillId="0" borderId="1" xfId="1088" applyNumberFormat="1" applyFont="1" applyBorder="1" applyAlignment="1">
      <alignment horizontal="left" vertical="center" wrapText="1"/>
    </xf>
    <xf numFmtId="4" fontId="6" fillId="0" borderId="2" xfId="1088" applyNumberFormat="1" applyFont="1" applyFill="1" applyBorder="1" applyAlignment="1">
      <alignment horizontal="center" vertical="center" wrapText="1"/>
    </xf>
    <xf numFmtId="0" fontId="5" fillId="0" borderId="1" xfId="1088" applyFont="1" applyBorder="1" applyAlignment="1">
      <alignment horizontal="center" vertical="center" wrapText="1"/>
    </xf>
    <xf numFmtId="0" fontId="5" fillId="0" borderId="2" xfId="1088" applyFont="1" applyBorder="1" applyAlignment="1">
      <alignment horizontal="center" vertical="center" wrapText="1"/>
    </xf>
    <xf numFmtId="0" fontId="5" fillId="0" borderId="3" xfId="1088" applyFont="1" applyBorder="1" applyAlignment="1">
      <alignment horizontal="center" vertical="center" wrapText="1"/>
    </xf>
    <xf numFmtId="4" fontId="6" fillId="0" borderId="4" xfId="1088" applyNumberFormat="1" applyFont="1" applyBorder="1" applyAlignment="1">
      <alignment horizontal="center" vertical="center" wrapText="1"/>
    </xf>
    <xf numFmtId="4" fontId="6" fillId="0" borderId="5" xfId="1088" applyNumberFormat="1" applyFont="1" applyBorder="1" applyAlignment="1">
      <alignment horizontal="center" vertical="center" wrapText="1"/>
    </xf>
    <xf numFmtId="0" fontId="41" fillId="0" borderId="42" xfId="1086" applyFont="1" applyFill="1" applyBorder="1" applyAlignment="1">
      <alignment vertical="top" wrapText="1"/>
    </xf>
  </cellXfs>
  <cellStyles count="1371">
    <cellStyle name="Comma" xfId="1" builtinId="3"/>
    <cellStyle name="Comma [0] 2" xfId="2" xr:uid="{00000000-0005-0000-0000-000001000000}"/>
    <cellStyle name="Comma [0] 2 2" xfId="3" xr:uid="{00000000-0005-0000-0000-000002000000}"/>
    <cellStyle name="Comma [0] 3" xfId="4" xr:uid="{00000000-0005-0000-0000-000003000000}"/>
    <cellStyle name="Comma [0] 3 2" xfId="5" xr:uid="{00000000-0005-0000-0000-000004000000}"/>
    <cellStyle name="Comma 10" xfId="6" xr:uid="{00000000-0005-0000-0000-000005000000}"/>
    <cellStyle name="Comma 10 2" xfId="7" xr:uid="{00000000-0005-0000-0000-000006000000}"/>
    <cellStyle name="Comma 10 3" xfId="8" xr:uid="{00000000-0005-0000-0000-000007000000}"/>
    <cellStyle name="Comma 11" xfId="9" xr:uid="{00000000-0005-0000-0000-000008000000}"/>
    <cellStyle name="Comma 11 2" xfId="10" xr:uid="{00000000-0005-0000-0000-000009000000}"/>
    <cellStyle name="Comma 12" xfId="11" xr:uid="{00000000-0005-0000-0000-00000A000000}"/>
    <cellStyle name="Comma 12 2" xfId="12" xr:uid="{00000000-0005-0000-0000-00000B000000}"/>
    <cellStyle name="Comma 13" xfId="13" xr:uid="{00000000-0005-0000-0000-00000C000000}"/>
    <cellStyle name="Comma 13 2" xfId="14" xr:uid="{00000000-0005-0000-0000-00000D000000}"/>
    <cellStyle name="Comma 14" xfId="15" xr:uid="{00000000-0005-0000-0000-00000E000000}"/>
    <cellStyle name="Comma 14 2" xfId="16" xr:uid="{00000000-0005-0000-0000-00000F000000}"/>
    <cellStyle name="Comma 15" xfId="17" xr:uid="{00000000-0005-0000-0000-000010000000}"/>
    <cellStyle name="Comma 15 2" xfId="18" xr:uid="{00000000-0005-0000-0000-000011000000}"/>
    <cellStyle name="Comma 16" xfId="19" xr:uid="{00000000-0005-0000-0000-000012000000}"/>
    <cellStyle name="Comma 16 2" xfId="20" xr:uid="{00000000-0005-0000-0000-000013000000}"/>
    <cellStyle name="Comma 17" xfId="21" xr:uid="{00000000-0005-0000-0000-000014000000}"/>
    <cellStyle name="Comma 17 2" xfId="22" xr:uid="{00000000-0005-0000-0000-000015000000}"/>
    <cellStyle name="Comma 18" xfId="23" xr:uid="{00000000-0005-0000-0000-000016000000}"/>
    <cellStyle name="Comma 18 2" xfId="24" xr:uid="{00000000-0005-0000-0000-000017000000}"/>
    <cellStyle name="Comma 19" xfId="25" xr:uid="{00000000-0005-0000-0000-000018000000}"/>
    <cellStyle name="Comma 19 2" xfId="26" xr:uid="{00000000-0005-0000-0000-000019000000}"/>
    <cellStyle name="Comma 2" xfId="27" xr:uid="{00000000-0005-0000-0000-00001A000000}"/>
    <cellStyle name="Comma 2 10" xfId="28" xr:uid="{00000000-0005-0000-0000-00001B000000}"/>
    <cellStyle name="Comma 2 11" xfId="29" xr:uid="{00000000-0005-0000-0000-00001C000000}"/>
    <cellStyle name="Comma 2 12" xfId="30" xr:uid="{00000000-0005-0000-0000-00001D000000}"/>
    <cellStyle name="Comma 2 13" xfId="31" xr:uid="{00000000-0005-0000-0000-00001E000000}"/>
    <cellStyle name="Comma 2 14" xfId="32" xr:uid="{00000000-0005-0000-0000-00001F000000}"/>
    <cellStyle name="Comma 2 15" xfId="33" xr:uid="{00000000-0005-0000-0000-000020000000}"/>
    <cellStyle name="Comma 2 16" xfId="34" xr:uid="{00000000-0005-0000-0000-000021000000}"/>
    <cellStyle name="Comma 2 17" xfId="35" xr:uid="{00000000-0005-0000-0000-000022000000}"/>
    <cellStyle name="Comma 2 18" xfId="36" xr:uid="{00000000-0005-0000-0000-000023000000}"/>
    <cellStyle name="Comma 2 18 2" xfId="37" xr:uid="{00000000-0005-0000-0000-000024000000}"/>
    <cellStyle name="Comma 2 18 2 2" xfId="38" xr:uid="{00000000-0005-0000-0000-000025000000}"/>
    <cellStyle name="Comma 2 18 3" xfId="39" xr:uid="{00000000-0005-0000-0000-000026000000}"/>
    <cellStyle name="Comma 2 18 4" xfId="40" xr:uid="{00000000-0005-0000-0000-000027000000}"/>
    <cellStyle name="Comma 2 19" xfId="41" xr:uid="{00000000-0005-0000-0000-000028000000}"/>
    <cellStyle name="Comma 2 2" xfId="42" xr:uid="{00000000-0005-0000-0000-000029000000}"/>
    <cellStyle name="Comma 2 2 10" xfId="43" xr:uid="{00000000-0005-0000-0000-00002A000000}"/>
    <cellStyle name="Comma 2 2 11" xfId="44" xr:uid="{00000000-0005-0000-0000-00002B000000}"/>
    <cellStyle name="Comma 2 2 12" xfId="45" xr:uid="{00000000-0005-0000-0000-00002C000000}"/>
    <cellStyle name="Comma 2 2 2" xfId="46" xr:uid="{00000000-0005-0000-0000-00002D000000}"/>
    <cellStyle name="Comma 2 2 2 2" xfId="47" xr:uid="{00000000-0005-0000-0000-00002E000000}"/>
    <cellStyle name="Comma 2 2 3" xfId="48" xr:uid="{00000000-0005-0000-0000-00002F000000}"/>
    <cellStyle name="Comma 2 2 4" xfId="49" xr:uid="{00000000-0005-0000-0000-000030000000}"/>
    <cellStyle name="Comma 2 2 5" xfId="50" xr:uid="{00000000-0005-0000-0000-000031000000}"/>
    <cellStyle name="Comma 2 2 6" xfId="51" xr:uid="{00000000-0005-0000-0000-000032000000}"/>
    <cellStyle name="Comma 2 2 7" xfId="52" xr:uid="{00000000-0005-0000-0000-000033000000}"/>
    <cellStyle name="Comma 2 2 8" xfId="53" xr:uid="{00000000-0005-0000-0000-000034000000}"/>
    <cellStyle name="Comma 2 2 9" xfId="54" xr:uid="{00000000-0005-0000-0000-000035000000}"/>
    <cellStyle name="Comma 2 20" xfId="55" xr:uid="{00000000-0005-0000-0000-000036000000}"/>
    <cellStyle name="Comma 2 3" xfId="56" xr:uid="{00000000-0005-0000-0000-000037000000}"/>
    <cellStyle name="Comma 2 3 2" xfId="57" xr:uid="{00000000-0005-0000-0000-000038000000}"/>
    <cellStyle name="Comma 2 4" xfId="58" xr:uid="{00000000-0005-0000-0000-000039000000}"/>
    <cellStyle name="Comma 2 5" xfId="59" xr:uid="{00000000-0005-0000-0000-00003A000000}"/>
    <cellStyle name="Comma 2 6" xfId="60" xr:uid="{00000000-0005-0000-0000-00003B000000}"/>
    <cellStyle name="Comma 2 7" xfId="61" xr:uid="{00000000-0005-0000-0000-00003C000000}"/>
    <cellStyle name="Comma 2 8" xfId="62" xr:uid="{00000000-0005-0000-0000-00003D000000}"/>
    <cellStyle name="Comma 2 9" xfId="63" xr:uid="{00000000-0005-0000-0000-00003E000000}"/>
    <cellStyle name="Comma 2_Eldoret BoQs" xfId="64" xr:uid="{00000000-0005-0000-0000-00003F000000}"/>
    <cellStyle name="Comma 20" xfId="65" xr:uid="{00000000-0005-0000-0000-000040000000}"/>
    <cellStyle name="Comma 20 2" xfId="66" xr:uid="{00000000-0005-0000-0000-000041000000}"/>
    <cellStyle name="Comma 21" xfId="67" xr:uid="{00000000-0005-0000-0000-000042000000}"/>
    <cellStyle name="Comma 21 10" xfId="68" xr:uid="{00000000-0005-0000-0000-000043000000}"/>
    <cellStyle name="Comma 21 11" xfId="69" xr:uid="{00000000-0005-0000-0000-000044000000}"/>
    <cellStyle name="Comma 21 12" xfId="70" xr:uid="{00000000-0005-0000-0000-000045000000}"/>
    <cellStyle name="Comma 21 13" xfId="71" xr:uid="{00000000-0005-0000-0000-000046000000}"/>
    <cellStyle name="Comma 21 14" xfId="72" xr:uid="{00000000-0005-0000-0000-000047000000}"/>
    <cellStyle name="Comma 21 15" xfId="73" xr:uid="{00000000-0005-0000-0000-000048000000}"/>
    <cellStyle name="Comma 21 16" xfId="74" xr:uid="{00000000-0005-0000-0000-000049000000}"/>
    <cellStyle name="Comma 21 17" xfId="75" xr:uid="{00000000-0005-0000-0000-00004A000000}"/>
    <cellStyle name="Comma 21 18" xfId="76" xr:uid="{00000000-0005-0000-0000-00004B000000}"/>
    <cellStyle name="Comma 21 19" xfId="77" xr:uid="{00000000-0005-0000-0000-00004C000000}"/>
    <cellStyle name="Comma 21 2" xfId="78" xr:uid="{00000000-0005-0000-0000-00004D000000}"/>
    <cellStyle name="Comma 21 3" xfId="79" xr:uid="{00000000-0005-0000-0000-00004E000000}"/>
    <cellStyle name="Comma 21 4" xfId="80" xr:uid="{00000000-0005-0000-0000-00004F000000}"/>
    <cellStyle name="Comma 21 5" xfId="81" xr:uid="{00000000-0005-0000-0000-000050000000}"/>
    <cellStyle name="Comma 21 6" xfId="82" xr:uid="{00000000-0005-0000-0000-000051000000}"/>
    <cellStyle name="Comma 21 7" xfId="83" xr:uid="{00000000-0005-0000-0000-000052000000}"/>
    <cellStyle name="Comma 21 8" xfId="84" xr:uid="{00000000-0005-0000-0000-000053000000}"/>
    <cellStyle name="Comma 21 9" xfId="85" xr:uid="{00000000-0005-0000-0000-000054000000}"/>
    <cellStyle name="Comma 22" xfId="86" xr:uid="{00000000-0005-0000-0000-000055000000}"/>
    <cellStyle name="Comma 22 10" xfId="87" xr:uid="{00000000-0005-0000-0000-000056000000}"/>
    <cellStyle name="Comma 22 11" xfId="88" xr:uid="{00000000-0005-0000-0000-000057000000}"/>
    <cellStyle name="Comma 22 12" xfId="89" xr:uid="{00000000-0005-0000-0000-000058000000}"/>
    <cellStyle name="Comma 22 13" xfId="90" xr:uid="{00000000-0005-0000-0000-000059000000}"/>
    <cellStyle name="Comma 22 14" xfId="91" xr:uid="{00000000-0005-0000-0000-00005A000000}"/>
    <cellStyle name="Comma 22 15" xfId="92" xr:uid="{00000000-0005-0000-0000-00005B000000}"/>
    <cellStyle name="Comma 22 16" xfId="93" xr:uid="{00000000-0005-0000-0000-00005C000000}"/>
    <cellStyle name="Comma 22 17" xfId="94" xr:uid="{00000000-0005-0000-0000-00005D000000}"/>
    <cellStyle name="Comma 22 18" xfId="95" xr:uid="{00000000-0005-0000-0000-00005E000000}"/>
    <cellStyle name="Comma 22 19" xfId="96" xr:uid="{00000000-0005-0000-0000-00005F000000}"/>
    <cellStyle name="Comma 22 2" xfId="97" xr:uid="{00000000-0005-0000-0000-000060000000}"/>
    <cellStyle name="Comma 22 3" xfId="98" xr:uid="{00000000-0005-0000-0000-000061000000}"/>
    <cellStyle name="Comma 22 4" xfId="99" xr:uid="{00000000-0005-0000-0000-000062000000}"/>
    <cellStyle name="Comma 22 5" xfId="100" xr:uid="{00000000-0005-0000-0000-000063000000}"/>
    <cellStyle name="Comma 22 6" xfId="101" xr:uid="{00000000-0005-0000-0000-000064000000}"/>
    <cellStyle name="Comma 22 7" xfId="102" xr:uid="{00000000-0005-0000-0000-000065000000}"/>
    <cellStyle name="Comma 22 8" xfId="103" xr:uid="{00000000-0005-0000-0000-000066000000}"/>
    <cellStyle name="Comma 22 9" xfId="104" xr:uid="{00000000-0005-0000-0000-000067000000}"/>
    <cellStyle name="Comma 23" xfId="105" xr:uid="{00000000-0005-0000-0000-000068000000}"/>
    <cellStyle name="Comma 23 2" xfId="106" xr:uid="{00000000-0005-0000-0000-000069000000}"/>
    <cellStyle name="Comma 24" xfId="107" xr:uid="{00000000-0005-0000-0000-00006A000000}"/>
    <cellStyle name="Comma 24 10" xfId="108" xr:uid="{00000000-0005-0000-0000-00006B000000}"/>
    <cellStyle name="Comma 24 11" xfId="109" xr:uid="{00000000-0005-0000-0000-00006C000000}"/>
    <cellStyle name="Comma 24 12" xfId="110" xr:uid="{00000000-0005-0000-0000-00006D000000}"/>
    <cellStyle name="Comma 24 13" xfId="111" xr:uid="{00000000-0005-0000-0000-00006E000000}"/>
    <cellStyle name="Comma 24 14" xfId="112" xr:uid="{00000000-0005-0000-0000-00006F000000}"/>
    <cellStyle name="Comma 24 15" xfId="113" xr:uid="{00000000-0005-0000-0000-000070000000}"/>
    <cellStyle name="Comma 24 16" xfId="114" xr:uid="{00000000-0005-0000-0000-000071000000}"/>
    <cellStyle name="Comma 24 17" xfId="115" xr:uid="{00000000-0005-0000-0000-000072000000}"/>
    <cellStyle name="Comma 24 18" xfId="116" xr:uid="{00000000-0005-0000-0000-000073000000}"/>
    <cellStyle name="Comma 24 19" xfId="117" xr:uid="{00000000-0005-0000-0000-000074000000}"/>
    <cellStyle name="Comma 24 2" xfId="118" xr:uid="{00000000-0005-0000-0000-000075000000}"/>
    <cellStyle name="Comma 24 2 2" xfId="1360" xr:uid="{00000000-0005-0000-0000-000076000000}"/>
    <cellStyle name="Comma 24 20" xfId="119" xr:uid="{00000000-0005-0000-0000-000077000000}"/>
    <cellStyle name="Comma 24 21" xfId="120" xr:uid="{00000000-0005-0000-0000-000078000000}"/>
    <cellStyle name="Comma 24 3" xfId="121" xr:uid="{00000000-0005-0000-0000-000079000000}"/>
    <cellStyle name="Comma 24 4" xfId="122" xr:uid="{00000000-0005-0000-0000-00007A000000}"/>
    <cellStyle name="Comma 24 5" xfId="123" xr:uid="{00000000-0005-0000-0000-00007B000000}"/>
    <cellStyle name="Comma 24 6" xfId="124" xr:uid="{00000000-0005-0000-0000-00007C000000}"/>
    <cellStyle name="Comma 24 7" xfId="125" xr:uid="{00000000-0005-0000-0000-00007D000000}"/>
    <cellStyle name="Comma 24 8" xfId="126" xr:uid="{00000000-0005-0000-0000-00007E000000}"/>
    <cellStyle name="Comma 24 9" xfId="127" xr:uid="{00000000-0005-0000-0000-00007F000000}"/>
    <cellStyle name="Comma 24_Xl0000026" xfId="128" xr:uid="{00000000-0005-0000-0000-000080000000}"/>
    <cellStyle name="Comma 25" xfId="129" xr:uid="{00000000-0005-0000-0000-000081000000}"/>
    <cellStyle name="Comma 25 10" xfId="130" xr:uid="{00000000-0005-0000-0000-000082000000}"/>
    <cellStyle name="Comma 25 11" xfId="131" xr:uid="{00000000-0005-0000-0000-000083000000}"/>
    <cellStyle name="Comma 25 12" xfId="132" xr:uid="{00000000-0005-0000-0000-000084000000}"/>
    <cellStyle name="Comma 25 13" xfId="133" xr:uid="{00000000-0005-0000-0000-000085000000}"/>
    <cellStyle name="Comma 25 14" xfId="134" xr:uid="{00000000-0005-0000-0000-000086000000}"/>
    <cellStyle name="Comma 25 15" xfId="135" xr:uid="{00000000-0005-0000-0000-000087000000}"/>
    <cellStyle name="Comma 25 16" xfId="136" xr:uid="{00000000-0005-0000-0000-000088000000}"/>
    <cellStyle name="Comma 25 17" xfId="137" xr:uid="{00000000-0005-0000-0000-000089000000}"/>
    <cellStyle name="Comma 25 18" xfId="138" xr:uid="{00000000-0005-0000-0000-00008A000000}"/>
    <cellStyle name="Comma 25 19" xfId="139" xr:uid="{00000000-0005-0000-0000-00008B000000}"/>
    <cellStyle name="Comma 25 2" xfId="140" xr:uid="{00000000-0005-0000-0000-00008C000000}"/>
    <cellStyle name="Comma 25 3" xfId="141" xr:uid="{00000000-0005-0000-0000-00008D000000}"/>
    <cellStyle name="Comma 25 4" xfId="142" xr:uid="{00000000-0005-0000-0000-00008E000000}"/>
    <cellStyle name="Comma 25 5" xfId="143" xr:uid="{00000000-0005-0000-0000-00008F000000}"/>
    <cellStyle name="Comma 25 6" xfId="144" xr:uid="{00000000-0005-0000-0000-000090000000}"/>
    <cellStyle name="Comma 25 7" xfId="145" xr:uid="{00000000-0005-0000-0000-000091000000}"/>
    <cellStyle name="Comma 25 8" xfId="146" xr:uid="{00000000-0005-0000-0000-000092000000}"/>
    <cellStyle name="Comma 25 9" xfId="147" xr:uid="{00000000-0005-0000-0000-000093000000}"/>
    <cellStyle name="Comma 26" xfId="148" xr:uid="{00000000-0005-0000-0000-000094000000}"/>
    <cellStyle name="Comma 26 10" xfId="149" xr:uid="{00000000-0005-0000-0000-000095000000}"/>
    <cellStyle name="Comma 26 11" xfId="150" xr:uid="{00000000-0005-0000-0000-000096000000}"/>
    <cellStyle name="Comma 26 12" xfId="151" xr:uid="{00000000-0005-0000-0000-000097000000}"/>
    <cellStyle name="Comma 26 13" xfId="152" xr:uid="{00000000-0005-0000-0000-000098000000}"/>
    <cellStyle name="Comma 26 14" xfId="153" xr:uid="{00000000-0005-0000-0000-000099000000}"/>
    <cellStyle name="Comma 26 15" xfId="154" xr:uid="{00000000-0005-0000-0000-00009A000000}"/>
    <cellStyle name="Comma 26 16" xfId="155" xr:uid="{00000000-0005-0000-0000-00009B000000}"/>
    <cellStyle name="Comma 26 17" xfId="156" xr:uid="{00000000-0005-0000-0000-00009C000000}"/>
    <cellStyle name="Comma 26 18" xfId="157" xr:uid="{00000000-0005-0000-0000-00009D000000}"/>
    <cellStyle name="Comma 26 19" xfId="158" xr:uid="{00000000-0005-0000-0000-00009E000000}"/>
    <cellStyle name="Comma 26 2" xfId="159" xr:uid="{00000000-0005-0000-0000-00009F000000}"/>
    <cellStyle name="Comma 26 2 2" xfId="160" xr:uid="{00000000-0005-0000-0000-0000A0000000}"/>
    <cellStyle name="Comma 26 20" xfId="161" xr:uid="{00000000-0005-0000-0000-0000A1000000}"/>
    <cellStyle name="Comma 26 3" xfId="162" xr:uid="{00000000-0005-0000-0000-0000A2000000}"/>
    <cellStyle name="Comma 26 4" xfId="163" xr:uid="{00000000-0005-0000-0000-0000A3000000}"/>
    <cellStyle name="Comma 26 5" xfId="164" xr:uid="{00000000-0005-0000-0000-0000A4000000}"/>
    <cellStyle name="Comma 26 6" xfId="165" xr:uid="{00000000-0005-0000-0000-0000A5000000}"/>
    <cellStyle name="Comma 26 7" xfId="166" xr:uid="{00000000-0005-0000-0000-0000A6000000}"/>
    <cellStyle name="Comma 26 8" xfId="167" xr:uid="{00000000-0005-0000-0000-0000A7000000}"/>
    <cellStyle name="Comma 26 9" xfId="168" xr:uid="{00000000-0005-0000-0000-0000A8000000}"/>
    <cellStyle name="Comma 27" xfId="169" xr:uid="{00000000-0005-0000-0000-0000A9000000}"/>
    <cellStyle name="Comma 27 2" xfId="170" xr:uid="{00000000-0005-0000-0000-0000AA000000}"/>
    <cellStyle name="Comma 27 3" xfId="171" xr:uid="{00000000-0005-0000-0000-0000AB000000}"/>
    <cellStyle name="Comma 27 4" xfId="172" xr:uid="{00000000-0005-0000-0000-0000AC000000}"/>
    <cellStyle name="Comma 27 4 2" xfId="173" xr:uid="{00000000-0005-0000-0000-0000AD000000}"/>
    <cellStyle name="Comma 27 5" xfId="174" xr:uid="{00000000-0005-0000-0000-0000AE000000}"/>
    <cellStyle name="Comma 27 5 2" xfId="175" xr:uid="{00000000-0005-0000-0000-0000AF000000}"/>
    <cellStyle name="Comma 27 6" xfId="176" xr:uid="{00000000-0005-0000-0000-0000B0000000}"/>
    <cellStyle name="Comma 27 6 2" xfId="177" xr:uid="{00000000-0005-0000-0000-0000B1000000}"/>
    <cellStyle name="Comma 27 7" xfId="178" xr:uid="{00000000-0005-0000-0000-0000B2000000}"/>
    <cellStyle name="Comma 27 7 2" xfId="179" xr:uid="{00000000-0005-0000-0000-0000B3000000}"/>
    <cellStyle name="Comma 27 8" xfId="180" xr:uid="{00000000-0005-0000-0000-0000B4000000}"/>
    <cellStyle name="Comma 28" xfId="181" xr:uid="{00000000-0005-0000-0000-0000B5000000}"/>
    <cellStyle name="Comma 28 10" xfId="182" xr:uid="{00000000-0005-0000-0000-0000B6000000}"/>
    <cellStyle name="Comma 28 11" xfId="183" xr:uid="{00000000-0005-0000-0000-0000B7000000}"/>
    <cellStyle name="Comma 28 12" xfId="184" xr:uid="{00000000-0005-0000-0000-0000B8000000}"/>
    <cellStyle name="Comma 28 13" xfId="185" xr:uid="{00000000-0005-0000-0000-0000B9000000}"/>
    <cellStyle name="Comma 28 14" xfId="186" xr:uid="{00000000-0005-0000-0000-0000BA000000}"/>
    <cellStyle name="Comma 28 15" xfId="187" xr:uid="{00000000-0005-0000-0000-0000BB000000}"/>
    <cellStyle name="Comma 28 16" xfId="188" xr:uid="{00000000-0005-0000-0000-0000BC000000}"/>
    <cellStyle name="Comma 28 17" xfId="189" xr:uid="{00000000-0005-0000-0000-0000BD000000}"/>
    <cellStyle name="Comma 28 18" xfId="190" xr:uid="{00000000-0005-0000-0000-0000BE000000}"/>
    <cellStyle name="Comma 28 19" xfId="191" xr:uid="{00000000-0005-0000-0000-0000BF000000}"/>
    <cellStyle name="Comma 28 2" xfId="192" xr:uid="{00000000-0005-0000-0000-0000C0000000}"/>
    <cellStyle name="Comma 28 3" xfId="193" xr:uid="{00000000-0005-0000-0000-0000C1000000}"/>
    <cellStyle name="Comma 28 4" xfId="194" xr:uid="{00000000-0005-0000-0000-0000C2000000}"/>
    <cellStyle name="Comma 28 5" xfId="195" xr:uid="{00000000-0005-0000-0000-0000C3000000}"/>
    <cellStyle name="Comma 28 6" xfId="196" xr:uid="{00000000-0005-0000-0000-0000C4000000}"/>
    <cellStyle name="Comma 28 7" xfId="197" xr:uid="{00000000-0005-0000-0000-0000C5000000}"/>
    <cellStyle name="Comma 28 8" xfId="198" xr:uid="{00000000-0005-0000-0000-0000C6000000}"/>
    <cellStyle name="Comma 28 9" xfId="199" xr:uid="{00000000-0005-0000-0000-0000C7000000}"/>
    <cellStyle name="Comma 29" xfId="200" xr:uid="{00000000-0005-0000-0000-0000C8000000}"/>
    <cellStyle name="Comma 29 2" xfId="201" xr:uid="{00000000-0005-0000-0000-0000C9000000}"/>
    <cellStyle name="Comma 3" xfId="202" xr:uid="{00000000-0005-0000-0000-0000CA000000}"/>
    <cellStyle name="Comma 3 10" xfId="203" xr:uid="{00000000-0005-0000-0000-0000CB000000}"/>
    <cellStyle name="Comma 3 11" xfId="204" xr:uid="{00000000-0005-0000-0000-0000CC000000}"/>
    <cellStyle name="Comma 3 12" xfId="205" xr:uid="{00000000-0005-0000-0000-0000CD000000}"/>
    <cellStyle name="Comma 3 13" xfId="206" xr:uid="{00000000-0005-0000-0000-0000CE000000}"/>
    <cellStyle name="Comma 3 14" xfId="207" xr:uid="{00000000-0005-0000-0000-0000CF000000}"/>
    <cellStyle name="Comma 3 15" xfId="208" xr:uid="{00000000-0005-0000-0000-0000D0000000}"/>
    <cellStyle name="Comma 3 16" xfId="209" xr:uid="{00000000-0005-0000-0000-0000D1000000}"/>
    <cellStyle name="Comma 3 17" xfId="210" xr:uid="{00000000-0005-0000-0000-0000D2000000}"/>
    <cellStyle name="Comma 3 18" xfId="211" xr:uid="{00000000-0005-0000-0000-0000D3000000}"/>
    <cellStyle name="Comma 3 19" xfId="212" xr:uid="{00000000-0005-0000-0000-0000D4000000}"/>
    <cellStyle name="Comma 3 2" xfId="213" xr:uid="{00000000-0005-0000-0000-0000D5000000}"/>
    <cellStyle name="Comma 3 2 10" xfId="214" xr:uid="{00000000-0005-0000-0000-0000D6000000}"/>
    <cellStyle name="Comma 3 2 11" xfId="215" xr:uid="{00000000-0005-0000-0000-0000D7000000}"/>
    <cellStyle name="Comma 3 2 2" xfId="216" xr:uid="{00000000-0005-0000-0000-0000D8000000}"/>
    <cellStyle name="Comma 3 2 3" xfId="217" xr:uid="{00000000-0005-0000-0000-0000D9000000}"/>
    <cellStyle name="Comma 3 2 4" xfId="218" xr:uid="{00000000-0005-0000-0000-0000DA000000}"/>
    <cellStyle name="Comma 3 2 5" xfId="219" xr:uid="{00000000-0005-0000-0000-0000DB000000}"/>
    <cellStyle name="Comma 3 2 6" xfId="220" xr:uid="{00000000-0005-0000-0000-0000DC000000}"/>
    <cellStyle name="Comma 3 2 7" xfId="221" xr:uid="{00000000-0005-0000-0000-0000DD000000}"/>
    <cellStyle name="Comma 3 2 8" xfId="222" xr:uid="{00000000-0005-0000-0000-0000DE000000}"/>
    <cellStyle name="Comma 3 2 9" xfId="223" xr:uid="{00000000-0005-0000-0000-0000DF000000}"/>
    <cellStyle name="Comma 3 20" xfId="224" xr:uid="{00000000-0005-0000-0000-0000E0000000}"/>
    <cellStyle name="Comma 3 21" xfId="225" xr:uid="{00000000-0005-0000-0000-0000E1000000}"/>
    <cellStyle name="Comma 3 3" xfId="226" xr:uid="{00000000-0005-0000-0000-0000E2000000}"/>
    <cellStyle name="Comma 3 3 2" xfId="227" xr:uid="{00000000-0005-0000-0000-0000E3000000}"/>
    <cellStyle name="Comma 3 4" xfId="228" xr:uid="{00000000-0005-0000-0000-0000E4000000}"/>
    <cellStyle name="Comma 3 5" xfId="229" xr:uid="{00000000-0005-0000-0000-0000E5000000}"/>
    <cellStyle name="Comma 3 6" xfId="230" xr:uid="{00000000-0005-0000-0000-0000E6000000}"/>
    <cellStyle name="Comma 3 7" xfId="231" xr:uid="{00000000-0005-0000-0000-0000E7000000}"/>
    <cellStyle name="Comma 3 8" xfId="232" xr:uid="{00000000-0005-0000-0000-0000E8000000}"/>
    <cellStyle name="Comma 3 9" xfId="233" xr:uid="{00000000-0005-0000-0000-0000E9000000}"/>
    <cellStyle name="Comma 30" xfId="234" xr:uid="{00000000-0005-0000-0000-0000EA000000}"/>
    <cellStyle name="Comma 30 2" xfId="235" xr:uid="{00000000-0005-0000-0000-0000EB000000}"/>
    <cellStyle name="Comma 30 2 2" xfId="236" xr:uid="{00000000-0005-0000-0000-0000EC000000}"/>
    <cellStyle name="Comma 30 2 2 2" xfId="237" xr:uid="{00000000-0005-0000-0000-0000ED000000}"/>
    <cellStyle name="Comma 30 2 2 2 2" xfId="238" xr:uid="{00000000-0005-0000-0000-0000EE000000}"/>
    <cellStyle name="Comma 30 2 2 2 2 2" xfId="239" xr:uid="{00000000-0005-0000-0000-0000EF000000}"/>
    <cellStyle name="Comma 30 2 2 2 2 2 2" xfId="240" xr:uid="{00000000-0005-0000-0000-0000F0000000}"/>
    <cellStyle name="Comma 30 2 2 2 2 3" xfId="241" xr:uid="{00000000-0005-0000-0000-0000F1000000}"/>
    <cellStyle name="Comma 30 2 2 2 3" xfId="242" xr:uid="{00000000-0005-0000-0000-0000F2000000}"/>
    <cellStyle name="Comma 30 2 2 2 3 2" xfId="243" xr:uid="{00000000-0005-0000-0000-0000F3000000}"/>
    <cellStyle name="Comma 30 2 2 2 4" xfId="244" xr:uid="{00000000-0005-0000-0000-0000F4000000}"/>
    <cellStyle name="Comma 30 2 2 2 4 2" xfId="245" xr:uid="{00000000-0005-0000-0000-0000F5000000}"/>
    <cellStyle name="Comma 30 2 2 2 5" xfId="246" xr:uid="{00000000-0005-0000-0000-0000F6000000}"/>
    <cellStyle name="Comma 30 2 2 3" xfId="247" xr:uid="{00000000-0005-0000-0000-0000F7000000}"/>
    <cellStyle name="Comma 30 2 2 3 2" xfId="248" xr:uid="{00000000-0005-0000-0000-0000F8000000}"/>
    <cellStyle name="Comma 30 2 2 3 2 2" xfId="249" xr:uid="{00000000-0005-0000-0000-0000F9000000}"/>
    <cellStyle name="Comma 30 2 2 3 3" xfId="250" xr:uid="{00000000-0005-0000-0000-0000FA000000}"/>
    <cellStyle name="Comma 30 2 2 3 3 2" xfId="251" xr:uid="{00000000-0005-0000-0000-0000FB000000}"/>
    <cellStyle name="Comma 30 2 2 3 4" xfId="252" xr:uid="{00000000-0005-0000-0000-0000FC000000}"/>
    <cellStyle name="Comma 30 2 2 3 4 2" xfId="253" xr:uid="{00000000-0005-0000-0000-0000FD000000}"/>
    <cellStyle name="Comma 30 2 2 3 5" xfId="254" xr:uid="{00000000-0005-0000-0000-0000FE000000}"/>
    <cellStyle name="Comma 30 2 2 4" xfId="255" xr:uid="{00000000-0005-0000-0000-0000FF000000}"/>
    <cellStyle name="Comma 30 2 2 4 2" xfId="256" xr:uid="{00000000-0005-0000-0000-000000010000}"/>
    <cellStyle name="Comma 30 2 2 4 2 2" xfId="257" xr:uid="{00000000-0005-0000-0000-000001010000}"/>
    <cellStyle name="Comma 30 2 2 4 3" xfId="258" xr:uid="{00000000-0005-0000-0000-000002010000}"/>
    <cellStyle name="Comma 30 2 2 5" xfId="259" xr:uid="{00000000-0005-0000-0000-000003010000}"/>
    <cellStyle name="Comma 30 2 2 5 2" xfId="260" xr:uid="{00000000-0005-0000-0000-000004010000}"/>
    <cellStyle name="Comma 30 2 2 6" xfId="261" xr:uid="{00000000-0005-0000-0000-000005010000}"/>
    <cellStyle name="Comma 30 2 2 6 2" xfId="262" xr:uid="{00000000-0005-0000-0000-000006010000}"/>
    <cellStyle name="Comma 30 2 2 7" xfId="263" xr:uid="{00000000-0005-0000-0000-000007010000}"/>
    <cellStyle name="Comma 30 2 2 8" xfId="264" xr:uid="{00000000-0005-0000-0000-000008010000}"/>
    <cellStyle name="Comma 30 2 3" xfId="265" xr:uid="{00000000-0005-0000-0000-000009010000}"/>
    <cellStyle name="Comma 30 2 3 2" xfId="266" xr:uid="{00000000-0005-0000-0000-00000A010000}"/>
    <cellStyle name="Comma 30 2 3 2 2" xfId="267" xr:uid="{00000000-0005-0000-0000-00000B010000}"/>
    <cellStyle name="Comma 30 2 3 3" xfId="268" xr:uid="{00000000-0005-0000-0000-00000C010000}"/>
    <cellStyle name="Comma 30 2 4" xfId="269" xr:uid="{00000000-0005-0000-0000-00000D010000}"/>
    <cellStyle name="Comma 30 2 4 2" xfId="270" xr:uid="{00000000-0005-0000-0000-00000E010000}"/>
    <cellStyle name="Comma 30 2 5" xfId="271" xr:uid="{00000000-0005-0000-0000-00000F010000}"/>
    <cellStyle name="Comma 30 2 5 2" xfId="272" xr:uid="{00000000-0005-0000-0000-000010010000}"/>
    <cellStyle name="Comma 30 2 6" xfId="273" xr:uid="{00000000-0005-0000-0000-000011010000}"/>
    <cellStyle name="Comma 30 3" xfId="274" xr:uid="{00000000-0005-0000-0000-000012010000}"/>
    <cellStyle name="Comma 30 3 2" xfId="275" xr:uid="{00000000-0005-0000-0000-000013010000}"/>
    <cellStyle name="Comma 30 3 2 2" xfId="276" xr:uid="{00000000-0005-0000-0000-000014010000}"/>
    <cellStyle name="Comma 30 3 2 2 2" xfId="277" xr:uid="{00000000-0005-0000-0000-000015010000}"/>
    <cellStyle name="Comma 30 3 2 3" xfId="278" xr:uid="{00000000-0005-0000-0000-000016010000}"/>
    <cellStyle name="Comma 30 3 3" xfId="279" xr:uid="{00000000-0005-0000-0000-000017010000}"/>
    <cellStyle name="Comma 30 3 3 2" xfId="280" xr:uid="{00000000-0005-0000-0000-000018010000}"/>
    <cellStyle name="Comma 30 3 4" xfId="281" xr:uid="{00000000-0005-0000-0000-000019010000}"/>
    <cellStyle name="Comma 30 3 4 2" xfId="282" xr:uid="{00000000-0005-0000-0000-00001A010000}"/>
    <cellStyle name="Comma 30 3 5" xfId="283" xr:uid="{00000000-0005-0000-0000-00001B010000}"/>
    <cellStyle name="Comma 30 4" xfId="284" xr:uid="{00000000-0005-0000-0000-00001C010000}"/>
    <cellStyle name="Comma 30 5" xfId="285" xr:uid="{00000000-0005-0000-0000-00001D010000}"/>
    <cellStyle name="Comma 30 5 2" xfId="286" xr:uid="{00000000-0005-0000-0000-00001E010000}"/>
    <cellStyle name="Comma 30 5 2 2" xfId="287" xr:uid="{00000000-0005-0000-0000-00001F010000}"/>
    <cellStyle name="Comma 30 5 3" xfId="288" xr:uid="{00000000-0005-0000-0000-000020010000}"/>
    <cellStyle name="Comma 30 5 3 2" xfId="289" xr:uid="{00000000-0005-0000-0000-000021010000}"/>
    <cellStyle name="Comma 30 5 4" xfId="290" xr:uid="{00000000-0005-0000-0000-000022010000}"/>
    <cellStyle name="Comma 30 5 4 2" xfId="291" xr:uid="{00000000-0005-0000-0000-000023010000}"/>
    <cellStyle name="Comma 30 5 4 3" xfId="292" xr:uid="{00000000-0005-0000-0000-000024010000}"/>
    <cellStyle name="Comma 30 5 5" xfId="293" xr:uid="{00000000-0005-0000-0000-000025010000}"/>
    <cellStyle name="Comma 30 5 6" xfId="294" xr:uid="{00000000-0005-0000-0000-000026010000}"/>
    <cellStyle name="Comma 30 5 7" xfId="295" xr:uid="{00000000-0005-0000-0000-000027010000}"/>
    <cellStyle name="Comma 30 6" xfId="296" xr:uid="{00000000-0005-0000-0000-000028010000}"/>
    <cellStyle name="Comma 30 6 2" xfId="297" xr:uid="{00000000-0005-0000-0000-000029010000}"/>
    <cellStyle name="Comma 30 6 2 2" xfId="298" xr:uid="{00000000-0005-0000-0000-00002A010000}"/>
    <cellStyle name="Comma 30 6 3" xfId="299" xr:uid="{00000000-0005-0000-0000-00002B010000}"/>
    <cellStyle name="Comma 30 7" xfId="300" xr:uid="{00000000-0005-0000-0000-00002C010000}"/>
    <cellStyle name="Comma 30 7 2" xfId="301" xr:uid="{00000000-0005-0000-0000-00002D010000}"/>
    <cellStyle name="Comma 30 7 2 2" xfId="302" xr:uid="{00000000-0005-0000-0000-00002E010000}"/>
    <cellStyle name="Comma 30 7 3" xfId="303" xr:uid="{00000000-0005-0000-0000-00002F010000}"/>
    <cellStyle name="Comma 30 8" xfId="304" xr:uid="{00000000-0005-0000-0000-000030010000}"/>
    <cellStyle name="Comma 30 8 2" xfId="305" xr:uid="{00000000-0005-0000-0000-000031010000}"/>
    <cellStyle name="Comma 30 9" xfId="306" xr:uid="{00000000-0005-0000-0000-000032010000}"/>
    <cellStyle name="Comma 31" xfId="307" xr:uid="{00000000-0005-0000-0000-000033010000}"/>
    <cellStyle name="Comma 32" xfId="308" xr:uid="{00000000-0005-0000-0000-000034010000}"/>
    <cellStyle name="Comma 32 2" xfId="309" xr:uid="{00000000-0005-0000-0000-000035010000}"/>
    <cellStyle name="Comma 33" xfId="310" xr:uid="{00000000-0005-0000-0000-000036010000}"/>
    <cellStyle name="Comma 33 2" xfId="311" xr:uid="{00000000-0005-0000-0000-000037010000}"/>
    <cellStyle name="Comma 34" xfId="312" xr:uid="{00000000-0005-0000-0000-000038010000}"/>
    <cellStyle name="Comma 35" xfId="313" xr:uid="{00000000-0005-0000-0000-000039010000}"/>
    <cellStyle name="Comma 36" xfId="314" xr:uid="{00000000-0005-0000-0000-00003A010000}"/>
    <cellStyle name="Comma 37" xfId="315" xr:uid="{00000000-0005-0000-0000-00003B010000}"/>
    <cellStyle name="Comma 38" xfId="316" xr:uid="{00000000-0005-0000-0000-00003C010000}"/>
    <cellStyle name="Comma 39" xfId="317" xr:uid="{00000000-0005-0000-0000-00003D010000}"/>
    <cellStyle name="Comma 4" xfId="318" xr:uid="{00000000-0005-0000-0000-00003E010000}"/>
    <cellStyle name="Comma 4 10" xfId="319" xr:uid="{00000000-0005-0000-0000-00003F010000}"/>
    <cellStyle name="Comma 4 11" xfId="320" xr:uid="{00000000-0005-0000-0000-000040010000}"/>
    <cellStyle name="Comma 4 12" xfId="321" xr:uid="{00000000-0005-0000-0000-000041010000}"/>
    <cellStyle name="Comma 4 13" xfId="322" xr:uid="{00000000-0005-0000-0000-000042010000}"/>
    <cellStyle name="Comma 4 14" xfId="323" xr:uid="{00000000-0005-0000-0000-000043010000}"/>
    <cellStyle name="Comma 4 15" xfId="324" xr:uid="{00000000-0005-0000-0000-000044010000}"/>
    <cellStyle name="Comma 4 16" xfId="325" xr:uid="{00000000-0005-0000-0000-000045010000}"/>
    <cellStyle name="Comma 4 17" xfId="326" xr:uid="{00000000-0005-0000-0000-000046010000}"/>
    <cellStyle name="Comma 4 18" xfId="327" xr:uid="{00000000-0005-0000-0000-000047010000}"/>
    <cellStyle name="Comma 4 19" xfId="328" xr:uid="{00000000-0005-0000-0000-000048010000}"/>
    <cellStyle name="Comma 4 2" xfId="329" xr:uid="{00000000-0005-0000-0000-000049010000}"/>
    <cellStyle name="Comma 4 2 2" xfId="330" xr:uid="{00000000-0005-0000-0000-00004A010000}"/>
    <cellStyle name="Comma 4 20" xfId="331" xr:uid="{00000000-0005-0000-0000-00004B010000}"/>
    <cellStyle name="Comma 4 21" xfId="332" xr:uid="{00000000-0005-0000-0000-00004C010000}"/>
    <cellStyle name="Comma 4 3" xfId="333" xr:uid="{00000000-0005-0000-0000-00004D010000}"/>
    <cellStyle name="Comma 4 4" xfId="334" xr:uid="{00000000-0005-0000-0000-00004E010000}"/>
    <cellStyle name="Comma 4 5" xfId="335" xr:uid="{00000000-0005-0000-0000-00004F010000}"/>
    <cellStyle name="Comma 4 6" xfId="336" xr:uid="{00000000-0005-0000-0000-000050010000}"/>
    <cellStyle name="Comma 4 7" xfId="337" xr:uid="{00000000-0005-0000-0000-000051010000}"/>
    <cellStyle name="Comma 4 8" xfId="338" xr:uid="{00000000-0005-0000-0000-000052010000}"/>
    <cellStyle name="Comma 4 9" xfId="339" xr:uid="{00000000-0005-0000-0000-000053010000}"/>
    <cellStyle name="Comma 40" xfId="340" xr:uid="{00000000-0005-0000-0000-000054010000}"/>
    <cellStyle name="Comma 41" xfId="341" xr:uid="{00000000-0005-0000-0000-000055010000}"/>
    <cellStyle name="Comma 42" xfId="342" xr:uid="{00000000-0005-0000-0000-000056010000}"/>
    <cellStyle name="Comma 43" xfId="343" xr:uid="{00000000-0005-0000-0000-000057010000}"/>
    <cellStyle name="Comma 43 10" xfId="344" xr:uid="{00000000-0005-0000-0000-000058010000}"/>
    <cellStyle name="Comma 43 10 2" xfId="345" xr:uid="{00000000-0005-0000-0000-000059010000}"/>
    <cellStyle name="Comma 43 11" xfId="346" xr:uid="{00000000-0005-0000-0000-00005A010000}"/>
    <cellStyle name="Comma 43 12" xfId="347" xr:uid="{00000000-0005-0000-0000-00005B010000}"/>
    <cellStyle name="Comma 43 2" xfId="348" xr:uid="{00000000-0005-0000-0000-00005C010000}"/>
    <cellStyle name="Comma 43 2 2" xfId="349" xr:uid="{00000000-0005-0000-0000-00005D010000}"/>
    <cellStyle name="Comma 43 2 2 2" xfId="350" xr:uid="{00000000-0005-0000-0000-00005E010000}"/>
    <cellStyle name="Comma 43 2 2 2 2" xfId="351" xr:uid="{00000000-0005-0000-0000-00005F010000}"/>
    <cellStyle name="Comma 43 2 2 3" xfId="352" xr:uid="{00000000-0005-0000-0000-000060010000}"/>
    <cellStyle name="Comma 43 2 3" xfId="353" xr:uid="{00000000-0005-0000-0000-000061010000}"/>
    <cellStyle name="Comma 43 2 3 2" xfId="354" xr:uid="{00000000-0005-0000-0000-000062010000}"/>
    <cellStyle name="Comma 43 2 4" xfId="355" xr:uid="{00000000-0005-0000-0000-000063010000}"/>
    <cellStyle name="Comma 43 2 4 2" xfId="356" xr:uid="{00000000-0005-0000-0000-000064010000}"/>
    <cellStyle name="Comma 43 2 5" xfId="357" xr:uid="{00000000-0005-0000-0000-000065010000}"/>
    <cellStyle name="Comma 43 3" xfId="358" xr:uid="{00000000-0005-0000-0000-000066010000}"/>
    <cellStyle name="Comma 43 3 2" xfId="359" xr:uid="{00000000-0005-0000-0000-000067010000}"/>
    <cellStyle name="Comma 43 3 2 2" xfId="360" xr:uid="{00000000-0005-0000-0000-000068010000}"/>
    <cellStyle name="Comma 43 3 2 2 2" xfId="361" xr:uid="{00000000-0005-0000-0000-000069010000}"/>
    <cellStyle name="Comma 43 3 2 3" xfId="362" xr:uid="{00000000-0005-0000-0000-00006A010000}"/>
    <cellStyle name="Comma 43 3 2 4" xfId="363" xr:uid="{00000000-0005-0000-0000-00006B010000}"/>
    <cellStyle name="Comma 43 3 2 5" xfId="364" xr:uid="{00000000-0005-0000-0000-00006C010000}"/>
    <cellStyle name="Comma 43 3 3" xfId="365" xr:uid="{00000000-0005-0000-0000-00006D010000}"/>
    <cellStyle name="Comma 43 3 3 2" xfId="366" xr:uid="{00000000-0005-0000-0000-00006E010000}"/>
    <cellStyle name="Comma 43 3 3 3" xfId="367" xr:uid="{00000000-0005-0000-0000-00006F010000}"/>
    <cellStyle name="Comma 43 3 3 4" xfId="368" xr:uid="{00000000-0005-0000-0000-000070010000}"/>
    <cellStyle name="Comma 43 3 4" xfId="369" xr:uid="{00000000-0005-0000-0000-000071010000}"/>
    <cellStyle name="Comma 43 3 4 2" xfId="370" xr:uid="{00000000-0005-0000-0000-000072010000}"/>
    <cellStyle name="Comma 43 3 5" xfId="371" xr:uid="{00000000-0005-0000-0000-000073010000}"/>
    <cellStyle name="Comma 43 3 5 2" xfId="372" xr:uid="{00000000-0005-0000-0000-000074010000}"/>
    <cellStyle name="Comma 43 3 6" xfId="373" xr:uid="{00000000-0005-0000-0000-000075010000}"/>
    <cellStyle name="Comma 43 3 6 2" xfId="374" xr:uid="{00000000-0005-0000-0000-000076010000}"/>
    <cellStyle name="Comma 43 3 7" xfId="375" xr:uid="{00000000-0005-0000-0000-000077010000}"/>
    <cellStyle name="Comma 43 3 8" xfId="376" xr:uid="{00000000-0005-0000-0000-000078010000}"/>
    <cellStyle name="Comma 43 4" xfId="377" xr:uid="{00000000-0005-0000-0000-000079010000}"/>
    <cellStyle name="Comma 43 4 2" xfId="378" xr:uid="{00000000-0005-0000-0000-00007A010000}"/>
    <cellStyle name="Comma 43 4 2 2" xfId="379" xr:uid="{00000000-0005-0000-0000-00007B010000}"/>
    <cellStyle name="Comma 43 4 3" xfId="380" xr:uid="{00000000-0005-0000-0000-00007C010000}"/>
    <cellStyle name="Comma 43 5" xfId="381" xr:uid="{00000000-0005-0000-0000-00007D010000}"/>
    <cellStyle name="Comma 43 5 2" xfId="382" xr:uid="{00000000-0005-0000-0000-00007E010000}"/>
    <cellStyle name="Comma 43 5 2 2" xfId="383" xr:uid="{00000000-0005-0000-0000-00007F010000}"/>
    <cellStyle name="Comma 43 5 3" xfId="384" xr:uid="{00000000-0005-0000-0000-000080010000}"/>
    <cellStyle name="Comma 43 5 3 2" xfId="385" xr:uid="{00000000-0005-0000-0000-000081010000}"/>
    <cellStyle name="Comma 43 5 4" xfId="386" xr:uid="{00000000-0005-0000-0000-000082010000}"/>
    <cellStyle name="Comma 43 6" xfId="387" xr:uid="{00000000-0005-0000-0000-000083010000}"/>
    <cellStyle name="Comma 43 6 2" xfId="388" xr:uid="{00000000-0005-0000-0000-000084010000}"/>
    <cellStyle name="Comma 43 6 2 2" xfId="389" xr:uid="{00000000-0005-0000-0000-000085010000}"/>
    <cellStyle name="Comma 43 6 2 2 2" xfId="390" xr:uid="{00000000-0005-0000-0000-000086010000}"/>
    <cellStyle name="Comma 43 6 2 3" xfId="391" xr:uid="{00000000-0005-0000-0000-000087010000}"/>
    <cellStyle name="Comma 43 6 3" xfId="392" xr:uid="{00000000-0005-0000-0000-000088010000}"/>
    <cellStyle name="Comma 43 7" xfId="393" xr:uid="{00000000-0005-0000-0000-000089010000}"/>
    <cellStyle name="Comma 43 7 2" xfId="394" xr:uid="{00000000-0005-0000-0000-00008A010000}"/>
    <cellStyle name="Comma 43 8" xfId="395" xr:uid="{00000000-0005-0000-0000-00008B010000}"/>
    <cellStyle name="Comma 43 8 2" xfId="396" xr:uid="{00000000-0005-0000-0000-00008C010000}"/>
    <cellStyle name="Comma 43 8 2 2" xfId="397" xr:uid="{00000000-0005-0000-0000-00008D010000}"/>
    <cellStyle name="Comma 43 8 3" xfId="398" xr:uid="{00000000-0005-0000-0000-00008E010000}"/>
    <cellStyle name="Comma 43 9" xfId="399" xr:uid="{00000000-0005-0000-0000-00008F010000}"/>
    <cellStyle name="Comma 43 9 2" xfId="400" xr:uid="{00000000-0005-0000-0000-000090010000}"/>
    <cellStyle name="Comma 44" xfId="401" xr:uid="{00000000-0005-0000-0000-000091010000}"/>
    <cellStyle name="Comma 44 2" xfId="402" xr:uid="{00000000-0005-0000-0000-000092010000}"/>
    <cellStyle name="Comma 45" xfId="403" xr:uid="{00000000-0005-0000-0000-000093010000}"/>
    <cellStyle name="Comma 45 2" xfId="404" xr:uid="{00000000-0005-0000-0000-000094010000}"/>
    <cellStyle name="Comma 45 2 2" xfId="405" xr:uid="{00000000-0005-0000-0000-000095010000}"/>
    <cellStyle name="Comma 45 3" xfId="406" xr:uid="{00000000-0005-0000-0000-000096010000}"/>
    <cellStyle name="Comma 46" xfId="407" xr:uid="{00000000-0005-0000-0000-000097010000}"/>
    <cellStyle name="Comma 46 2" xfId="408" xr:uid="{00000000-0005-0000-0000-000098010000}"/>
    <cellStyle name="Comma 47" xfId="409" xr:uid="{00000000-0005-0000-0000-000099010000}"/>
    <cellStyle name="Comma 47 2" xfId="410" xr:uid="{00000000-0005-0000-0000-00009A010000}"/>
    <cellStyle name="Comma 47 2 2" xfId="411" xr:uid="{00000000-0005-0000-0000-00009B010000}"/>
    <cellStyle name="Comma 47 3" xfId="412" xr:uid="{00000000-0005-0000-0000-00009C010000}"/>
    <cellStyle name="Comma 47 3 2" xfId="413" xr:uid="{00000000-0005-0000-0000-00009D010000}"/>
    <cellStyle name="Comma 47 4" xfId="414" xr:uid="{00000000-0005-0000-0000-00009E010000}"/>
    <cellStyle name="Comma 47 4 2" xfId="415" xr:uid="{00000000-0005-0000-0000-00009F010000}"/>
    <cellStyle name="Comma 47 5" xfId="416" xr:uid="{00000000-0005-0000-0000-0000A0010000}"/>
    <cellStyle name="Comma 47 6" xfId="417" xr:uid="{00000000-0005-0000-0000-0000A1010000}"/>
    <cellStyle name="Comma 48" xfId="418" xr:uid="{00000000-0005-0000-0000-0000A2010000}"/>
    <cellStyle name="Comma 49" xfId="419" xr:uid="{00000000-0005-0000-0000-0000A3010000}"/>
    <cellStyle name="Comma 5" xfId="420" xr:uid="{00000000-0005-0000-0000-0000A4010000}"/>
    <cellStyle name="Comma 5 10" xfId="421" xr:uid="{00000000-0005-0000-0000-0000A5010000}"/>
    <cellStyle name="Comma 5 11" xfId="422" xr:uid="{00000000-0005-0000-0000-0000A6010000}"/>
    <cellStyle name="Comma 5 12" xfId="423" xr:uid="{00000000-0005-0000-0000-0000A7010000}"/>
    <cellStyle name="Comma 5 13" xfId="424" xr:uid="{00000000-0005-0000-0000-0000A8010000}"/>
    <cellStyle name="Comma 5 2" xfId="425" xr:uid="{00000000-0005-0000-0000-0000A9010000}"/>
    <cellStyle name="Comma 5 2 2" xfId="426" xr:uid="{00000000-0005-0000-0000-0000AA010000}"/>
    <cellStyle name="Comma 5 3" xfId="427" xr:uid="{00000000-0005-0000-0000-0000AB010000}"/>
    <cellStyle name="Comma 5 4" xfId="428" xr:uid="{00000000-0005-0000-0000-0000AC010000}"/>
    <cellStyle name="Comma 5 5" xfId="429" xr:uid="{00000000-0005-0000-0000-0000AD010000}"/>
    <cellStyle name="Comma 5 6" xfId="430" xr:uid="{00000000-0005-0000-0000-0000AE010000}"/>
    <cellStyle name="Comma 5 7" xfId="431" xr:uid="{00000000-0005-0000-0000-0000AF010000}"/>
    <cellStyle name="Comma 5 8" xfId="432" xr:uid="{00000000-0005-0000-0000-0000B0010000}"/>
    <cellStyle name="Comma 5 9" xfId="433" xr:uid="{00000000-0005-0000-0000-0000B1010000}"/>
    <cellStyle name="Comma 50" xfId="434" xr:uid="{00000000-0005-0000-0000-0000B2010000}"/>
    <cellStyle name="Comma 51" xfId="435" xr:uid="{00000000-0005-0000-0000-0000B3010000}"/>
    <cellStyle name="Comma 52" xfId="436" xr:uid="{00000000-0005-0000-0000-0000B4010000}"/>
    <cellStyle name="Comma 53" xfId="437" xr:uid="{00000000-0005-0000-0000-0000B5010000}"/>
    <cellStyle name="Comma 54" xfId="438" xr:uid="{00000000-0005-0000-0000-0000B6010000}"/>
    <cellStyle name="Comma 55" xfId="439" xr:uid="{00000000-0005-0000-0000-0000B7010000}"/>
    <cellStyle name="Comma 56" xfId="440" xr:uid="{00000000-0005-0000-0000-0000B8010000}"/>
    <cellStyle name="Comma 57" xfId="441" xr:uid="{00000000-0005-0000-0000-0000B9010000}"/>
    <cellStyle name="Comma 58" xfId="442" xr:uid="{00000000-0005-0000-0000-0000BA010000}"/>
    <cellStyle name="Comma 59" xfId="443" xr:uid="{00000000-0005-0000-0000-0000BB010000}"/>
    <cellStyle name="Comma 6" xfId="444" xr:uid="{00000000-0005-0000-0000-0000BC010000}"/>
    <cellStyle name="Comma 6 10" xfId="445" xr:uid="{00000000-0005-0000-0000-0000BD010000}"/>
    <cellStyle name="Comma 6 11" xfId="446" xr:uid="{00000000-0005-0000-0000-0000BE010000}"/>
    <cellStyle name="Comma 6 12" xfId="447" xr:uid="{00000000-0005-0000-0000-0000BF010000}"/>
    <cellStyle name="Comma 6 2" xfId="448" xr:uid="{00000000-0005-0000-0000-0000C0010000}"/>
    <cellStyle name="Comma 6 2 2" xfId="449" xr:uid="{00000000-0005-0000-0000-0000C1010000}"/>
    <cellStyle name="Comma 6 2 2 2" xfId="450" xr:uid="{00000000-0005-0000-0000-0000C2010000}"/>
    <cellStyle name="Comma 6 2 2 2 2" xfId="451" xr:uid="{00000000-0005-0000-0000-0000C3010000}"/>
    <cellStyle name="Comma 6 2 2 3" xfId="452" xr:uid="{00000000-0005-0000-0000-0000C4010000}"/>
    <cellStyle name="Comma 6 2 3" xfId="453" xr:uid="{00000000-0005-0000-0000-0000C5010000}"/>
    <cellStyle name="Comma 6 2 3 2" xfId="454" xr:uid="{00000000-0005-0000-0000-0000C6010000}"/>
    <cellStyle name="Comma 6 2 4" xfId="455" xr:uid="{00000000-0005-0000-0000-0000C7010000}"/>
    <cellStyle name="Comma 6 2 4 2" xfId="456" xr:uid="{00000000-0005-0000-0000-0000C8010000}"/>
    <cellStyle name="Comma 6 2 5" xfId="457" xr:uid="{00000000-0005-0000-0000-0000C9010000}"/>
    <cellStyle name="Comma 6 3" xfId="458" xr:uid="{00000000-0005-0000-0000-0000CA010000}"/>
    <cellStyle name="Comma 6 4" xfId="459" xr:uid="{00000000-0005-0000-0000-0000CB010000}"/>
    <cellStyle name="Comma 6 5" xfId="460" xr:uid="{00000000-0005-0000-0000-0000CC010000}"/>
    <cellStyle name="Comma 6 6" xfId="461" xr:uid="{00000000-0005-0000-0000-0000CD010000}"/>
    <cellStyle name="Comma 6 7" xfId="462" xr:uid="{00000000-0005-0000-0000-0000CE010000}"/>
    <cellStyle name="Comma 6 8" xfId="463" xr:uid="{00000000-0005-0000-0000-0000CF010000}"/>
    <cellStyle name="Comma 6 9" xfId="464" xr:uid="{00000000-0005-0000-0000-0000D0010000}"/>
    <cellStyle name="Comma 60" xfId="465" xr:uid="{00000000-0005-0000-0000-0000D1010000}"/>
    <cellStyle name="Comma 61" xfId="466" xr:uid="{00000000-0005-0000-0000-0000D2010000}"/>
    <cellStyle name="Comma 62" xfId="467" xr:uid="{00000000-0005-0000-0000-0000D3010000}"/>
    <cellStyle name="Comma 63" xfId="468" xr:uid="{00000000-0005-0000-0000-0000D4010000}"/>
    <cellStyle name="Comma 64" xfId="469" xr:uid="{00000000-0005-0000-0000-0000D5010000}"/>
    <cellStyle name="Comma 65" xfId="470" xr:uid="{00000000-0005-0000-0000-0000D6010000}"/>
    <cellStyle name="Comma 66" xfId="471" xr:uid="{00000000-0005-0000-0000-0000D7010000}"/>
    <cellStyle name="Comma 67" xfId="472" xr:uid="{00000000-0005-0000-0000-0000D8010000}"/>
    <cellStyle name="Comma 68" xfId="473" xr:uid="{00000000-0005-0000-0000-0000D9010000}"/>
    <cellStyle name="Comma 69" xfId="474" xr:uid="{00000000-0005-0000-0000-0000DA010000}"/>
    <cellStyle name="Comma 7" xfId="475" xr:uid="{00000000-0005-0000-0000-0000DB010000}"/>
    <cellStyle name="Comma 7 2" xfId="476" xr:uid="{00000000-0005-0000-0000-0000DC010000}"/>
    <cellStyle name="Comma 7 2 2" xfId="477" xr:uid="{00000000-0005-0000-0000-0000DD010000}"/>
    <cellStyle name="Comma 7 2 3" xfId="478" xr:uid="{00000000-0005-0000-0000-0000DE010000}"/>
    <cellStyle name="Comma 70" xfId="479" xr:uid="{00000000-0005-0000-0000-0000DF010000}"/>
    <cellStyle name="Comma 71" xfId="480" xr:uid="{00000000-0005-0000-0000-0000E0010000}"/>
    <cellStyle name="Comma 72" xfId="481" xr:uid="{00000000-0005-0000-0000-0000E1010000}"/>
    <cellStyle name="Comma 73" xfId="482" xr:uid="{00000000-0005-0000-0000-0000E2010000}"/>
    <cellStyle name="Comma 74" xfId="483" xr:uid="{00000000-0005-0000-0000-0000E3010000}"/>
    <cellStyle name="Comma 75" xfId="484" xr:uid="{00000000-0005-0000-0000-0000E4010000}"/>
    <cellStyle name="Comma 76" xfId="485" xr:uid="{00000000-0005-0000-0000-0000E5010000}"/>
    <cellStyle name="Comma 77" xfId="486" xr:uid="{00000000-0005-0000-0000-0000E6010000}"/>
    <cellStyle name="Comma 78" xfId="487" xr:uid="{00000000-0005-0000-0000-0000E7010000}"/>
    <cellStyle name="Comma 79" xfId="488" xr:uid="{00000000-0005-0000-0000-0000E8010000}"/>
    <cellStyle name="Comma 8" xfId="489" xr:uid="{00000000-0005-0000-0000-0000E9010000}"/>
    <cellStyle name="Comma 8 2" xfId="490" xr:uid="{00000000-0005-0000-0000-0000EA010000}"/>
    <cellStyle name="Comma 8 3" xfId="491" xr:uid="{00000000-0005-0000-0000-0000EB010000}"/>
    <cellStyle name="Comma 8 4" xfId="492" xr:uid="{00000000-0005-0000-0000-0000EC010000}"/>
    <cellStyle name="Comma 80" xfId="493" xr:uid="{00000000-0005-0000-0000-0000ED010000}"/>
    <cellStyle name="Comma 81" xfId="494" xr:uid="{00000000-0005-0000-0000-0000EE010000}"/>
    <cellStyle name="Comma 82" xfId="495" xr:uid="{00000000-0005-0000-0000-0000EF010000}"/>
    <cellStyle name="Comma 83" xfId="496" xr:uid="{00000000-0005-0000-0000-0000F0010000}"/>
    <cellStyle name="Comma 84" xfId="497" xr:uid="{00000000-0005-0000-0000-0000F1010000}"/>
    <cellStyle name="Comma 85" xfId="1356" xr:uid="{00000000-0005-0000-0000-0000F2010000}"/>
    <cellStyle name="Comma 86" xfId="1363" xr:uid="{00000000-0005-0000-0000-0000F3010000}"/>
    <cellStyle name="Comma 87" xfId="1366" xr:uid="{00000000-0005-0000-0000-0000F4010000}"/>
    <cellStyle name="Comma 88" xfId="1368" xr:uid="{00000000-0005-0000-0000-0000F5010000}"/>
    <cellStyle name="Comma 89" xfId="1370" xr:uid="{00000000-0005-0000-0000-0000F6010000}"/>
    <cellStyle name="Comma 9" xfId="498" xr:uid="{00000000-0005-0000-0000-0000F7010000}"/>
    <cellStyle name="Comma 9 2" xfId="499" xr:uid="{00000000-0005-0000-0000-0000F8010000}"/>
    <cellStyle name="Comma 9 3" xfId="500" xr:uid="{00000000-0005-0000-0000-0000F9010000}"/>
    <cellStyle name="Comma_BOQ 13 (SITE WORKS)-bungoma" xfId="501" xr:uid="{00000000-0005-0000-0000-0000FA010000}"/>
    <cellStyle name="Comma_Eldoret BoQs" xfId="502" xr:uid="{00000000-0005-0000-0000-0000FB010000}"/>
    <cellStyle name="Currency 2" xfId="503" xr:uid="{00000000-0005-0000-0000-0000FC010000}"/>
    <cellStyle name="Currency 2 2" xfId="504" xr:uid="{00000000-0005-0000-0000-0000FD010000}"/>
    <cellStyle name="Currency 2 2 2" xfId="505" xr:uid="{00000000-0005-0000-0000-0000FE010000}"/>
    <cellStyle name="Currency 2 2 2 2" xfId="506" xr:uid="{00000000-0005-0000-0000-0000FF010000}"/>
    <cellStyle name="Currency 2 2 3" xfId="507" xr:uid="{00000000-0005-0000-0000-000000020000}"/>
    <cellStyle name="Currency 2 3" xfId="508" xr:uid="{00000000-0005-0000-0000-000001020000}"/>
    <cellStyle name="Currency 2 3 2" xfId="509" xr:uid="{00000000-0005-0000-0000-000002020000}"/>
    <cellStyle name="Currency 2 4" xfId="510" xr:uid="{00000000-0005-0000-0000-000003020000}"/>
    <cellStyle name="Currency 2 4 2" xfId="511" xr:uid="{00000000-0005-0000-0000-000004020000}"/>
    <cellStyle name="Currency 2 5" xfId="512" xr:uid="{00000000-0005-0000-0000-000005020000}"/>
    <cellStyle name="Currency 3" xfId="513" xr:uid="{00000000-0005-0000-0000-000006020000}"/>
    <cellStyle name="Currency 3 2" xfId="514" xr:uid="{00000000-0005-0000-0000-000007020000}"/>
    <cellStyle name="Dezimal_Tabelle1" xfId="515" xr:uid="{00000000-0005-0000-0000-000008020000}"/>
    <cellStyle name="Normal" xfId="0" builtinId="0"/>
    <cellStyle name="Normal 10" xfId="516" xr:uid="{00000000-0005-0000-0000-00000A020000}"/>
    <cellStyle name="Normal 10 10" xfId="517" xr:uid="{00000000-0005-0000-0000-00000B020000}"/>
    <cellStyle name="Normal 10 11" xfId="518" xr:uid="{00000000-0005-0000-0000-00000C020000}"/>
    <cellStyle name="Normal 10 12" xfId="519" xr:uid="{00000000-0005-0000-0000-00000D020000}"/>
    <cellStyle name="Normal 10 13" xfId="520" xr:uid="{00000000-0005-0000-0000-00000E020000}"/>
    <cellStyle name="Normal 10 14" xfId="521" xr:uid="{00000000-0005-0000-0000-00000F020000}"/>
    <cellStyle name="Normal 10 15" xfId="522" xr:uid="{00000000-0005-0000-0000-000010020000}"/>
    <cellStyle name="Normal 10 16" xfId="523" xr:uid="{00000000-0005-0000-0000-000011020000}"/>
    <cellStyle name="Normal 10 17" xfId="524" xr:uid="{00000000-0005-0000-0000-000012020000}"/>
    <cellStyle name="Normal 10 18" xfId="525" xr:uid="{00000000-0005-0000-0000-000013020000}"/>
    <cellStyle name="Normal 10 19" xfId="526" xr:uid="{00000000-0005-0000-0000-000014020000}"/>
    <cellStyle name="Normal 10 2" xfId="527" xr:uid="{00000000-0005-0000-0000-000015020000}"/>
    <cellStyle name="Normal 10 2 2" xfId="528" xr:uid="{00000000-0005-0000-0000-000016020000}"/>
    <cellStyle name="Normal 10 2 3" xfId="529" xr:uid="{00000000-0005-0000-0000-000017020000}"/>
    <cellStyle name="Normal 10 2 3 2" xfId="1358" xr:uid="{00000000-0005-0000-0000-000018020000}"/>
    <cellStyle name="Normal 10 3" xfId="530" xr:uid="{00000000-0005-0000-0000-000019020000}"/>
    <cellStyle name="Normal 10 4" xfId="531" xr:uid="{00000000-0005-0000-0000-00001A020000}"/>
    <cellStyle name="Normal 10 5" xfId="532" xr:uid="{00000000-0005-0000-0000-00001B020000}"/>
    <cellStyle name="Normal 10 6" xfId="533" xr:uid="{00000000-0005-0000-0000-00001C020000}"/>
    <cellStyle name="Normal 10 7" xfId="534" xr:uid="{00000000-0005-0000-0000-00001D020000}"/>
    <cellStyle name="Normal 10 8" xfId="535" xr:uid="{00000000-0005-0000-0000-00001E020000}"/>
    <cellStyle name="Normal 10 9" xfId="536" xr:uid="{00000000-0005-0000-0000-00001F020000}"/>
    <cellStyle name="Normal 10_LINE NMW 04 BOQs" xfId="537" xr:uid="{00000000-0005-0000-0000-000020020000}"/>
    <cellStyle name="Normal 11" xfId="538" xr:uid="{00000000-0005-0000-0000-000021020000}"/>
    <cellStyle name="Normal 11 10" xfId="539" xr:uid="{00000000-0005-0000-0000-000022020000}"/>
    <cellStyle name="Normal 11 11" xfId="540" xr:uid="{00000000-0005-0000-0000-000023020000}"/>
    <cellStyle name="Normal 11 12" xfId="541" xr:uid="{00000000-0005-0000-0000-000024020000}"/>
    <cellStyle name="Normal 11 13" xfId="542" xr:uid="{00000000-0005-0000-0000-000025020000}"/>
    <cellStyle name="Normal 11 14" xfId="543" xr:uid="{00000000-0005-0000-0000-000026020000}"/>
    <cellStyle name="Normal 11 15" xfId="544" xr:uid="{00000000-0005-0000-0000-000027020000}"/>
    <cellStyle name="Normal 11 16" xfId="545" xr:uid="{00000000-0005-0000-0000-000028020000}"/>
    <cellStyle name="Normal 11 17" xfId="546" xr:uid="{00000000-0005-0000-0000-000029020000}"/>
    <cellStyle name="Normal 11 18" xfId="547" xr:uid="{00000000-0005-0000-0000-00002A020000}"/>
    <cellStyle name="Normal 11 19" xfId="548" xr:uid="{00000000-0005-0000-0000-00002B020000}"/>
    <cellStyle name="Normal 11 2" xfId="549" xr:uid="{00000000-0005-0000-0000-00002C020000}"/>
    <cellStyle name="Normal 11 20" xfId="550" xr:uid="{00000000-0005-0000-0000-00002D020000}"/>
    <cellStyle name="Normal 11 3" xfId="551" xr:uid="{00000000-0005-0000-0000-00002E020000}"/>
    <cellStyle name="Normal 11 4" xfId="552" xr:uid="{00000000-0005-0000-0000-00002F020000}"/>
    <cellStyle name="Normal 11 5" xfId="553" xr:uid="{00000000-0005-0000-0000-000030020000}"/>
    <cellStyle name="Normal 11 6" xfId="554" xr:uid="{00000000-0005-0000-0000-000031020000}"/>
    <cellStyle name="Normal 11 7" xfId="555" xr:uid="{00000000-0005-0000-0000-000032020000}"/>
    <cellStyle name="Normal 11 8" xfId="556" xr:uid="{00000000-0005-0000-0000-000033020000}"/>
    <cellStyle name="Normal 11 9" xfId="557" xr:uid="{00000000-0005-0000-0000-000034020000}"/>
    <cellStyle name="Normal 12" xfId="558" xr:uid="{00000000-0005-0000-0000-000035020000}"/>
    <cellStyle name="Normal 12 10" xfId="559" xr:uid="{00000000-0005-0000-0000-000036020000}"/>
    <cellStyle name="Normal 12 2" xfId="560" xr:uid="{00000000-0005-0000-0000-000037020000}"/>
    <cellStyle name="Normal 12 2 2" xfId="1361" xr:uid="{00000000-0005-0000-0000-000038020000}"/>
    <cellStyle name="Normal 12 3" xfId="561" xr:uid="{00000000-0005-0000-0000-000039020000}"/>
    <cellStyle name="Normal 12 3 2" xfId="562" xr:uid="{00000000-0005-0000-0000-00003A020000}"/>
    <cellStyle name="Normal 12 3 2 2" xfId="563" xr:uid="{00000000-0005-0000-0000-00003B020000}"/>
    <cellStyle name="Normal 12 3 3" xfId="564" xr:uid="{00000000-0005-0000-0000-00003C020000}"/>
    <cellStyle name="Normal 12 3 3 2" xfId="565" xr:uid="{00000000-0005-0000-0000-00003D020000}"/>
    <cellStyle name="Normal 12 3 4" xfId="566" xr:uid="{00000000-0005-0000-0000-00003E020000}"/>
    <cellStyle name="Normal 12 3 4 2" xfId="567" xr:uid="{00000000-0005-0000-0000-00003F020000}"/>
    <cellStyle name="Normal 12 3 5" xfId="568" xr:uid="{00000000-0005-0000-0000-000040020000}"/>
    <cellStyle name="Normal 12 4" xfId="569" xr:uid="{00000000-0005-0000-0000-000041020000}"/>
    <cellStyle name="Normal 12 4 2" xfId="570" xr:uid="{00000000-0005-0000-0000-000042020000}"/>
    <cellStyle name="Normal 12 5" xfId="571" xr:uid="{00000000-0005-0000-0000-000043020000}"/>
    <cellStyle name="Normal 12 5 2" xfId="572" xr:uid="{00000000-0005-0000-0000-000044020000}"/>
    <cellStyle name="Normal 12 6" xfId="573" xr:uid="{00000000-0005-0000-0000-000045020000}"/>
    <cellStyle name="Normal 12 6 2" xfId="574" xr:uid="{00000000-0005-0000-0000-000046020000}"/>
    <cellStyle name="Normal 12 7" xfId="575" xr:uid="{00000000-0005-0000-0000-000047020000}"/>
    <cellStyle name="Normal 12 7 2" xfId="576" xr:uid="{00000000-0005-0000-0000-000048020000}"/>
    <cellStyle name="Normal 12 8" xfId="577" xr:uid="{00000000-0005-0000-0000-000049020000}"/>
    <cellStyle name="Normal 12 9" xfId="578" xr:uid="{00000000-0005-0000-0000-00004A020000}"/>
    <cellStyle name="Normal 13" xfId="579" xr:uid="{00000000-0005-0000-0000-00004B020000}"/>
    <cellStyle name="Normal 13 2" xfId="580" xr:uid="{00000000-0005-0000-0000-00004C020000}"/>
    <cellStyle name="Normal 13 3" xfId="581" xr:uid="{00000000-0005-0000-0000-00004D020000}"/>
    <cellStyle name="Normal 13 3 2" xfId="582" xr:uid="{00000000-0005-0000-0000-00004E020000}"/>
    <cellStyle name="Normal 13 4" xfId="583" xr:uid="{00000000-0005-0000-0000-00004F020000}"/>
    <cellStyle name="Normal 13 4 2" xfId="584" xr:uid="{00000000-0005-0000-0000-000050020000}"/>
    <cellStyle name="Normal 13 5" xfId="585" xr:uid="{00000000-0005-0000-0000-000051020000}"/>
    <cellStyle name="Normal 13 5 2" xfId="586" xr:uid="{00000000-0005-0000-0000-000052020000}"/>
    <cellStyle name="Normal 13 6" xfId="587" xr:uid="{00000000-0005-0000-0000-000053020000}"/>
    <cellStyle name="Normal 13 7" xfId="588" xr:uid="{00000000-0005-0000-0000-000054020000}"/>
    <cellStyle name="Normal 14" xfId="589" xr:uid="{00000000-0005-0000-0000-000055020000}"/>
    <cellStyle name="Normal 14 2" xfId="590" xr:uid="{00000000-0005-0000-0000-000056020000}"/>
    <cellStyle name="Normal 15" xfId="591" xr:uid="{00000000-0005-0000-0000-000057020000}"/>
    <cellStyle name="Normal 16" xfId="592" xr:uid="{00000000-0005-0000-0000-000058020000}"/>
    <cellStyle name="Normal 16 2" xfId="593" xr:uid="{00000000-0005-0000-0000-000059020000}"/>
    <cellStyle name="Normal 17" xfId="594" xr:uid="{00000000-0005-0000-0000-00005A020000}"/>
    <cellStyle name="Normal 17 2" xfId="595" xr:uid="{00000000-0005-0000-0000-00005B020000}"/>
    <cellStyle name="Normal 18" xfId="596" xr:uid="{00000000-0005-0000-0000-00005C020000}"/>
    <cellStyle name="Normal 18 2" xfId="597" xr:uid="{00000000-0005-0000-0000-00005D020000}"/>
    <cellStyle name="Normal 18 2 2" xfId="598" xr:uid="{00000000-0005-0000-0000-00005E020000}"/>
    <cellStyle name="Normal 18 2 2 2" xfId="599" xr:uid="{00000000-0005-0000-0000-00005F020000}"/>
    <cellStyle name="Normal 18 2 2 2 2" xfId="600" xr:uid="{00000000-0005-0000-0000-000060020000}"/>
    <cellStyle name="Normal 18 2 2 3" xfId="601" xr:uid="{00000000-0005-0000-0000-000061020000}"/>
    <cellStyle name="Normal 18 2 2 3 2" xfId="602" xr:uid="{00000000-0005-0000-0000-000062020000}"/>
    <cellStyle name="Normal 18 2 2 4" xfId="603" xr:uid="{00000000-0005-0000-0000-000063020000}"/>
    <cellStyle name="Normal 18 2 2 4 2" xfId="604" xr:uid="{00000000-0005-0000-0000-000064020000}"/>
    <cellStyle name="Normal 18 2 2 5" xfId="605" xr:uid="{00000000-0005-0000-0000-000065020000}"/>
    <cellStyle name="Normal 18 2 3" xfId="606" xr:uid="{00000000-0005-0000-0000-000066020000}"/>
    <cellStyle name="Normal 18 2 3 2" xfId="607" xr:uid="{00000000-0005-0000-0000-000067020000}"/>
    <cellStyle name="Normal 18 2 3 2 2" xfId="608" xr:uid="{00000000-0005-0000-0000-000068020000}"/>
    <cellStyle name="Normal 18 2 3 3" xfId="609" xr:uid="{00000000-0005-0000-0000-000069020000}"/>
    <cellStyle name="Normal 18 2 4" xfId="610" xr:uid="{00000000-0005-0000-0000-00006A020000}"/>
    <cellStyle name="Normal 18 2 4 2" xfId="611" xr:uid="{00000000-0005-0000-0000-00006B020000}"/>
    <cellStyle name="Normal 18 2 5" xfId="612" xr:uid="{00000000-0005-0000-0000-00006C020000}"/>
    <cellStyle name="Normal 18 2 5 2" xfId="613" xr:uid="{00000000-0005-0000-0000-00006D020000}"/>
    <cellStyle name="Normal 18 2 6" xfId="614" xr:uid="{00000000-0005-0000-0000-00006E020000}"/>
    <cellStyle name="Normal 18 2 7" xfId="615" xr:uid="{00000000-0005-0000-0000-00006F020000}"/>
    <cellStyle name="Normal 18 3" xfId="616" xr:uid="{00000000-0005-0000-0000-000070020000}"/>
    <cellStyle name="Normal 18 3 2" xfId="617" xr:uid="{00000000-0005-0000-0000-000071020000}"/>
    <cellStyle name="Normal 18 3 2 2" xfId="618" xr:uid="{00000000-0005-0000-0000-000072020000}"/>
    <cellStyle name="Normal 18 3 2 2 2" xfId="619" xr:uid="{00000000-0005-0000-0000-000073020000}"/>
    <cellStyle name="Normal 18 3 2 3" xfId="620" xr:uid="{00000000-0005-0000-0000-000074020000}"/>
    <cellStyle name="Normal 18 3 3" xfId="621" xr:uid="{00000000-0005-0000-0000-000075020000}"/>
    <cellStyle name="Normal 18 3 3 2" xfId="622" xr:uid="{00000000-0005-0000-0000-000076020000}"/>
    <cellStyle name="Normal 18 3 4" xfId="623" xr:uid="{00000000-0005-0000-0000-000077020000}"/>
    <cellStyle name="Normal 18 3 4 2" xfId="624" xr:uid="{00000000-0005-0000-0000-000078020000}"/>
    <cellStyle name="Normal 18 3 5" xfId="625" xr:uid="{00000000-0005-0000-0000-000079020000}"/>
    <cellStyle name="Normal 18 3 6" xfId="626" xr:uid="{00000000-0005-0000-0000-00007A020000}"/>
    <cellStyle name="Normal 18 4" xfId="627" xr:uid="{00000000-0005-0000-0000-00007B020000}"/>
    <cellStyle name="Normal 18 4 2" xfId="628" xr:uid="{00000000-0005-0000-0000-00007C020000}"/>
    <cellStyle name="Normal 18 4 2 2" xfId="629" xr:uid="{00000000-0005-0000-0000-00007D020000}"/>
    <cellStyle name="Normal 18 4 3" xfId="630" xr:uid="{00000000-0005-0000-0000-00007E020000}"/>
    <cellStyle name="Normal 18 5" xfId="631" xr:uid="{00000000-0005-0000-0000-00007F020000}"/>
    <cellStyle name="Normal 18 5 2" xfId="632" xr:uid="{00000000-0005-0000-0000-000080020000}"/>
    <cellStyle name="Normal 18 6" xfId="633" xr:uid="{00000000-0005-0000-0000-000081020000}"/>
    <cellStyle name="Normal 18 6 2" xfId="634" xr:uid="{00000000-0005-0000-0000-000082020000}"/>
    <cellStyle name="Normal 18 7" xfId="635" xr:uid="{00000000-0005-0000-0000-000083020000}"/>
    <cellStyle name="Normal 18 8" xfId="636" xr:uid="{00000000-0005-0000-0000-000084020000}"/>
    <cellStyle name="Normal 19" xfId="637" xr:uid="{00000000-0005-0000-0000-000085020000}"/>
    <cellStyle name="Normal 2" xfId="638" xr:uid="{00000000-0005-0000-0000-000086020000}"/>
    <cellStyle name="Normal 2 10" xfId="639" xr:uid="{00000000-0005-0000-0000-000087020000}"/>
    <cellStyle name="Normal 2 11" xfId="640" xr:uid="{00000000-0005-0000-0000-000088020000}"/>
    <cellStyle name="Normal 2 12" xfId="641" xr:uid="{00000000-0005-0000-0000-000089020000}"/>
    <cellStyle name="Normal 2 13" xfId="642" xr:uid="{00000000-0005-0000-0000-00008A020000}"/>
    <cellStyle name="Normal 2 14" xfId="643" xr:uid="{00000000-0005-0000-0000-00008B020000}"/>
    <cellStyle name="Normal 2 15" xfId="644" xr:uid="{00000000-0005-0000-0000-00008C020000}"/>
    <cellStyle name="Normal 2 16" xfId="645" xr:uid="{00000000-0005-0000-0000-00008D020000}"/>
    <cellStyle name="Normal 2 17" xfId="646" xr:uid="{00000000-0005-0000-0000-00008E020000}"/>
    <cellStyle name="Normal 2 18" xfId="647" xr:uid="{00000000-0005-0000-0000-00008F020000}"/>
    <cellStyle name="Normal 2 19" xfId="648" xr:uid="{00000000-0005-0000-0000-000090020000}"/>
    <cellStyle name="Normal 2 2" xfId="649" xr:uid="{00000000-0005-0000-0000-000091020000}"/>
    <cellStyle name="Normal 2 2 10" xfId="650" xr:uid="{00000000-0005-0000-0000-000092020000}"/>
    <cellStyle name="Normal 2 2 2" xfId="651" xr:uid="{00000000-0005-0000-0000-000093020000}"/>
    <cellStyle name="Normal 2 2 3" xfId="652" xr:uid="{00000000-0005-0000-0000-000094020000}"/>
    <cellStyle name="Normal 2 2 4" xfId="653" xr:uid="{00000000-0005-0000-0000-000095020000}"/>
    <cellStyle name="Normal 2 2_BILL 10" xfId="654" xr:uid="{00000000-0005-0000-0000-000096020000}"/>
    <cellStyle name="Normal 2 20" xfId="655" xr:uid="{00000000-0005-0000-0000-000097020000}"/>
    <cellStyle name="Normal 2 21" xfId="656" xr:uid="{00000000-0005-0000-0000-000098020000}"/>
    <cellStyle name="Normal 2 22" xfId="657" xr:uid="{00000000-0005-0000-0000-000099020000}"/>
    <cellStyle name="Normal 2 22 2" xfId="658" xr:uid="{00000000-0005-0000-0000-00009A020000}"/>
    <cellStyle name="Normal 2 23" xfId="659" xr:uid="{00000000-0005-0000-0000-00009B020000}"/>
    <cellStyle name="Normal 2 23 2" xfId="660" xr:uid="{00000000-0005-0000-0000-00009C020000}"/>
    <cellStyle name="Normal 2 24" xfId="661" xr:uid="{00000000-0005-0000-0000-00009D020000}"/>
    <cellStyle name="Normal 2 25" xfId="1355" xr:uid="{00000000-0005-0000-0000-00009E020000}"/>
    <cellStyle name="Normal 2 3" xfId="662" xr:uid="{00000000-0005-0000-0000-00009F020000}"/>
    <cellStyle name="Normal 2 3 2" xfId="663" xr:uid="{00000000-0005-0000-0000-0000A0020000}"/>
    <cellStyle name="Normal 2 3 3" xfId="664" xr:uid="{00000000-0005-0000-0000-0000A1020000}"/>
    <cellStyle name="Normal 2 3 4" xfId="1359" xr:uid="{00000000-0005-0000-0000-0000A2020000}"/>
    <cellStyle name="Normal 2 3_Lessos Electrical" xfId="665" xr:uid="{00000000-0005-0000-0000-0000A3020000}"/>
    <cellStyle name="Normal 2 4" xfId="666" xr:uid="{00000000-0005-0000-0000-0000A4020000}"/>
    <cellStyle name="Normal 2 4 2" xfId="667" xr:uid="{00000000-0005-0000-0000-0000A5020000}"/>
    <cellStyle name="Normal 2 4 3" xfId="668" xr:uid="{00000000-0005-0000-0000-0000A6020000}"/>
    <cellStyle name="Normal 2 4 4" xfId="669" xr:uid="{00000000-0005-0000-0000-0000A7020000}"/>
    <cellStyle name="Normal 2 4 4 2" xfId="670" xr:uid="{00000000-0005-0000-0000-0000A8020000}"/>
    <cellStyle name="Normal 2 4 5" xfId="671" xr:uid="{00000000-0005-0000-0000-0000A9020000}"/>
    <cellStyle name="Normal 2 5" xfId="672" xr:uid="{00000000-0005-0000-0000-0000AA020000}"/>
    <cellStyle name="Normal 2 6" xfId="673" xr:uid="{00000000-0005-0000-0000-0000AB020000}"/>
    <cellStyle name="Normal 2 7" xfId="674" xr:uid="{00000000-0005-0000-0000-0000AC020000}"/>
    <cellStyle name="Normal 2 8" xfId="675" xr:uid="{00000000-0005-0000-0000-0000AD020000}"/>
    <cellStyle name="Normal 2 9" xfId="676" xr:uid="{00000000-0005-0000-0000-0000AE020000}"/>
    <cellStyle name="Normal 2_BILL NO 2 " xfId="677" xr:uid="{00000000-0005-0000-0000-0000AF020000}"/>
    <cellStyle name="Normal 20" xfId="678" xr:uid="{00000000-0005-0000-0000-0000B0020000}"/>
    <cellStyle name="Normal 21" xfId="679" xr:uid="{00000000-0005-0000-0000-0000B1020000}"/>
    <cellStyle name="Normal 22" xfId="680" xr:uid="{00000000-0005-0000-0000-0000B2020000}"/>
    <cellStyle name="Normal 23" xfId="681" xr:uid="{00000000-0005-0000-0000-0000B3020000}"/>
    <cellStyle name="Normal 24" xfId="682" xr:uid="{00000000-0005-0000-0000-0000B4020000}"/>
    <cellStyle name="Normal 25" xfId="683" xr:uid="{00000000-0005-0000-0000-0000B5020000}"/>
    <cellStyle name="Normal 26" xfId="684" xr:uid="{00000000-0005-0000-0000-0000B6020000}"/>
    <cellStyle name="Normal 27" xfId="685" xr:uid="{00000000-0005-0000-0000-0000B7020000}"/>
    <cellStyle name="Normal 27 2" xfId="686" xr:uid="{00000000-0005-0000-0000-0000B8020000}"/>
    <cellStyle name="Normal 28" xfId="687" xr:uid="{00000000-0005-0000-0000-0000B9020000}"/>
    <cellStyle name="Normal 28 10" xfId="688" xr:uid="{00000000-0005-0000-0000-0000BA020000}"/>
    <cellStyle name="Normal 28 10 2" xfId="689" xr:uid="{00000000-0005-0000-0000-0000BB020000}"/>
    <cellStyle name="Normal 28 11" xfId="690" xr:uid="{00000000-0005-0000-0000-0000BC020000}"/>
    <cellStyle name="Normal 28 11 2" xfId="691" xr:uid="{00000000-0005-0000-0000-0000BD020000}"/>
    <cellStyle name="Normal 28 12" xfId="692" xr:uid="{00000000-0005-0000-0000-0000BE020000}"/>
    <cellStyle name="Normal 28 2" xfId="693" xr:uid="{00000000-0005-0000-0000-0000BF020000}"/>
    <cellStyle name="Normal 28 3" xfId="694" xr:uid="{00000000-0005-0000-0000-0000C0020000}"/>
    <cellStyle name="Normal 28 3 2" xfId="695" xr:uid="{00000000-0005-0000-0000-0000C1020000}"/>
    <cellStyle name="Normal 28 3 2 2" xfId="696" xr:uid="{00000000-0005-0000-0000-0000C2020000}"/>
    <cellStyle name="Normal 28 3 2 2 2" xfId="697" xr:uid="{00000000-0005-0000-0000-0000C3020000}"/>
    <cellStyle name="Normal 28 3 2 2 2 2" xfId="698" xr:uid="{00000000-0005-0000-0000-0000C4020000}"/>
    <cellStyle name="Normal 28 3 2 2 3" xfId="699" xr:uid="{00000000-0005-0000-0000-0000C5020000}"/>
    <cellStyle name="Normal 28 3 2 3" xfId="700" xr:uid="{00000000-0005-0000-0000-0000C6020000}"/>
    <cellStyle name="Normal 28 3 2 3 2" xfId="701" xr:uid="{00000000-0005-0000-0000-0000C7020000}"/>
    <cellStyle name="Normal 28 3 2 4" xfId="702" xr:uid="{00000000-0005-0000-0000-0000C8020000}"/>
    <cellStyle name="Normal 28 3 2 4 2" xfId="703" xr:uid="{00000000-0005-0000-0000-0000C9020000}"/>
    <cellStyle name="Normal 28 3 2 5" xfId="704" xr:uid="{00000000-0005-0000-0000-0000CA020000}"/>
    <cellStyle name="Normal 28 3 3" xfId="705" xr:uid="{00000000-0005-0000-0000-0000CB020000}"/>
    <cellStyle name="Normal 28 3 3 2" xfId="706" xr:uid="{00000000-0005-0000-0000-0000CC020000}"/>
    <cellStyle name="Normal 28 3 3 2 2" xfId="707" xr:uid="{00000000-0005-0000-0000-0000CD020000}"/>
    <cellStyle name="Normal 28 3 3 3" xfId="708" xr:uid="{00000000-0005-0000-0000-0000CE020000}"/>
    <cellStyle name="Normal 28 3 4" xfId="709" xr:uid="{00000000-0005-0000-0000-0000CF020000}"/>
    <cellStyle name="Normal 28 3 4 2" xfId="710" xr:uid="{00000000-0005-0000-0000-0000D0020000}"/>
    <cellStyle name="Normal 28 3 4 2 2" xfId="711" xr:uid="{00000000-0005-0000-0000-0000D1020000}"/>
    <cellStyle name="Normal 28 3 4 3" xfId="712" xr:uid="{00000000-0005-0000-0000-0000D2020000}"/>
    <cellStyle name="Normal 28 3 5" xfId="713" xr:uid="{00000000-0005-0000-0000-0000D3020000}"/>
    <cellStyle name="Normal 28 3 5 2" xfId="714" xr:uid="{00000000-0005-0000-0000-0000D4020000}"/>
    <cellStyle name="Normal 28 3 6" xfId="715" xr:uid="{00000000-0005-0000-0000-0000D5020000}"/>
    <cellStyle name="Normal 28 4" xfId="716" xr:uid="{00000000-0005-0000-0000-0000D6020000}"/>
    <cellStyle name="Normal 28 4 2" xfId="717" xr:uid="{00000000-0005-0000-0000-0000D7020000}"/>
    <cellStyle name="Normal 28 4 2 2" xfId="718" xr:uid="{00000000-0005-0000-0000-0000D8020000}"/>
    <cellStyle name="Normal 28 4 2 2 2" xfId="719" xr:uid="{00000000-0005-0000-0000-0000D9020000}"/>
    <cellStyle name="Normal 28 4 2 2 2 2" xfId="720" xr:uid="{00000000-0005-0000-0000-0000DA020000}"/>
    <cellStyle name="Normal 28 4 2 2 2 2 2" xfId="721" xr:uid="{00000000-0005-0000-0000-0000DB020000}"/>
    <cellStyle name="Normal 28 4 2 2 2 2 2 2" xfId="722" xr:uid="{00000000-0005-0000-0000-0000DC020000}"/>
    <cellStyle name="Normal 28 4 2 2 2 2 3" xfId="723" xr:uid="{00000000-0005-0000-0000-0000DD020000}"/>
    <cellStyle name="Normal 28 4 2 2 2 2 3 2" xfId="724" xr:uid="{00000000-0005-0000-0000-0000DE020000}"/>
    <cellStyle name="Normal 28 4 2 2 2 2 4" xfId="725" xr:uid="{00000000-0005-0000-0000-0000DF020000}"/>
    <cellStyle name="Normal 28 4 2 2 2 2 5" xfId="726" xr:uid="{00000000-0005-0000-0000-0000E0020000}"/>
    <cellStyle name="Normal 28 4 2 2 2 3" xfId="727" xr:uid="{00000000-0005-0000-0000-0000E1020000}"/>
    <cellStyle name="Normal 28 4 2 2 2 3 2" xfId="728" xr:uid="{00000000-0005-0000-0000-0000E2020000}"/>
    <cellStyle name="Normal 28 4 2 2 2 4" xfId="729" xr:uid="{00000000-0005-0000-0000-0000E3020000}"/>
    <cellStyle name="Normal 28 4 2 2 2 4 2" xfId="730" xr:uid="{00000000-0005-0000-0000-0000E4020000}"/>
    <cellStyle name="Normal 28 4 2 2 2 5" xfId="731" xr:uid="{00000000-0005-0000-0000-0000E5020000}"/>
    <cellStyle name="Normal 28 4 2 2 2 5 2" xfId="732" xr:uid="{00000000-0005-0000-0000-0000E6020000}"/>
    <cellStyle name="Normal 28 4 2 2 2 5 3" xfId="733" xr:uid="{00000000-0005-0000-0000-0000E7020000}"/>
    <cellStyle name="Normal 28 4 2 2 2 6" xfId="734" xr:uid="{00000000-0005-0000-0000-0000E8020000}"/>
    <cellStyle name="Normal 28 4 2 2 2 6 2" xfId="735" xr:uid="{00000000-0005-0000-0000-0000E9020000}"/>
    <cellStyle name="Normal 28 4 2 2 2 7" xfId="736" xr:uid="{00000000-0005-0000-0000-0000EA020000}"/>
    <cellStyle name="Normal 28 4 2 2 2 8" xfId="737" xr:uid="{00000000-0005-0000-0000-0000EB020000}"/>
    <cellStyle name="Normal 28 4 2 2 2 9" xfId="738" xr:uid="{00000000-0005-0000-0000-0000EC020000}"/>
    <cellStyle name="Normal 28 4 2 2 3" xfId="739" xr:uid="{00000000-0005-0000-0000-0000ED020000}"/>
    <cellStyle name="Normal 28 4 2 3" xfId="740" xr:uid="{00000000-0005-0000-0000-0000EE020000}"/>
    <cellStyle name="Normal 28 4 2 3 2" xfId="741" xr:uid="{00000000-0005-0000-0000-0000EF020000}"/>
    <cellStyle name="Normal 28 4 2 4" xfId="742" xr:uid="{00000000-0005-0000-0000-0000F0020000}"/>
    <cellStyle name="Normal 28 4 3" xfId="743" xr:uid="{00000000-0005-0000-0000-0000F1020000}"/>
    <cellStyle name="Normal 28 4 3 2" xfId="744" xr:uid="{00000000-0005-0000-0000-0000F2020000}"/>
    <cellStyle name="Normal 28 4 3 2 2" xfId="745" xr:uid="{00000000-0005-0000-0000-0000F3020000}"/>
    <cellStyle name="Normal 28 4 3 3" xfId="746" xr:uid="{00000000-0005-0000-0000-0000F4020000}"/>
    <cellStyle name="Normal 28 4 4" xfId="747" xr:uid="{00000000-0005-0000-0000-0000F5020000}"/>
    <cellStyle name="Normal 28 4 4 2" xfId="748" xr:uid="{00000000-0005-0000-0000-0000F6020000}"/>
    <cellStyle name="Normal 28 4 5" xfId="749" xr:uid="{00000000-0005-0000-0000-0000F7020000}"/>
    <cellStyle name="Normal 28 5" xfId="750" xr:uid="{00000000-0005-0000-0000-0000F8020000}"/>
    <cellStyle name="Normal 28 5 2" xfId="751" xr:uid="{00000000-0005-0000-0000-0000F9020000}"/>
    <cellStyle name="Normal 28 5 2 2" xfId="752" xr:uid="{00000000-0005-0000-0000-0000FA020000}"/>
    <cellStyle name="Normal 28 5 3" xfId="753" xr:uid="{00000000-0005-0000-0000-0000FB020000}"/>
    <cellStyle name="Normal 28 6" xfId="754" xr:uid="{00000000-0005-0000-0000-0000FC020000}"/>
    <cellStyle name="Normal 28 6 2" xfId="755" xr:uid="{00000000-0005-0000-0000-0000FD020000}"/>
    <cellStyle name="Normal 28 6 2 2" xfId="756" xr:uid="{00000000-0005-0000-0000-0000FE020000}"/>
    <cellStyle name="Normal 28 6 3" xfId="757" xr:uid="{00000000-0005-0000-0000-0000FF020000}"/>
    <cellStyle name="Normal 28 6 3 2" xfId="758" xr:uid="{00000000-0005-0000-0000-000000030000}"/>
    <cellStyle name="Normal 28 6 4" xfId="759" xr:uid="{00000000-0005-0000-0000-000001030000}"/>
    <cellStyle name="Normal 28 7" xfId="760" xr:uid="{00000000-0005-0000-0000-000002030000}"/>
    <cellStyle name="Normal 28 7 2" xfId="761" xr:uid="{00000000-0005-0000-0000-000003030000}"/>
    <cellStyle name="Normal 28 8" xfId="762" xr:uid="{00000000-0005-0000-0000-000004030000}"/>
    <cellStyle name="Normal 28 9" xfId="763" xr:uid="{00000000-0005-0000-0000-000005030000}"/>
    <cellStyle name="Normal 28 9 2" xfId="764" xr:uid="{00000000-0005-0000-0000-000006030000}"/>
    <cellStyle name="Normal 29" xfId="765" xr:uid="{00000000-0005-0000-0000-000007030000}"/>
    <cellStyle name="Normal 29 2" xfId="766" xr:uid="{00000000-0005-0000-0000-000008030000}"/>
    <cellStyle name="Normal 29 2 2" xfId="767" xr:uid="{00000000-0005-0000-0000-000009030000}"/>
    <cellStyle name="Normal 29 2 2 2" xfId="768" xr:uid="{00000000-0005-0000-0000-00000A030000}"/>
    <cellStyle name="Normal 29 2 3" xfId="769" xr:uid="{00000000-0005-0000-0000-00000B030000}"/>
    <cellStyle name="Normal 29 3" xfId="770" xr:uid="{00000000-0005-0000-0000-00000C030000}"/>
    <cellStyle name="Normal 29 3 2" xfId="771" xr:uid="{00000000-0005-0000-0000-00000D030000}"/>
    <cellStyle name="Normal 29 4" xfId="772" xr:uid="{00000000-0005-0000-0000-00000E030000}"/>
    <cellStyle name="Normal 29 4 2" xfId="773" xr:uid="{00000000-0005-0000-0000-00000F030000}"/>
    <cellStyle name="Normal 29 5" xfId="774" xr:uid="{00000000-0005-0000-0000-000010030000}"/>
    <cellStyle name="Normal 3" xfId="775" xr:uid="{00000000-0005-0000-0000-000011030000}"/>
    <cellStyle name="Normal 3 2" xfId="776" xr:uid="{00000000-0005-0000-0000-000012030000}"/>
    <cellStyle name="Normal 3 3" xfId="777" xr:uid="{00000000-0005-0000-0000-000013030000}"/>
    <cellStyle name="Normal 3 4" xfId="778" xr:uid="{00000000-0005-0000-0000-000014030000}"/>
    <cellStyle name="Normal 3 5" xfId="779" xr:uid="{00000000-0005-0000-0000-000015030000}"/>
    <cellStyle name="Normal 3 6" xfId="780" xr:uid="{00000000-0005-0000-0000-000016030000}"/>
    <cellStyle name="Normal 3 7" xfId="781" xr:uid="{00000000-0005-0000-0000-000017030000}"/>
    <cellStyle name="Normal 3 8" xfId="1354" xr:uid="{00000000-0005-0000-0000-000018030000}"/>
    <cellStyle name="Normal 3_BILL 10" xfId="782" xr:uid="{00000000-0005-0000-0000-000019030000}"/>
    <cellStyle name="Normal 30" xfId="783" xr:uid="{00000000-0005-0000-0000-00001A030000}"/>
    <cellStyle name="Normal 31" xfId="784" xr:uid="{00000000-0005-0000-0000-00001B030000}"/>
    <cellStyle name="Normal 32" xfId="785" xr:uid="{00000000-0005-0000-0000-00001C030000}"/>
    <cellStyle name="Normal 32 2" xfId="786" xr:uid="{00000000-0005-0000-0000-00001D030000}"/>
    <cellStyle name="Normal 32 2 2" xfId="787" xr:uid="{00000000-0005-0000-0000-00001E030000}"/>
    <cellStyle name="Normal 32 2 2 2" xfId="788" xr:uid="{00000000-0005-0000-0000-00001F030000}"/>
    <cellStyle name="Normal 32 2 2 2 2" xfId="789" xr:uid="{00000000-0005-0000-0000-000020030000}"/>
    <cellStyle name="Normal 32 2 2 3" xfId="790" xr:uid="{00000000-0005-0000-0000-000021030000}"/>
    <cellStyle name="Normal 32 2 2 4" xfId="791" xr:uid="{00000000-0005-0000-0000-000022030000}"/>
    <cellStyle name="Normal 32 2 2 5" xfId="792" xr:uid="{00000000-0005-0000-0000-000023030000}"/>
    <cellStyle name="Normal 32 2 3" xfId="793" xr:uid="{00000000-0005-0000-0000-000024030000}"/>
    <cellStyle name="Normal 32 2 3 2" xfId="794" xr:uid="{00000000-0005-0000-0000-000025030000}"/>
    <cellStyle name="Normal 32 2 3 3" xfId="795" xr:uid="{00000000-0005-0000-0000-000026030000}"/>
    <cellStyle name="Normal 32 2 3 4" xfId="796" xr:uid="{00000000-0005-0000-0000-000027030000}"/>
    <cellStyle name="Normal 32 2 4" xfId="797" xr:uid="{00000000-0005-0000-0000-000028030000}"/>
    <cellStyle name="Normal 32 2 4 2" xfId="798" xr:uid="{00000000-0005-0000-0000-000029030000}"/>
    <cellStyle name="Normal 32 2 5" xfId="799" xr:uid="{00000000-0005-0000-0000-00002A030000}"/>
    <cellStyle name="Normal 32 2 5 2" xfId="800" xr:uid="{00000000-0005-0000-0000-00002B030000}"/>
    <cellStyle name="Normal 32 2 6" xfId="801" xr:uid="{00000000-0005-0000-0000-00002C030000}"/>
    <cellStyle name="Normal 32 2 6 2" xfId="802" xr:uid="{00000000-0005-0000-0000-00002D030000}"/>
    <cellStyle name="Normal 32 2 7" xfId="803" xr:uid="{00000000-0005-0000-0000-00002E030000}"/>
    <cellStyle name="Normal 32 2 8" xfId="804" xr:uid="{00000000-0005-0000-0000-00002F030000}"/>
    <cellStyle name="Normal 32 3" xfId="805" xr:uid="{00000000-0005-0000-0000-000030030000}"/>
    <cellStyle name="Normal 32 3 2" xfId="806" xr:uid="{00000000-0005-0000-0000-000031030000}"/>
    <cellStyle name="Normal 32 3 2 2" xfId="807" xr:uid="{00000000-0005-0000-0000-000032030000}"/>
    <cellStyle name="Normal 32 3 3" xfId="808" xr:uid="{00000000-0005-0000-0000-000033030000}"/>
    <cellStyle name="Normal 32 4" xfId="809" xr:uid="{00000000-0005-0000-0000-000034030000}"/>
    <cellStyle name="Normal 32 4 2" xfId="810" xr:uid="{00000000-0005-0000-0000-000035030000}"/>
    <cellStyle name="Normal 32 4 2 2" xfId="811" xr:uid="{00000000-0005-0000-0000-000036030000}"/>
    <cellStyle name="Normal 32 4 2 2 2" xfId="812" xr:uid="{00000000-0005-0000-0000-000037030000}"/>
    <cellStyle name="Normal 32 4 2 2 3" xfId="813" xr:uid="{00000000-0005-0000-0000-000038030000}"/>
    <cellStyle name="Normal 32 4 3" xfId="814" xr:uid="{00000000-0005-0000-0000-000039030000}"/>
    <cellStyle name="Normal 32 4 3 2" xfId="815" xr:uid="{00000000-0005-0000-0000-00003A030000}"/>
    <cellStyle name="Normal 32 4 4" xfId="816" xr:uid="{00000000-0005-0000-0000-00003B030000}"/>
    <cellStyle name="Normal 32 5" xfId="817" xr:uid="{00000000-0005-0000-0000-00003C030000}"/>
    <cellStyle name="Normal 32 5 2" xfId="818" xr:uid="{00000000-0005-0000-0000-00003D030000}"/>
    <cellStyle name="Normal 32 6" xfId="819" xr:uid="{00000000-0005-0000-0000-00003E030000}"/>
    <cellStyle name="Normal 32 6 2" xfId="820" xr:uid="{00000000-0005-0000-0000-00003F030000}"/>
    <cellStyle name="Normal 32 6 2 2" xfId="821" xr:uid="{00000000-0005-0000-0000-000040030000}"/>
    <cellStyle name="Normal 32 7" xfId="822" xr:uid="{00000000-0005-0000-0000-000041030000}"/>
    <cellStyle name="Normal 33" xfId="823" xr:uid="{00000000-0005-0000-0000-000042030000}"/>
    <cellStyle name="Normal 33 2" xfId="824" xr:uid="{00000000-0005-0000-0000-000043030000}"/>
    <cellStyle name="Normal 34" xfId="825" xr:uid="{00000000-0005-0000-0000-000044030000}"/>
    <cellStyle name="Normal 35" xfId="826" xr:uid="{00000000-0005-0000-0000-000045030000}"/>
    <cellStyle name="Normal 35 2" xfId="827" xr:uid="{00000000-0005-0000-0000-000046030000}"/>
    <cellStyle name="Normal 35 2 2" xfId="828" xr:uid="{00000000-0005-0000-0000-000047030000}"/>
    <cellStyle name="Normal 35 3" xfId="829" xr:uid="{00000000-0005-0000-0000-000048030000}"/>
    <cellStyle name="Normal 36" xfId="830" xr:uid="{00000000-0005-0000-0000-000049030000}"/>
    <cellStyle name="Normal 36 2" xfId="831" xr:uid="{00000000-0005-0000-0000-00004A030000}"/>
    <cellStyle name="Normal 36 2 2" xfId="832" xr:uid="{00000000-0005-0000-0000-00004B030000}"/>
    <cellStyle name="Normal 36 2 2 2" xfId="833" xr:uid="{00000000-0005-0000-0000-00004C030000}"/>
    <cellStyle name="Normal 36 2 2 2 2" xfId="834" xr:uid="{00000000-0005-0000-0000-00004D030000}"/>
    <cellStyle name="Normal 36 2 2 3" xfId="835" xr:uid="{00000000-0005-0000-0000-00004E030000}"/>
    <cellStyle name="Normal 36 2 3" xfId="836" xr:uid="{00000000-0005-0000-0000-00004F030000}"/>
    <cellStyle name="Normal 36 2 3 2" xfId="837" xr:uid="{00000000-0005-0000-0000-000050030000}"/>
    <cellStyle name="Normal 36 2 4" xfId="838" xr:uid="{00000000-0005-0000-0000-000051030000}"/>
    <cellStyle name="Normal 36 2 4 2" xfId="839" xr:uid="{00000000-0005-0000-0000-000052030000}"/>
    <cellStyle name="Normal 36 2 5" xfId="840" xr:uid="{00000000-0005-0000-0000-000053030000}"/>
    <cellStyle name="Normal 36 2 6" xfId="841" xr:uid="{00000000-0005-0000-0000-000054030000}"/>
    <cellStyle name="Normal 36 3" xfId="842" xr:uid="{00000000-0005-0000-0000-000055030000}"/>
    <cellStyle name="Normal 37" xfId="843" xr:uid="{00000000-0005-0000-0000-000056030000}"/>
    <cellStyle name="Normal 37 2" xfId="844" xr:uid="{00000000-0005-0000-0000-000057030000}"/>
    <cellStyle name="Normal 37 3" xfId="845" xr:uid="{00000000-0005-0000-0000-000058030000}"/>
    <cellStyle name="Normal 38" xfId="846" xr:uid="{00000000-0005-0000-0000-000059030000}"/>
    <cellStyle name="Normal 39" xfId="847" xr:uid="{00000000-0005-0000-0000-00005A030000}"/>
    <cellStyle name="Normal 39 2" xfId="848" xr:uid="{00000000-0005-0000-0000-00005B030000}"/>
    <cellStyle name="Normal 4" xfId="849" xr:uid="{00000000-0005-0000-0000-00005C030000}"/>
    <cellStyle name="Normal 4 10" xfId="850" xr:uid="{00000000-0005-0000-0000-00005D030000}"/>
    <cellStyle name="Normal 4 11" xfId="851" xr:uid="{00000000-0005-0000-0000-00005E030000}"/>
    <cellStyle name="Normal 4 12" xfId="852" xr:uid="{00000000-0005-0000-0000-00005F030000}"/>
    <cellStyle name="Normal 4 13" xfId="853" xr:uid="{00000000-0005-0000-0000-000060030000}"/>
    <cellStyle name="Normal 4 14" xfId="854" xr:uid="{00000000-0005-0000-0000-000061030000}"/>
    <cellStyle name="Normal 4 15" xfId="855" xr:uid="{00000000-0005-0000-0000-000062030000}"/>
    <cellStyle name="Normal 4 16" xfId="856" xr:uid="{00000000-0005-0000-0000-000063030000}"/>
    <cellStyle name="Normal 4 17" xfId="857" xr:uid="{00000000-0005-0000-0000-000064030000}"/>
    <cellStyle name="Normal 4 18" xfId="858" xr:uid="{00000000-0005-0000-0000-000065030000}"/>
    <cellStyle name="Normal 4 19" xfId="859" xr:uid="{00000000-0005-0000-0000-000066030000}"/>
    <cellStyle name="Normal 4 2" xfId="860" xr:uid="{00000000-0005-0000-0000-000067030000}"/>
    <cellStyle name="Normal 4 20" xfId="861" xr:uid="{00000000-0005-0000-0000-000068030000}"/>
    <cellStyle name="Normal 4 21" xfId="862" xr:uid="{00000000-0005-0000-0000-000069030000}"/>
    <cellStyle name="Normal 4 22" xfId="1357" xr:uid="{00000000-0005-0000-0000-00006A030000}"/>
    <cellStyle name="Normal 4 3" xfId="863" xr:uid="{00000000-0005-0000-0000-00006B030000}"/>
    <cellStyle name="Normal 4 4" xfId="864" xr:uid="{00000000-0005-0000-0000-00006C030000}"/>
    <cellStyle name="Normal 4 5" xfId="865" xr:uid="{00000000-0005-0000-0000-00006D030000}"/>
    <cellStyle name="Normal 4 6" xfId="866" xr:uid="{00000000-0005-0000-0000-00006E030000}"/>
    <cellStyle name="Normal 4 7" xfId="867" xr:uid="{00000000-0005-0000-0000-00006F030000}"/>
    <cellStyle name="Normal 4 8" xfId="868" xr:uid="{00000000-0005-0000-0000-000070030000}"/>
    <cellStyle name="Normal 4 9" xfId="869" xr:uid="{00000000-0005-0000-0000-000071030000}"/>
    <cellStyle name="Normal 4_Xl0000017" xfId="870" xr:uid="{00000000-0005-0000-0000-000072030000}"/>
    <cellStyle name="Normal 40" xfId="871" xr:uid="{00000000-0005-0000-0000-000073030000}"/>
    <cellStyle name="Normal 41" xfId="872" xr:uid="{00000000-0005-0000-0000-000074030000}"/>
    <cellStyle name="Normal 42" xfId="873" xr:uid="{00000000-0005-0000-0000-000075030000}"/>
    <cellStyle name="Normal 43" xfId="874" xr:uid="{00000000-0005-0000-0000-000076030000}"/>
    <cellStyle name="Normal 44" xfId="875" xr:uid="{00000000-0005-0000-0000-000077030000}"/>
    <cellStyle name="Normal 45" xfId="876" xr:uid="{00000000-0005-0000-0000-000078030000}"/>
    <cellStyle name="Normal 46" xfId="877" xr:uid="{00000000-0005-0000-0000-000079030000}"/>
    <cellStyle name="Normal 47" xfId="878" xr:uid="{00000000-0005-0000-0000-00007A030000}"/>
    <cellStyle name="Normal 48" xfId="879" xr:uid="{00000000-0005-0000-0000-00007B030000}"/>
    <cellStyle name="Normal 49" xfId="880" xr:uid="{00000000-0005-0000-0000-00007C030000}"/>
    <cellStyle name="Normal 5" xfId="881" xr:uid="{00000000-0005-0000-0000-00007D030000}"/>
    <cellStyle name="Normal 5 10" xfId="882" xr:uid="{00000000-0005-0000-0000-00007E030000}"/>
    <cellStyle name="Normal 5 11" xfId="883" xr:uid="{00000000-0005-0000-0000-00007F030000}"/>
    <cellStyle name="Normal 5 12" xfId="884" xr:uid="{00000000-0005-0000-0000-000080030000}"/>
    <cellStyle name="Normal 5 13" xfId="885" xr:uid="{00000000-0005-0000-0000-000081030000}"/>
    <cellStyle name="Normal 5 14" xfId="886" xr:uid="{00000000-0005-0000-0000-000082030000}"/>
    <cellStyle name="Normal 5 15" xfId="887" xr:uid="{00000000-0005-0000-0000-000083030000}"/>
    <cellStyle name="Normal 5 16" xfId="888" xr:uid="{00000000-0005-0000-0000-000084030000}"/>
    <cellStyle name="Normal 5 17" xfId="889" xr:uid="{00000000-0005-0000-0000-000085030000}"/>
    <cellStyle name="Normal 5 18" xfId="890" xr:uid="{00000000-0005-0000-0000-000086030000}"/>
    <cellStyle name="Normal 5 19" xfId="891" xr:uid="{00000000-0005-0000-0000-000087030000}"/>
    <cellStyle name="Normal 5 2" xfId="892" xr:uid="{00000000-0005-0000-0000-000088030000}"/>
    <cellStyle name="Normal 5 2 10" xfId="893" xr:uid="{00000000-0005-0000-0000-000089030000}"/>
    <cellStyle name="Normal 5 2 10 2" xfId="894" xr:uid="{00000000-0005-0000-0000-00008A030000}"/>
    <cellStyle name="Normal 5 2 10 2 2" xfId="895" xr:uid="{00000000-0005-0000-0000-00008B030000}"/>
    <cellStyle name="Normal 5 2 10 2 2 2" xfId="896" xr:uid="{00000000-0005-0000-0000-00008C030000}"/>
    <cellStyle name="Normal 5 2 10 2 3" xfId="897" xr:uid="{00000000-0005-0000-0000-00008D030000}"/>
    <cellStyle name="Normal 5 2 10 3" xfId="898" xr:uid="{00000000-0005-0000-0000-00008E030000}"/>
    <cellStyle name="Normal 5 2 10 3 2" xfId="899" xr:uid="{00000000-0005-0000-0000-00008F030000}"/>
    <cellStyle name="Normal 5 2 10 4" xfId="900" xr:uid="{00000000-0005-0000-0000-000090030000}"/>
    <cellStyle name="Normal 5 2 10 4 2" xfId="901" xr:uid="{00000000-0005-0000-0000-000091030000}"/>
    <cellStyle name="Normal 5 2 10 5" xfId="902" xr:uid="{00000000-0005-0000-0000-000092030000}"/>
    <cellStyle name="Normal 5 2 11" xfId="903" xr:uid="{00000000-0005-0000-0000-000093030000}"/>
    <cellStyle name="Normal 5 2 11 2" xfId="904" xr:uid="{00000000-0005-0000-0000-000094030000}"/>
    <cellStyle name="Normal 5 2 11 2 2" xfId="905" xr:uid="{00000000-0005-0000-0000-000095030000}"/>
    <cellStyle name="Normal 5 2 11 2 2 2" xfId="906" xr:uid="{00000000-0005-0000-0000-000096030000}"/>
    <cellStyle name="Normal 5 2 11 2 3" xfId="907" xr:uid="{00000000-0005-0000-0000-000097030000}"/>
    <cellStyle name="Normal 5 2 11 3" xfId="908" xr:uid="{00000000-0005-0000-0000-000098030000}"/>
    <cellStyle name="Normal 5 2 11 3 2" xfId="909" xr:uid="{00000000-0005-0000-0000-000099030000}"/>
    <cellStyle name="Normal 5 2 11 4" xfId="910" xr:uid="{00000000-0005-0000-0000-00009A030000}"/>
    <cellStyle name="Normal 5 2 11 4 2" xfId="911" xr:uid="{00000000-0005-0000-0000-00009B030000}"/>
    <cellStyle name="Normal 5 2 11 5" xfId="912" xr:uid="{00000000-0005-0000-0000-00009C030000}"/>
    <cellStyle name="Normal 5 2 12" xfId="913" xr:uid="{00000000-0005-0000-0000-00009D030000}"/>
    <cellStyle name="Normal 5 2 12 2" xfId="914" xr:uid="{00000000-0005-0000-0000-00009E030000}"/>
    <cellStyle name="Normal 5 2 12 2 2" xfId="915" xr:uid="{00000000-0005-0000-0000-00009F030000}"/>
    <cellStyle name="Normal 5 2 12 2 2 2" xfId="916" xr:uid="{00000000-0005-0000-0000-0000A0030000}"/>
    <cellStyle name="Normal 5 2 12 2 3" xfId="917" xr:uid="{00000000-0005-0000-0000-0000A1030000}"/>
    <cellStyle name="Normal 5 2 12 3" xfId="918" xr:uid="{00000000-0005-0000-0000-0000A2030000}"/>
    <cellStyle name="Normal 5 2 12 3 2" xfId="919" xr:uid="{00000000-0005-0000-0000-0000A3030000}"/>
    <cellStyle name="Normal 5 2 12 4" xfId="920" xr:uid="{00000000-0005-0000-0000-0000A4030000}"/>
    <cellStyle name="Normal 5 2 12 4 2" xfId="921" xr:uid="{00000000-0005-0000-0000-0000A5030000}"/>
    <cellStyle name="Normal 5 2 12 5" xfId="922" xr:uid="{00000000-0005-0000-0000-0000A6030000}"/>
    <cellStyle name="Normal 5 2 13" xfId="923" xr:uid="{00000000-0005-0000-0000-0000A7030000}"/>
    <cellStyle name="Normal 5 2 13 2" xfId="924" xr:uid="{00000000-0005-0000-0000-0000A8030000}"/>
    <cellStyle name="Normal 5 2 13 2 2" xfId="925" xr:uid="{00000000-0005-0000-0000-0000A9030000}"/>
    <cellStyle name="Normal 5 2 13 2 2 2" xfId="926" xr:uid="{00000000-0005-0000-0000-0000AA030000}"/>
    <cellStyle name="Normal 5 2 13 2 3" xfId="927" xr:uid="{00000000-0005-0000-0000-0000AB030000}"/>
    <cellStyle name="Normal 5 2 13 3" xfId="928" xr:uid="{00000000-0005-0000-0000-0000AC030000}"/>
    <cellStyle name="Normal 5 2 13 3 2" xfId="929" xr:uid="{00000000-0005-0000-0000-0000AD030000}"/>
    <cellStyle name="Normal 5 2 13 4" xfId="930" xr:uid="{00000000-0005-0000-0000-0000AE030000}"/>
    <cellStyle name="Normal 5 2 13 4 2" xfId="931" xr:uid="{00000000-0005-0000-0000-0000AF030000}"/>
    <cellStyle name="Normal 5 2 13 5" xfId="932" xr:uid="{00000000-0005-0000-0000-0000B0030000}"/>
    <cellStyle name="Normal 5 2 14" xfId="933" xr:uid="{00000000-0005-0000-0000-0000B1030000}"/>
    <cellStyle name="Normal 5 2 14 2" xfId="934" xr:uid="{00000000-0005-0000-0000-0000B2030000}"/>
    <cellStyle name="Normal 5 2 14 2 2" xfId="935" xr:uid="{00000000-0005-0000-0000-0000B3030000}"/>
    <cellStyle name="Normal 5 2 14 2 2 2" xfId="936" xr:uid="{00000000-0005-0000-0000-0000B4030000}"/>
    <cellStyle name="Normal 5 2 14 2 3" xfId="937" xr:uid="{00000000-0005-0000-0000-0000B5030000}"/>
    <cellStyle name="Normal 5 2 14 3" xfId="938" xr:uid="{00000000-0005-0000-0000-0000B6030000}"/>
    <cellStyle name="Normal 5 2 14 3 2" xfId="939" xr:uid="{00000000-0005-0000-0000-0000B7030000}"/>
    <cellStyle name="Normal 5 2 14 4" xfId="940" xr:uid="{00000000-0005-0000-0000-0000B8030000}"/>
    <cellStyle name="Normal 5 2 14 4 2" xfId="941" xr:uid="{00000000-0005-0000-0000-0000B9030000}"/>
    <cellStyle name="Normal 5 2 14 5" xfId="942" xr:uid="{00000000-0005-0000-0000-0000BA030000}"/>
    <cellStyle name="Normal 5 2 15" xfId="943" xr:uid="{00000000-0005-0000-0000-0000BB030000}"/>
    <cellStyle name="Normal 5 2 15 2" xfId="944" xr:uid="{00000000-0005-0000-0000-0000BC030000}"/>
    <cellStyle name="Normal 5 2 15 2 2" xfId="945" xr:uid="{00000000-0005-0000-0000-0000BD030000}"/>
    <cellStyle name="Normal 5 2 15 3" xfId="946" xr:uid="{00000000-0005-0000-0000-0000BE030000}"/>
    <cellStyle name="Normal 5 2 16" xfId="947" xr:uid="{00000000-0005-0000-0000-0000BF030000}"/>
    <cellStyle name="Normal 5 2 16 2" xfId="948" xr:uid="{00000000-0005-0000-0000-0000C0030000}"/>
    <cellStyle name="Normal 5 2 16 2 2" xfId="949" xr:uid="{00000000-0005-0000-0000-0000C1030000}"/>
    <cellStyle name="Normal 5 2 16 3" xfId="950" xr:uid="{00000000-0005-0000-0000-0000C2030000}"/>
    <cellStyle name="Normal 5 2 17" xfId="951" xr:uid="{00000000-0005-0000-0000-0000C3030000}"/>
    <cellStyle name="Normal 5 2 17 2" xfId="952" xr:uid="{00000000-0005-0000-0000-0000C4030000}"/>
    <cellStyle name="Normal 5 2 18" xfId="953" xr:uid="{00000000-0005-0000-0000-0000C5030000}"/>
    <cellStyle name="Normal 5 2 2" xfId="954" xr:uid="{00000000-0005-0000-0000-0000C6030000}"/>
    <cellStyle name="Normal 5 2 2 10" xfId="955" xr:uid="{00000000-0005-0000-0000-0000C7030000}"/>
    <cellStyle name="Normal 5 2 2 10 2" xfId="956" xr:uid="{00000000-0005-0000-0000-0000C8030000}"/>
    <cellStyle name="Normal 5 2 2 11" xfId="957" xr:uid="{00000000-0005-0000-0000-0000C9030000}"/>
    <cellStyle name="Normal 5 2 2 11 2" xfId="958" xr:uid="{00000000-0005-0000-0000-0000CA030000}"/>
    <cellStyle name="Normal 5 2 2 12" xfId="959" xr:uid="{00000000-0005-0000-0000-0000CB030000}"/>
    <cellStyle name="Normal 5 2 2 12 2" xfId="960" xr:uid="{00000000-0005-0000-0000-0000CC030000}"/>
    <cellStyle name="Normal 5 2 2 13" xfId="961" xr:uid="{00000000-0005-0000-0000-0000CD030000}"/>
    <cellStyle name="Normal 5 2 2 13 2" xfId="962" xr:uid="{00000000-0005-0000-0000-0000CE030000}"/>
    <cellStyle name="Normal 5 2 2 14" xfId="963" xr:uid="{00000000-0005-0000-0000-0000CF030000}"/>
    <cellStyle name="Normal 5 2 2 14 2" xfId="964" xr:uid="{00000000-0005-0000-0000-0000D0030000}"/>
    <cellStyle name="Normal 5 2 2 15" xfId="965" xr:uid="{00000000-0005-0000-0000-0000D1030000}"/>
    <cellStyle name="Normal 5 2 2 15 2" xfId="966" xr:uid="{00000000-0005-0000-0000-0000D2030000}"/>
    <cellStyle name="Normal 5 2 2 16" xfId="967" xr:uid="{00000000-0005-0000-0000-0000D3030000}"/>
    <cellStyle name="Normal 5 2 2 2" xfId="968" xr:uid="{00000000-0005-0000-0000-0000D4030000}"/>
    <cellStyle name="Normal 5 2 2 2 2" xfId="969" xr:uid="{00000000-0005-0000-0000-0000D5030000}"/>
    <cellStyle name="Normal 5 2 2 2 2 2" xfId="970" xr:uid="{00000000-0005-0000-0000-0000D6030000}"/>
    <cellStyle name="Normal 5 2 2 2 3" xfId="971" xr:uid="{00000000-0005-0000-0000-0000D7030000}"/>
    <cellStyle name="Normal 5 2 2 3" xfId="972" xr:uid="{00000000-0005-0000-0000-0000D8030000}"/>
    <cellStyle name="Normal 5 2 2 3 2" xfId="973" xr:uid="{00000000-0005-0000-0000-0000D9030000}"/>
    <cellStyle name="Normal 5 2 2 3 2 2" xfId="974" xr:uid="{00000000-0005-0000-0000-0000DA030000}"/>
    <cellStyle name="Normal 5 2 2 3 3" xfId="975" xr:uid="{00000000-0005-0000-0000-0000DB030000}"/>
    <cellStyle name="Normal 5 2 2 4" xfId="976" xr:uid="{00000000-0005-0000-0000-0000DC030000}"/>
    <cellStyle name="Normal 5 2 2 4 2" xfId="977" xr:uid="{00000000-0005-0000-0000-0000DD030000}"/>
    <cellStyle name="Normal 5 2 2 5" xfId="978" xr:uid="{00000000-0005-0000-0000-0000DE030000}"/>
    <cellStyle name="Normal 5 2 2 5 2" xfId="979" xr:uid="{00000000-0005-0000-0000-0000DF030000}"/>
    <cellStyle name="Normal 5 2 2 6" xfId="980" xr:uid="{00000000-0005-0000-0000-0000E0030000}"/>
    <cellStyle name="Normal 5 2 2 6 2" xfId="981" xr:uid="{00000000-0005-0000-0000-0000E1030000}"/>
    <cellStyle name="Normal 5 2 2 7" xfId="982" xr:uid="{00000000-0005-0000-0000-0000E2030000}"/>
    <cellStyle name="Normal 5 2 2 7 2" xfId="983" xr:uid="{00000000-0005-0000-0000-0000E3030000}"/>
    <cellStyle name="Normal 5 2 2 8" xfId="984" xr:uid="{00000000-0005-0000-0000-0000E4030000}"/>
    <cellStyle name="Normal 5 2 2 8 2" xfId="985" xr:uid="{00000000-0005-0000-0000-0000E5030000}"/>
    <cellStyle name="Normal 5 2 2 9" xfId="986" xr:uid="{00000000-0005-0000-0000-0000E6030000}"/>
    <cellStyle name="Normal 5 2 2 9 2" xfId="987" xr:uid="{00000000-0005-0000-0000-0000E7030000}"/>
    <cellStyle name="Normal 5 2 3" xfId="988" xr:uid="{00000000-0005-0000-0000-0000E8030000}"/>
    <cellStyle name="Normal 5 2 3 2" xfId="989" xr:uid="{00000000-0005-0000-0000-0000E9030000}"/>
    <cellStyle name="Normal 5 2 3 3" xfId="990" xr:uid="{00000000-0005-0000-0000-0000EA030000}"/>
    <cellStyle name="Normal 5 2 4" xfId="991" xr:uid="{00000000-0005-0000-0000-0000EB030000}"/>
    <cellStyle name="Normal 5 2 4 2" xfId="992" xr:uid="{00000000-0005-0000-0000-0000EC030000}"/>
    <cellStyle name="Normal 5 2 4 2 2" xfId="993" xr:uid="{00000000-0005-0000-0000-0000ED030000}"/>
    <cellStyle name="Normal 5 2 4 2 2 2" xfId="994" xr:uid="{00000000-0005-0000-0000-0000EE030000}"/>
    <cellStyle name="Normal 5 2 4 2 2 2 2" xfId="995" xr:uid="{00000000-0005-0000-0000-0000EF030000}"/>
    <cellStyle name="Normal 5 2 4 2 2 3" xfId="996" xr:uid="{00000000-0005-0000-0000-0000F0030000}"/>
    <cellStyle name="Normal 5 2 4 2 2 3 2" xfId="997" xr:uid="{00000000-0005-0000-0000-0000F1030000}"/>
    <cellStyle name="Normal 5 2 4 2 2 4" xfId="998" xr:uid="{00000000-0005-0000-0000-0000F2030000}"/>
    <cellStyle name="Normal 5 2 4 2 2 4 2" xfId="999" xr:uid="{00000000-0005-0000-0000-0000F3030000}"/>
    <cellStyle name="Normal 5 2 4 2 2 5" xfId="1000" xr:uid="{00000000-0005-0000-0000-0000F4030000}"/>
    <cellStyle name="Normal 5 2 4 2 3" xfId="1001" xr:uid="{00000000-0005-0000-0000-0000F5030000}"/>
    <cellStyle name="Normal 5 2 4 2 3 2" xfId="1002" xr:uid="{00000000-0005-0000-0000-0000F6030000}"/>
    <cellStyle name="Normal 5 2 4 2 3 2 2" xfId="1003" xr:uid="{00000000-0005-0000-0000-0000F7030000}"/>
    <cellStyle name="Normal 5 2 4 2 3 3" xfId="1004" xr:uid="{00000000-0005-0000-0000-0000F8030000}"/>
    <cellStyle name="Normal 5 2 4 2 4" xfId="1005" xr:uid="{00000000-0005-0000-0000-0000F9030000}"/>
    <cellStyle name="Normal 5 2 4 2 4 2" xfId="1006" xr:uid="{00000000-0005-0000-0000-0000FA030000}"/>
    <cellStyle name="Normal 5 2 4 2 5" xfId="1007" xr:uid="{00000000-0005-0000-0000-0000FB030000}"/>
    <cellStyle name="Normal 5 2 4 2 5 2" xfId="1008" xr:uid="{00000000-0005-0000-0000-0000FC030000}"/>
    <cellStyle name="Normal 5 2 4 2 6" xfId="1009" xr:uid="{00000000-0005-0000-0000-0000FD030000}"/>
    <cellStyle name="Normal 5 2 4 2 7" xfId="1010" xr:uid="{00000000-0005-0000-0000-0000FE030000}"/>
    <cellStyle name="Normal 5 2 4 3" xfId="1011" xr:uid="{00000000-0005-0000-0000-0000FF030000}"/>
    <cellStyle name="Normal 5 2 4 3 2" xfId="1012" xr:uid="{00000000-0005-0000-0000-000000040000}"/>
    <cellStyle name="Normal 5 2 4 3 2 2" xfId="1013" xr:uid="{00000000-0005-0000-0000-000001040000}"/>
    <cellStyle name="Normal 5 2 4 3 3" xfId="1014" xr:uid="{00000000-0005-0000-0000-000002040000}"/>
    <cellStyle name="Normal 5 2 4 4" xfId="1015" xr:uid="{00000000-0005-0000-0000-000003040000}"/>
    <cellStyle name="Normal 5 2 4 4 2" xfId="1016" xr:uid="{00000000-0005-0000-0000-000004040000}"/>
    <cellStyle name="Normal 5 2 4 5" xfId="1017" xr:uid="{00000000-0005-0000-0000-000005040000}"/>
    <cellStyle name="Normal 5 2 4 5 2" xfId="1018" xr:uid="{00000000-0005-0000-0000-000006040000}"/>
    <cellStyle name="Normal 5 2 4 6" xfId="1019" xr:uid="{00000000-0005-0000-0000-000007040000}"/>
    <cellStyle name="Normal 5 2 5" xfId="1020" xr:uid="{00000000-0005-0000-0000-000008040000}"/>
    <cellStyle name="Normal 5 2 5 2" xfId="1021" xr:uid="{00000000-0005-0000-0000-000009040000}"/>
    <cellStyle name="Normal 5 2 5 2 2" xfId="1022" xr:uid="{00000000-0005-0000-0000-00000A040000}"/>
    <cellStyle name="Normal 5 2 5 2 2 2" xfId="1023" xr:uid="{00000000-0005-0000-0000-00000B040000}"/>
    <cellStyle name="Normal 5 2 5 2 3" xfId="1024" xr:uid="{00000000-0005-0000-0000-00000C040000}"/>
    <cellStyle name="Normal 5 2 5 3" xfId="1025" xr:uid="{00000000-0005-0000-0000-00000D040000}"/>
    <cellStyle name="Normal 5 2 5 3 2" xfId="1026" xr:uid="{00000000-0005-0000-0000-00000E040000}"/>
    <cellStyle name="Normal 5 2 5 4" xfId="1027" xr:uid="{00000000-0005-0000-0000-00000F040000}"/>
    <cellStyle name="Normal 5 2 5 4 2" xfId="1028" xr:uid="{00000000-0005-0000-0000-000010040000}"/>
    <cellStyle name="Normal 5 2 5 5" xfId="1029" xr:uid="{00000000-0005-0000-0000-000011040000}"/>
    <cellStyle name="Normal 5 2 6" xfId="1030" xr:uid="{00000000-0005-0000-0000-000012040000}"/>
    <cellStyle name="Normal 5 2 6 2" xfId="1031" xr:uid="{00000000-0005-0000-0000-000013040000}"/>
    <cellStyle name="Normal 5 2 6 2 2" xfId="1032" xr:uid="{00000000-0005-0000-0000-000014040000}"/>
    <cellStyle name="Normal 5 2 6 2 2 2" xfId="1033" xr:uid="{00000000-0005-0000-0000-000015040000}"/>
    <cellStyle name="Normal 5 2 6 2 3" xfId="1034" xr:uid="{00000000-0005-0000-0000-000016040000}"/>
    <cellStyle name="Normal 5 2 6 3" xfId="1035" xr:uid="{00000000-0005-0000-0000-000017040000}"/>
    <cellStyle name="Normal 5 2 6 3 2" xfId="1036" xr:uid="{00000000-0005-0000-0000-000018040000}"/>
    <cellStyle name="Normal 5 2 6 4" xfId="1037" xr:uid="{00000000-0005-0000-0000-000019040000}"/>
    <cellStyle name="Normal 5 2 6 4 2" xfId="1038" xr:uid="{00000000-0005-0000-0000-00001A040000}"/>
    <cellStyle name="Normal 5 2 6 5" xfId="1039" xr:uid="{00000000-0005-0000-0000-00001B040000}"/>
    <cellStyle name="Normal 5 2 7" xfId="1040" xr:uid="{00000000-0005-0000-0000-00001C040000}"/>
    <cellStyle name="Normal 5 2 7 2" xfId="1041" xr:uid="{00000000-0005-0000-0000-00001D040000}"/>
    <cellStyle name="Normal 5 2 7 2 2" xfId="1042" xr:uid="{00000000-0005-0000-0000-00001E040000}"/>
    <cellStyle name="Normal 5 2 7 2 2 2" xfId="1043" xr:uid="{00000000-0005-0000-0000-00001F040000}"/>
    <cellStyle name="Normal 5 2 7 2 3" xfId="1044" xr:uid="{00000000-0005-0000-0000-000020040000}"/>
    <cellStyle name="Normal 5 2 7 3" xfId="1045" xr:uid="{00000000-0005-0000-0000-000021040000}"/>
    <cellStyle name="Normal 5 2 7 3 2" xfId="1046" xr:uid="{00000000-0005-0000-0000-000022040000}"/>
    <cellStyle name="Normal 5 2 7 4" xfId="1047" xr:uid="{00000000-0005-0000-0000-000023040000}"/>
    <cellStyle name="Normal 5 2 7 4 2" xfId="1048" xr:uid="{00000000-0005-0000-0000-000024040000}"/>
    <cellStyle name="Normal 5 2 7 5" xfId="1049" xr:uid="{00000000-0005-0000-0000-000025040000}"/>
    <cellStyle name="Normal 5 2 8" xfId="1050" xr:uid="{00000000-0005-0000-0000-000026040000}"/>
    <cellStyle name="Normal 5 2 8 2" xfId="1051" xr:uid="{00000000-0005-0000-0000-000027040000}"/>
    <cellStyle name="Normal 5 2 8 2 2" xfId="1052" xr:uid="{00000000-0005-0000-0000-000028040000}"/>
    <cellStyle name="Normal 5 2 8 2 2 2" xfId="1053" xr:uid="{00000000-0005-0000-0000-000029040000}"/>
    <cellStyle name="Normal 5 2 8 2 3" xfId="1054" xr:uid="{00000000-0005-0000-0000-00002A040000}"/>
    <cellStyle name="Normal 5 2 8 3" xfId="1055" xr:uid="{00000000-0005-0000-0000-00002B040000}"/>
    <cellStyle name="Normal 5 2 8 3 2" xfId="1056" xr:uid="{00000000-0005-0000-0000-00002C040000}"/>
    <cellStyle name="Normal 5 2 8 4" xfId="1057" xr:uid="{00000000-0005-0000-0000-00002D040000}"/>
    <cellStyle name="Normal 5 2 8 4 2" xfId="1058" xr:uid="{00000000-0005-0000-0000-00002E040000}"/>
    <cellStyle name="Normal 5 2 8 5" xfId="1059" xr:uid="{00000000-0005-0000-0000-00002F040000}"/>
    <cellStyle name="Normal 5 2 9" xfId="1060" xr:uid="{00000000-0005-0000-0000-000030040000}"/>
    <cellStyle name="Normal 5 2 9 2" xfId="1061" xr:uid="{00000000-0005-0000-0000-000031040000}"/>
    <cellStyle name="Normal 5 2 9 2 2" xfId="1062" xr:uid="{00000000-0005-0000-0000-000032040000}"/>
    <cellStyle name="Normal 5 2 9 2 2 2" xfId="1063" xr:uid="{00000000-0005-0000-0000-000033040000}"/>
    <cellStyle name="Normal 5 2 9 2 3" xfId="1064" xr:uid="{00000000-0005-0000-0000-000034040000}"/>
    <cellStyle name="Normal 5 2 9 3" xfId="1065" xr:uid="{00000000-0005-0000-0000-000035040000}"/>
    <cellStyle name="Normal 5 2 9 3 2" xfId="1066" xr:uid="{00000000-0005-0000-0000-000036040000}"/>
    <cellStyle name="Normal 5 2 9 4" xfId="1067" xr:uid="{00000000-0005-0000-0000-000037040000}"/>
    <cellStyle name="Normal 5 2 9 4 2" xfId="1068" xr:uid="{00000000-0005-0000-0000-000038040000}"/>
    <cellStyle name="Normal 5 2 9 5" xfId="1069" xr:uid="{00000000-0005-0000-0000-000039040000}"/>
    <cellStyle name="Normal 5 2_BILL 10" xfId="1070" xr:uid="{00000000-0005-0000-0000-00003A040000}"/>
    <cellStyle name="Normal 5 20" xfId="1071" xr:uid="{00000000-0005-0000-0000-00003B040000}"/>
    <cellStyle name="Normal 5 21" xfId="1072" xr:uid="{00000000-0005-0000-0000-00003C040000}"/>
    <cellStyle name="Normal 5 21 2" xfId="1073" xr:uid="{00000000-0005-0000-0000-00003D040000}"/>
    <cellStyle name="Normal 5 22" xfId="1074" xr:uid="{00000000-0005-0000-0000-00003E040000}"/>
    <cellStyle name="Normal 5 3" xfId="1075" xr:uid="{00000000-0005-0000-0000-00003F040000}"/>
    <cellStyle name="Normal 5 4" xfId="1076" xr:uid="{00000000-0005-0000-0000-000040040000}"/>
    <cellStyle name="Normal 5 5" xfId="1077" xr:uid="{00000000-0005-0000-0000-000041040000}"/>
    <cellStyle name="Normal 5 6" xfId="1078" xr:uid="{00000000-0005-0000-0000-000042040000}"/>
    <cellStyle name="Normal 5 7" xfId="1079" xr:uid="{00000000-0005-0000-0000-000043040000}"/>
    <cellStyle name="Normal 5 8" xfId="1080" xr:uid="{00000000-0005-0000-0000-000044040000}"/>
    <cellStyle name="Normal 5 9" xfId="1081" xr:uid="{00000000-0005-0000-0000-000045040000}"/>
    <cellStyle name="Normal 5_Eldoret BoQs" xfId="1082" xr:uid="{00000000-0005-0000-0000-000046040000}"/>
    <cellStyle name="Normal 50" xfId="1083" xr:uid="{00000000-0005-0000-0000-000047040000}"/>
    <cellStyle name="Normal 50 2" xfId="1084" xr:uid="{00000000-0005-0000-0000-000048040000}"/>
    <cellStyle name="Normal 51" xfId="1085" xr:uid="{00000000-0005-0000-0000-000049040000}"/>
    <cellStyle name="Normal 52" xfId="1086" xr:uid="{00000000-0005-0000-0000-00004A040000}"/>
    <cellStyle name="Normal 53" xfId="1087" xr:uid="{00000000-0005-0000-0000-00004B040000}"/>
    <cellStyle name="Normal 54" xfId="1088" xr:uid="{00000000-0005-0000-0000-00004C040000}"/>
    <cellStyle name="Normal 55" xfId="1362" xr:uid="{00000000-0005-0000-0000-00004D040000}"/>
    <cellStyle name="Normal 56" xfId="1365" xr:uid="{00000000-0005-0000-0000-00004E040000}"/>
    <cellStyle name="Normal 57" xfId="1367" xr:uid="{00000000-0005-0000-0000-00004F040000}"/>
    <cellStyle name="Normal 58" xfId="1369" xr:uid="{00000000-0005-0000-0000-000050040000}"/>
    <cellStyle name="Normal 6" xfId="1089" xr:uid="{00000000-0005-0000-0000-000051040000}"/>
    <cellStyle name="Normal 6 10" xfId="1090" xr:uid="{00000000-0005-0000-0000-000052040000}"/>
    <cellStyle name="Normal 6 11" xfId="1091" xr:uid="{00000000-0005-0000-0000-000053040000}"/>
    <cellStyle name="Normal 6 12" xfId="1092" xr:uid="{00000000-0005-0000-0000-000054040000}"/>
    <cellStyle name="Normal 6 13" xfId="1093" xr:uid="{00000000-0005-0000-0000-000055040000}"/>
    <cellStyle name="Normal 6 14" xfId="1094" xr:uid="{00000000-0005-0000-0000-000056040000}"/>
    <cellStyle name="Normal 6 15" xfId="1095" xr:uid="{00000000-0005-0000-0000-000057040000}"/>
    <cellStyle name="Normal 6 16" xfId="1096" xr:uid="{00000000-0005-0000-0000-000058040000}"/>
    <cellStyle name="Normal 6 17" xfId="1097" xr:uid="{00000000-0005-0000-0000-000059040000}"/>
    <cellStyle name="Normal 6 18" xfId="1098" xr:uid="{00000000-0005-0000-0000-00005A040000}"/>
    <cellStyle name="Normal 6 19" xfId="1099" xr:uid="{00000000-0005-0000-0000-00005B040000}"/>
    <cellStyle name="Normal 6 2" xfId="1100" xr:uid="{00000000-0005-0000-0000-00005C040000}"/>
    <cellStyle name="Normal 6 20" xfId="1101" xr:uid="{00000000-0005-0000-0000-00005D040000}"/>
    <cellStyle name="Normal 6 3" xfId="1102" xr:uid="{00000000-0005-0000-0000-00005E040000}"/>
    <cellStyle name="Normal 6 3 2" xfId="1103" xr:uid="{00000000-0005-0000-0000-00005F040000}"/>
    <cellStyle name="Normal 6 3 2 2" xfId="1104" xr:uid="{00000000-0005-0000-0000-000060040000}"/>
    <cellStyle name="Normal 6 3 2 2 2" xfId="1105" xr:uid="{00000000-0005-0000-0000-000061040000}"/>
    <cellStyle name="Normal 6 3 2 2 2 2" xfId="1106" xr:uid="{00000000-0005-0000-0000-000062040000}"/>
    <cellStyle name="Normal 6 3 2 2 2 2 2" xfId="1107" xr:uid="{00000000-0005-0000-0000-000063040000}"/>
    <cellStyle name="Normal 6 3 2 2 2 3" xfId="1108" xr:uid="{00000000-0005-0000-0000-000064040000}"/>
    <cellStyle name="Normal 6 3 2 2 3" xfId="1109" xr:uid="{00000000-0005-0000-0000-000065040000}"/>
    <cellStyle name="Normal 6 3 2 2 3 2" xfId="1110" xr:uid="{00000000-0005-0000-0000-000066040000}"/>
    <cellStyle name="Normal 6 3 2 2 4" xfId="1111" xr:uid="{00000000-0005-0000-0000-000067040000}"/>
    <cellStyle name="Normal 6 3 2 2 4 2" xfId="1112" xr:uid="{00000000-0005-0000-0000-000068040000}"/>
    <cellStyle name="Normal 6 3 2 2 5" xfId="1113" xr:uid="{00000000-0005-0000-0000-000069040000}"/>
    <cellStyle name="Normal 6 3 2 3" xfId="1114" xr:uid="{00000000-0005-0000-0000-00006A040000}"/>
    <cellStyle name="Normal 6 3 2 3 2" xfId="1115" xr:uid="{00000000-0005-0000-0000-00006B040000}"/>
    <cellStyle name="Normal 6 3 2 3 2 2" xfId="1116" xr:uid="{00000000-0005-0000-0000-00006C040000}"/>
    <cellStyle name="Normal 6 3 2 3 3" xfId="1117" xr:uid="{00000000-0005-0000-0000-00006D040000}"/>
    <cellStyle name="Normal 6 3 2 4" xfId="1118" xr:uid="{00000000-0005-0000-0000-00006E040000}"/>
    <cellStyle name="Normal 6 3 2 4 2" xfId="1119" xr:uid="{00000000-0005-0000-0000-00006F040000}"/>
    <cellStyle name="Normal 6 3 2 4 2 2" xfId="1120" xr:uid="{00000000-0005-0000-0000-000070040000}"/>
    <cellStyle name="Normal 6 3 2 4 3" xfId="1121" xr:uid="{00000000-0005-0000-0000-000071040000}"/>
    <cellStyle name="Normal 6 3 2 5" xfId="1122" xr:uid="{00000000-0005-0000-0000-000072040000}"/>
    <cellStyle name="Normal 6 3 2 5 2" xfId="1123" xr:uid="{00000000-0005-0000-0000-000073040000}"/>
    <cellStyle name="Normal 6 3 2 6" xfId="1124" xr:uid="{00000000-0005-0000-0000-000074040000}"/>
    <cellStyle name="Normal 6 3 3" xfId="1125" xr:uid="{00000000-0005-0000-0000-000075040000}"/>
    <cellStyle name="Normal 6 3 3 2" xfId="1126" xr:uid="{00000000-0005-0000-0000-000076040000}"/>
    <cellStyle name="Normal 6 3 3 2 2" xfId="1127" xr:uid="{00000000-0005-0000-0000-000077040000}"/>
    <cellStyle name="Normal 6 3 3 2 2 2" xfId="1128" xr:uid="{00000000-0005-0000-0000-000078040000}"/>
    <cellStyle name="Normal 6 3 3 2 2 2 2" xfId="1129" xr:uid="{00000000-0005-0000-0000-000079040000}"/>
    <cellStyle name="Normal 6 3 3 2 2 2 2 2" xfId="1130" xr:uid="{00000000-0005-0000-0000-00007A040000}"/>
    <cellStyle name="Normal 6 3 3 2 2 2 2 2 2" xfId="1131" xr:uid="{00000000-0005-0000-0000-00007B040000}"/>
    <cellStyle name="Normal 6 3 3 2 2 2 2 3" xfId="1132" xr:uid="{00000000-0005-0000-0000-00007C040000}"/>
    <cellStyle name="Normal 6 3 3 2 2 2 3" xfId="1133" xr:uid="{00000000-0005-0000-0000-00007D040000}"/>
    <cellStyle name="Normal 6 3 3 2 2 2 3 2" xfId="1134" xr:uid="{00000000-0005-0000-0000-00007E040000}"/>
    <cellStyle name="Normal 6 3 3 2 2 2 4" xfId="1135" xr:uid="{00000000-0005-0000-0000-00007F040000}"/>
    <cellStyle name="Normal 6 3 3 2 2 2 4 2" xfId="1136" xr:uid="{00000000-0005-0000-0000-000080040000}"/>
    <cellStyle name="Normal 6 3 3 2 2 2 5" xfId="1137" xr:uid="{00000000-0005-0000-0000-000081040000}"/>
    <cellStyle name="Normal 6 3 3 2 2 2 5 2" xfId="1138" xr:uid="{00000000-0005-0000-0000-000082040000}"/>
    <cellStyle name="Normal 6 3 3 2 2 2 6" xfId="1139" xr:uid="{00000000-0005-0000-0000-000083040000}"/>
    <cellStyle name="Normal 6 3 3 2 2 2 7" xfId="1140" xr:uid="{00000000-0005-0000-0000-000084040000}"/>
    <cellStyle name="Normal 6 3 3 2 2 3" xfId="1141" xr:uid="{00000000-0005-0000-0000-000085040000}"/>
    <cellStyle name="Normal 6 3 3 2 3" xfId="1142" xr:uid="{00000000-0005-0000-0000-000086040000}"/>
    <cellStyle name="Normal 6 3 3 2 3 2" xfId="1143" xr:uid="{00000000-0005-0000-0000-000087040000}"/>
    <cellStyle name="Normal 6 3 3 2 4" xfId="1144" xr:uid="{00000000-0005-0000-0000-000088040000}"/>
    <cellStyle name="Normal 6 3 3 3" xfId="1145" xr:uid="{00000000-0005-0000-0000-000089040000}"/>
    <cellStyle name="Normal 6 3 3 3 2" xfId="1146" xr:uid="{00000000-0005-0000-0000-00008A040000}"/>
    <cellStyle name="Normal 6 3 3 3 2 2" xfId="1147" xr:uid="{00000000-0005-0000-0000-00008B040000}"/>
    <cellStyle name="Normal 6 3 3 3 3" xfId="1148" xr:uid="{00000000-0005-0000-0000-00008C040000}"/>
    <cellStyle name="Normal 6 3 3 4" xfId="1149" xr:uid="{00000000-0005-0000-0000-00008D040000}"/>
    <cellStyle name="Normal 6 3 3 4 2" xfId="1150" xr:uid="{00000000-0005-0000-0000-00008E040000}"/>
    <cellStyle name="Normal 6 3 3 5" xfId="1151" xr:uid="{00000000-0005-0000-0000-00008F040000}"/>
    <cellStyle name="Normal 6 3 4" xfId="1152" xr:uid="{00000000-0005-0000-0000-000090040000}"/>
    <cellStyle name="Normal 6 3 4 2" xfId="1153" xr:uid="{00000000-0005-0000-0000-000091040000}"/>
    <cellStyle name="Normal 6 3 4 2 2" xfId="1154" xr:uid="{00000000-0005-0000-0000-000092040000}"/>
    <cellStyle name="Normal 6 3 4 3" xfId="1155" xr:uid="{00000000-0005-0000-0000-000093040000}"/>
    <cellStyle name="Normal 6 3 5" xfId="1156" xr:uid="{00000000-0005-0000-0000-000094040000}"/>
    <cellStyle name="Normal 6 3 5 2" xfId="1157" xr:uid="{00000000-0005-0000-0000-000095040000}"/>
    <cellStyle name="Normal 6 3 5 2 2" xfId="1158" xr:uid="{00000000-0005-0000-0000-000096040000}"/>
    <cellStyle name="Normal 6 3 5 3" xfId="1159" xr:uid="{00000000-0005-0000-0000-000097040000}"/>
    <cellStyle name="Normal 6 3 6" xfId="1160" xr:uid="{00000000-0005-0000-0000-000098040000}"/>
    <cellStyle name="Normal 6 3 6 2" xfId="1161" xr:uid="{00000000-0005-0000-0000-000099040000}"/>
    <cellStyle name="Normal 6 3 7" xfId="1162" xr:uid="{00000000-0005-0000-0000-00009A040000}"/>
    <cellStyle name="Normal 6 3 7 2" xfId="1163" xr:uid="{00000000-0005-0000-0000-00009B040000}"/>
    <cellStyle name="Normal 6 3 8" xfId="1164" xr:uid="{00000000-0005-0000-0000-00009C040000}"/>
    <cellStyle name="Normal 6 4" xfId="1165" xr:uid="{00000000-0005-0000-0000-00009D040000}"/>
    <cellStyle name="Normal 6 4 2" xfId="1166" xr:uid="{00000000-0005-0000-0000-00009E040000}"/>
    <cellStyle name="Normal 6 4 2 2" xfId="1167" xr:uid="{00000000-0005-0000-0000-00009F040000}"/>
    <cellStyle name="Normal 6 4 2 2 2" xfId="1168" xr:uid="{00000000-0005-0000-0000-0000A0040000}"/>
    <cellStyle name="Normal 6 4 2 3" xfId="1169" xr:uid="{00000000-0005-0000-0000-0000A1040000}"/>
    <cellStyle name="Normal 6 4 3" xfId="1170" xr:uid="{00000000-0005-0000-0000-0000A2040000}"/>
    <cellStyle name="Normal 6 4 3 2" xfId="1171" xr:uid="{00000000-0005-0000-0000-0000A3040000}"/>
    <cellStyle name="Normal 6 4 4" xfId="1172" xr:uid="{00000000-0005-0000-0000-0000A4040000}"/>
    <cellStyle name="Normal 6 4 4 2" xfId="1173" xr:uid="{00000000-0005-0000-0000-0000A5040000}"/>
    <cellStyle name="Normal 6 4 5" xfId="1174" xr:uid="{00000000-0005-0000-0000-0000A6040000}"/>
    <cellStyle name="Normal 6 5" xfId="1175" xr:uid="{00000000-0005-0000-0000-0000A7040000}"/>
    <cellStyle name="Normal 6 6" xfId="1176" xr:uid="{00000000-0005-0000-0000-0000A8040000}"/>
    <cellStyle name="Normal 6 7" xfId="1177" xr:uid="{00000000-0005-0000-0000-0000A9040000}"/>
    <cellStyle name="Normal 6 8" xfId="1178" xr:uid="{00000000-0005-0000-0000-0000AA040000}"/>
    <cellStyle name="Normal 6 9" xfId="1179" xr:uid="{00000000-0005-0000-0000-0000AB040000}"/>
    <cellStyle name="Normal 6_Xl0000017" xfId="1180" xr:uid="{00000000-0005-0000-0000-0000AC040000}"/>
    <cellStyle name="Normal 7" xfId="1181" xr:uid="{00000000-0005-0000-0000-0000AD040000}"/>
    <cellStyle name="Normal 7 10" xfId="1182" xr:uid="{00000000-0005-0000-0000-0000AE040000}"/>
    <cellStyle name="Normal 7 11" xfId="1183" xr:uid="{00000000-0005-0000-0000-0000AF040000}"/>
    <cellStyle name="Normal 7 2" xfId="1184" xr:uid="{00000000-0005-0000-0000-0000B0040000}"/>
    <cellStyle name="Normal 7 3" xfId="1185" xr:uid="{00000000-0005-0000-0000-0000B1040000}"/>
    <cellStyle name="Normal 7 4" xfId="1186" xr:uid="{00000000-0005-0000-0000-0000B2040000}"/>
    <cellStyle name="Normal 7 5" xfId="1187" xr:uid="{00000000-0005-0000-0000-0000B3040000}"/>
    <cellStyle name="Normal 7 6" xfId="1188" xr:uid="{00000000-0005-0000-0000-0000B4040000}"/>
    <cellStyle name="Normal 7 7" xfId="1189" xr:uid="{00000000-0005-0000-0000-0000B5040000}"/>
    <cellStyle name="Normal 7 8" xfId="1190" xr:uid="{00000000-0005-0000-0000-0000B6040000}"/>
    <cellStyle name="Normal 7 9" xfId="1191" xr:uid="{00000000-0005-0000-0000-0000B7040000}"/>
    <cellStyle name="Normal 8" xfId="1192" xr:uid="{00000000-0005-0000-0000-0000B8040000}"/>
    <cellStyle name="Normal 8 10" xfId="1193" xr:uid="{00000000-0005-0000-0000-0000B9040000}"/>
    <cellStyle name="Normal 8 10 2" xfId="1194" xr:uid="{00000000-0005-0000-0000-0000BA040000}"/>
    <cellStyle name="Normal 8 11" xfId="1195" xr:uid="{00000000-0005-0000-0000-0000BB040000}"/>
    <cellStyle name="Normal 8 11 2" xfId="1196" xr:uid="{00000000-0005-0000-0000-0000BC040000}"/>
    <cellStyle name="Normal 8 12" xfId="1197" xr:uid="{00000000-0005-0000-0000-0000BD040000}"/>
    <cellStyle name="Normal 8 12 2" xfId="1198" xr:uid="{00000000-0005-0000-0000-0000BE040000}"/>
    <cellStyle name="Normal 8 13" xfId="1199" xr:uid="{00000000-0005-0000-0000-0000BF040000}"/>
    <cellStyle name="Normal 8 13 2" xfId="1200" xr:uid="{00000000-0005-0000-0000-0000C0040000}"/>
    <cellStyle name="Normal 8 14" xfId="1201" xr:uid="{00000000-0005-0000-0000-0000C1040000}"/>
    <cellStyle name="Normal 8 14 2" xfId="1202" xr:uid="{00000000-0005-0000-0000-0000C2040000}"/>
    <cellStyle name="Normal 8 15" xfId="1203" xr:uid="{00000000-0005-0000-0000-0000C3040000}"/>
    <cellStyle name="Normal 8 15 2" xfId="1204" xr:uid="{00000000-0005-0000-0000-0000C4040000}"/>
    <cellStyle name="Normal 8 16" xfId="1205" xr:uid="{00000000-0005-0000-0000-0000C5040000}"/>
    <cellStyle name="Normal 8 16 2" xfId="1206" xr:uid="{00000000-0005-0000-0000-0000C6040000}"/>
    <cellStyle name="Normal 8 17" xfId="1207" xr:uid="{00000000-0005-0000-0000-0000C7040000}"/>
    <cellStyle name="Normal 8 18" xfId="1208" xr:uid="{00000000-0005-0000-0000-0000C8040000}"/>
    <cellStyle name="Normal 8 2" xfId="1209" xr:uid="{00000000-0005-0000-0000-0000C9040000}"/>
    <cellStyle name="Normal 8 2 10" xfId="1210" xr:uid="{00000000-0005-0000-0000-0000CA040000}"/>
    <cellStyle name="Normal 8 2 10 2" xfId="1211" xr:uid="{00000000-0005-0000-0000-0000CB040000}"/>
    <cellStyle name="Normal 8 2 11" xfId="1212" xr:uid="{00000000-0005-0000-0000-0000CC040000}"/>
    <cellStyle name="Normal 8 2 11 2" xfId="1213" xr:uid="{00000000-0005-0000-0000-0000CD040000}"/>
    <cellStyle name="Normal 8 2 12" xfId="1214" xr:uid="{00000000-0005-0000-0000-0000CE040000}"/>
    <cellStyle name="Normal 8 2 12 2" xfId="1215" xr:uid="{00000000-0005-0000-0000-0000CF040000}"/>
    <cellStyle name="Normal 8 2 13" xfId="1216" xr:uid="{00000000-0005-0000-0000-0000D0040000}"/>
    <cellStyle name="Normal 8 2 13 2" xfId="1217" xr:uid="{00000000-0005-0000-0000-0000D1040000}"/>
    <cellStyle name="Normal 8 2 14" xfId="1218" xr:uid="{00000000-0005-0000-0000-0000D2040000}"/>
    <cellStyle name="Normal 8 2 14 2" xfId="1219" xr:uid="{00000000-0005-0000-0000-0000D3040000}"/>
    <cellStyle name="Normal 8 2 15" xfId="1220" xr:uid="{00000000-0005-0000-0000-0000D4040000}"/>
    <cellStyle name="Normal 8 2 15 2" xfId="1221" xr:uid="{00000000-0005-0000-0000-0000D5040000}"/>
    <cellStyle name="Normal 8 2 16" xfId="1222" xr:uid="{00000000-0005-0000-0000-0000D6040000}"/>
    <cellStyle name="Normal 8 2 16 2" xfId="1223" xr:uid="{00000000-0005-0000-0000-0000D7040000}"/>
    <cellStyle name="Normal 8 2 17" xfId="1224" xr:uid="{00000000-0005-0000-0000-0000D8040000}"/>
    <cellStyle name="Normal 8 2 2" xfId="1225" xr:uid="{00000000-0005-0000-0000-0000D9040000}"/>
    <cellStyle name="Normal 8 2 2 2" xfId="1226" xr:uid="{00000000-0005-0000-0000-0000DA040000}"/>
    <cellStyle name="Normal 8 2 2 2 2" xfId="1227" xr:uid="{00000000-0005-0000-0000-0000DB040000}"/>
    <cellStyle name="Normal 8 2 2 2 2 2" xfId="1228" xr:uid="{00000000-0005-0000-0000-0000DC040000}"/>
    <cellStyle name="Normal 8 2 2 2 3" xfId="1229" xr:uid="{00000000-0005-0000-0000-0000DD040000}"/>
    <cellStyle name="Normal 8 2 2 3" xfId="1230" xr:uid="{00000000-0005-0000-0000-0000DE040000}"/>
    <cellStyle name="Normal 8 2 2 3 2" xfId="1231" xr:uid="{00000000-0005-0000-0000-0000DF040000}"/>
    <cellStyle name="Normal 8 2 2 4" xfId="1232" xr:uid="{00000000-0005-0000-0000-0000E0040000}"/>
    <cellStyle name="Normal 8 2 2 4 2" xfId="1233" xr:uid="{00000000-0005-0000-0000-0000E1040000}"/>
    <cellStyle name="Normal 8 2 2 5" xfId="1234" xr:uid="{00000000-0005-0000-0000-0000E2040000}"/>
    <cellStyle name="Normal 8 2 3" xfId="1235" xr:uid="{00000000-0005-0000-0000-0000E3040000}"/>
    <cellStyle name="Normal 8 2 3 2" xfId="1236" xr:uid="{00000000-0005-0000-0000-0000E4040000}"/>
    <cellStyle name="Normal 8 2 3 2 2" xfId="1237" xr:uid="{00000000-0005-0000-0000-0000E5040000}"/>
    <cellStyle name="Normal 8 2 3 2 2 2" xfId="1238" xr:uid="{00000000-0005-0000-0000-0000E6040000}"/>
    <cellStyle name="Normal 8 2 3 2 3" xfId="1239" xr:uid="{00000000-0005-0000-0000-0000E7040000}"/>
    <cellStyle name="Normal 8 2 3 3" xfId="1240" xr:uid="{00000000-0005-0000-0000-0000E8040000}"/>
    <cellStyle name="Normal 8 2 3 3 2" xfId="1241" xr:uid="{00000000-0005-0000-0000-0000E9040000}"/>
    <cellStyle name="Normal 8 2 3 4" xfId="1242" xr:uid="{00000000-0005-0000-0000-0000EA040000}"/>
    <cellStyle name="Normal 8 2 3 4 2" xfId="1243" xr:uid="{00000000-0005-0000-0000-0000EB040000}"/>
    <cellStyle name="Normal 8 2 3 5" xfId="1244" xr:uid="{00000000-0005-0000-0000-0000EC040000}"/>
    <cellStyle name="Normal 8 2 4" xfId="1245" xr:uid="{00000000-0005-0000-0000-0000ED040000}"/>
    <cellStyle name="Normal 8 2 4 2" xfId="1246" xr:uid="{00000000-0005-0000-0000-0000EE040000}"/>
    <cellStyle name="Normal 8 2 4 2 2" xfId="1247" xr:uid="{00000000-0005-0000-0000-0000EF040000}"/>
    <cellStyle name="Normal 8 2 4 2 2 2" xfId="1248" xr:uid="{00000000-0005-0000-0000-0000F0040000}"/>
    <cellStyle name="Normal 8 2 4 2 3" xfId="1249" xr:uid="{00000000-0005-0000-0000-0000F1040000}"/>
    <cellStyle name="Normal 8 2 4 3" xfId="1250" xr:uid="{00000000-0005-0000-0000-0000F2040000}"/>
    <cellStyle name="Normal 8 2 4 3 2" xfId="1251" xr:uid="{00000000-0005-0000-0000-0000F3040000}"/>
    <cellStyle name="Normal 8 2 4 4" xfId="1252" xr:uid="{00000000-0005-0000-0000-0000F4040000}"/>
    <cellStyle name="Normal 8 2 4 4 2" xfId="1253" xr:uid="{00000000-0005-0000-0000-0000F5040000}"/>
    <cellStyle name="Normal 8 2 4 5" xfId="1254" xr:uid="{00000000-0005-0000-0000-0000F6040000}"/>
    <cellStyle name="Normal 8 2 5" xfId="1255" xr:uid="{00000000-0005-0000-0000-0000F7040000}"/>
    <cellStyle name="Normal 8 2 5 2" xfId="1256" xr:uid="{00000000-0005-0000-0000-0000F8040000}"/>
    <cellStyle name="Normal 8 2 5 2 2" xfId="1257" xr:uid="{00000000-0005-0000-0000-0000F9040000}"/>
    <cellStyle name="Normal 8 2 5 3" xfId="1258" xr:uid="{00000000-0005-0000-0000-0000FA040000}"/>
    <cellStyle name="Normal 8 2 6" xfId="1259" xr:uid="{00000000-0005-0000-0000-0000FB040000}"/>
    <cellStyle name="Normal 8 2 6 2" xfId="1260" xr:uid="{00000000-0005-0000-0000-0000FC040000}"/>
    <cellStyle name="Normal 8 2 6 2 2" xfId="1261" xr:uid="{00000000-0005-0000-0000-0000FD040000}"/>
    <cellStyle name="Normal 8 2 6 3" xfId="1262" xr:uid="{00000000-0005-0000-0000-0000FE040000}"/>
    <cellStyle name="Normal 8 2 7" xfId="1263" xr:uid="{00000000-0005-0000-0000-0000FF040000}"/>
    <cellStyle name="Normal 8 2 7 2" xfId="1264" xr:uid="{00000000-0005-0000-0000-000000050000}"/>
    <cellStyle name="Normal 8 2 8" xfId="1265" xr:uid="{00000000-0005-0000-0000-000001050000}"/>
    <cellStyle name="Normal 8 2 8 2" xfId="1266" xr:uid="{00000000-0005-0000-0000-000002050000}"/>
    <cellStyle name="Normal 8 2 9" xfId="1267" xr:uid="{00000000-0005-0000-0000-000003050000}"/>
    <cellStyle name="Normal 8 2 9 2" xfId="1268" xr:uid="{00000000-0005-0000-0000-000004050000}"/>
    <cellStyle name="Normal 8 3" xfId="1269" xr:uid="{00000000-0005-0000-0000-000005050000}"/>
    <cellStyle name="Normal 8 3 2" xfId="1270" xr:uid="{00000000-0005-0000-0000-000006050000}"/>
    <cellStyle name="Normal 8 3 2 2" xfId="1271" xr:uid="{00000000-0005-0000-0000-000007050000}"/>
    <cellStyle name="Normal 8 3 2 2 2" xfId="1272" xr:uid="{00000000-0005-0000-0000-000008050000}"/>
    <cellStyle name="Normal 8 3 2 3" xfId="1273" xr:uid="{00000000-0005-0000-0000-000009050000}"/>
    <cellStyle name="Normal 8 3 3" xfId="1274" xr:uid="{00000000-0005-0000-0000-00000A050000}"/>
    <cellStyle name="Normal 8 3 3 2" xfId="1275" xr:uid="{00000000-0005-0000-0000-00000B050000}"/>
    <cellStyle name="Normal 8 3 4" xfId="1276" xr:uid="{00000000-0005-0000-0000-00000C050000}"/>
    <cellStyle name="Normal 8 3 4 2" xfId="1277" xr:uid="{00000000-0005-0000-0000-00000D050000}"/>
    <cellStyle name="Normal 8 3 5" xfId="1278" xr:uid="{00000000-0005-0000-0000-00000E050000}"/>
    <cellStyle name="Normal 8 4" xfId="1279" xr:uid="{00000000-0005-0000-0000-00000F050000}"/>
    <cellStyle name="Normal 8 4 2" xfId="1280" xr:uid="{00000000-0005-0000-0000-000010050000}"/>
    <cellStyle name="Normal 8 4 2 2" xfId="1281" xr:uid="{00000000-0005-0000-0000-000011050000}"/>
    <cellStyle name="Normal 8 4 3" xfId="1282" xr:uid="{00000000-0005-0000-0000-000012050000}"/>
    <cellStyle name="Normal 8 5" xfId="1283" xr:uid="{00000000-0005-0000-0000-000013050000}"/>
    <cellStyle name="Normal 8 5 2" xfId="1284" xr:uid="{00000000-0005-0000-0000-000014050000}"/>
    <cellStyle name="Normal 8 5 2 2" xfId="1285" xr:uid="{00000000-0005-0000-0000-000015050000}"/>
    <cellStyle name="Normal 8 5 3" xfId="1286" xr:uid="{00000000-0005-0000-0000-000016050000}"/>
    <cellStyle name="Normal 8 6" xfId="1287" xr:uid="{00000000-0005-0000-0000-000017050000}"/>
    <cellStyle name="Normal 8 6 2" xfId="1288" xr:uid="{00000000-0005-0000-0000-000018050000}"/>
    <cellStyle name="Normal 8 7" xfId="1289" xr:uid="{00000000-0005-0000-0000-000019050000}"/>
    <cellStyle name="Normal 8 7 2" xfId="1290" xr:uid="{00000000-0005-0000-0000-00001A050000}"/>
    <cellStyle name="Normal 8 8" xfId="1291" xr:uid="{00000000-0005-0000-0000-00001B050000}"/>
    <cellStyle name="Normal 8 8 2" xfId="1292" xr:uid="{00000000-0005-0000-0000-00001C050000}"/>
    <cellStyle name="Normal 8 9" xfId="1293" xr:uid="{00000000-0005-0000-0000-00001D050000}"/>
    <cellStyle name="Normal 8 9 2" xfId="1294" xr:uid="{00000000-0005-0000-0000-00001E050000}"/>
    <cellStyle name="Normal 8_BILL 10" xfId="1295" xr:uid="{00000000-0005-0000-0000-00001F050000}"/>
    <cellStyle name="Normal 9" xfId="1296" xr:uid="{00000000-0005-0000-0000-000020050000}"/>
    <cellStyle name="Normal 9 2" xfId="1297" xr:uid="{00000000-0005-0000-0000-000021050000}"/>
    <cellStyle name="Normal 9_LOT7 BoQs" xfId="1298" xr:uid="{00000000-0005-0000-0000-000022050000}"/>
    <cellStyle name="Normal_BOQ 13 (SITE WORKS)-bungoma" xfId="1299" xr:uid="{00000000-0005-0000-0000-000023050000}"/>
    <cellStyle name="Normal_boq-kit-intake" xfId="1300" xr:uid="{00000000-0005-0000-0000-000024050000}"/>
    <cellStyle name="Normal_Eldoret BoQs" xfId="1301" xr:uid="{00000000-0005-0000-0000-000025050000}"/>
    <cellStyle name="Normal_KITALE - BOQ 2" xfId="1302" xr:uid="{00000000-0005-0000-0000-000026050000}"/>
    <cellStyle name="Percent 10" xfId="1303" xr:uid="{00000000-0005-0000-0000-000027050000}"/>
    <cellStyle name="Percent 11" xfId="1364" xr:uid="{00000000-0005-0000-0000-000028050000}"/>
    <cellStyle name="Percent 2" xfId="1304" xr:uid="{00000000-0005-0000-0000-000029050000}"/>
    <cellStyle name="Percent 2 2" xfId="1305" xr:uid="{00000000-0005-0000-0000-00002A050000}"/>
    <cellStyle name="Percent 2 2 2" xfId="1306" xr:uid="{00000000-0005-0000-0000-00002B050000}"/>
    <cellStyle name="Percent 2 2 2 2" xfId="1307" xr:uid="{00000000-0005-0000-0000-00002C050000}"/>
    <cellStyle name="Percent 2 2 3" xfId="1308" xr:uid="{00000000-0005-0000-0000-00002D050000}"/>
    <cellStyle name="Percent 2 2 3 2" xfId="1309" xr:uid="{00000000-0005-0000-0000-00002E050000}"/>
    <cellStyle name="Percent 2 2 4" xfId="1310" xr:uid="{00000000-0005-0000-0000-00002F050000}"/>
    <cellStyle name="Percent 2 3" xfId="1311" xr:uid="{00000000-0005-0000-0000-000030050000}"/>
    <cellStyle name="Percent 2 3 2" xfId="1312" xr:uid="{00000000-0005-0000-0000-000031050000}"/>
    <cellStyle name="Percent 2 3 2 2" xfId="1313" xr:uid="{00000000-0005-0000-0000-000032050000}"/>
    <cellStyle name="Percent 2 3 3" xfId="1314" xr:uid="{00000000-0005-0000-0000-000033050000}"/>
    <cellStyle name="Percent 2 4" xfId="1315" xr:uid="{00000000-0005-0000-0000-000034050000}"/>
    <cellStyle name="Percent 2 4 2" xfId="1316" xr:uid="{00000000-0005-0000-0000-000035050000}"/>
    <cellStyle name="Percent 2 5" xfId="1317" xr:uid="{00000000-0005-0000-0000-000036050000}"/>
    <cellStyle name="Percent 2 6" xfId="1318" xr:uid="{00000000-0005-0000-0000-000037050000}"/>
    <cellStyle name="Percent 3" xfId="1319" xr:uid="{00000000-0005-0000-0000-000038050000}"/>
    <cellStyle name="Percent 3 2" xfId="1320" xr:uid="{00000000-0005-0000-0000-000039050000}"/>
    <cellStyle name="Percent 3 2 2" xfId="1321" xr:uid="{00000000-0005-0000-0000-00003A050000}"/>
    <cellStyle name="Percent 3 3" xfId="1322" xr:uid="{00000000-0005-0000-0000-00003B050000}"/>
    <cellStyle name="Percent 4" xfId="1323" xr:uid="{00000000-0005-0000-0000-00003C050000}"/>
    <cellStyle name="Percent 4 2" xfId="1324" xr:uid="{00000000-0005-0000-0000-00003D050000}"/>
    <cellStyle name="Percent 4 2 2" xfId="1325" xr:uid="{00000000-0005-0000-0000-00003E050000}"/>
    <cellStyle name="Percent 4 2 3" xfId="1326" xr:uid="{00000000-0005-0000-0000-00003F050000}"/>
    <cellStyle name="Percent 4 3" xfId="1327" xr:uid="{00000000-0005-0000-0000-000040050000}"/>
    <cellStyle name="Percent 5" xfId="1328" xr:uid="{00000000-0005-0000-0000-000041050000}"/>
    <cellStyle name="Percent 5 2" xfId="1329" xr:uid="{00000000-0005-0000-0000-000042050000}"/>
    <cellStyle name="Percent 5 2 2" xfId="1330" xr:uid="{00000000-0005-0000-0000-000043050000}"/>
    <cellStyle name="Percent 6" xfId="1331" xr:uid="{00000000-0005-0000-0000-000044050000}"/>
    <cellStyle name="Percent 6 2" xfId="1332" xr:uid="{00000000-0005-0000-0000-000045050000}"/>
    <cellStyle name="Percent 7" xfId="1333" xr:uid="{00000000-0005-0000-0000-000046050000}"/>
    <cellStyle name="Percent 8" xfId="1334" xr:uid="{00000000-0005-0000-0000-000047050000}"/>
    <cellStyle name="Percent 9" xfId="1335" xr:uid="{00000000-0005-0000-0000-000048050000}"/>
    <cellStyle name="Standard_Tabelle1" xfId="1336" xr:uid="{00000000-0005-0000-0000-000049050000}"/>
    <cellStyle name="Style 1" xfId="1337" xr:uid="{00000000-0005-0000-0000-00004A050000}"/>
    <cellStyle name="tahoma" xfId="1338" xr:uid="{00000000-0005-0000-0000-00004B050000}"/>
    <cellStyle name="tahoma 2" xfId="1339" xr:uid="{00000000-0005-0000-0000-00004C050000}"/>
    <cellStyle name="千位分隔 2" xfId="1340" xr:uid="{00000000-0005-0000-0000-00004D050000}"/>
    <cellStyle name="千位分隔 2 2" xfId="1341" xr:uid="{00000000-0005-0000-0000-00004E050000}"/>
    <cellStyle name="千位分隔 3" xfId="1342" xr:uid="{00000000-0005-0000-0000-00004F050000}"/>
    <cellStyle name="千位分隔 4" xfId="1343" xr:uid="{00000000-0005-0000-0000-000050050000}"/>
    <cellStyle name="千位分隔[0] 2" xfId="1344" xr:uid="{00000000-0005-0000-0000-000051050000}"/>
    <cellStyle name="千位分隔[0] 2 2" xfId="1345" xr:uid="{00000000-0005-0000-0000-000052050000}"/>
    <cellStyle name="千位分隔[0] 3" xfId="1346" xr:uid="{00000000-0005-0000-0000-000053050000}"/>
    <cellStyle name="千位分隔[0] 4" xfId="1347" xr:uid="{00000000-0005-0000-0000-000054050000}"/>
    <cellStyle name="千位分隔[0] 5" xfId="1348" xr:uid="{00000000-0005-0000-0000-000055050000}"/>
    <cellStyle name="常规 2" xfId="1349" xr:uid="{00000000-0005-0000-0000-000056050000}"/>
    <cellStyle name="常规 3" xfId="1350" xr:uid="{00000000-0005-0000-0000-000057050000}"/>
    <cellStyle name="常规 5" xfId="1351" xr:uid="{00000000-0005-0000-0000-000058050000}"/>
    <cellStyle name="常规_BUNGOMA REHABILITATION WORKS (BQ BR1-BR14)" xfId="1352" xr:uid="{00000000-0005-0000-0000-000059050000}"/>
    <cellStyle name="百分比 2" xfId="1353" xr:uid="{00000000-0005-0000-0000-00005A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1899234</xdr:colOff>
      <xdr:row>83</xdr:row>
      <xdr:rowOff>0</xdr:rowOff>
    </xdr:from>
    <xdr:ext cx="36830" cy="6350"/>
    <xdr:sp macro="" textlink="">
      <xdr:nvSpPr>
        <xdr:cNvPr id="2" name="Shape 2">
          <a:extLst>
            <a:ext uri="{FF2B5EF4-FFF2-40B4-BE49-F238E27FC236}">
              <a16:creationId xmlns:a16="http://schemas.microsoft.com/office/drawing/2014/main" id="{00000000-0008-0000-0100-000002000000}"/>
            </a:ext>
          </a:extLst>
        </xdr:cNvPr>
        <xdr:cNvSpPr/>
      </xdr:nvSpPr>
      <xdr:spPr>
        <a:xfrm>
          <a:off x="2607310" y="2627757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83</xdr:row>
      <xdr:rowOff>0</xdr:rowOff>
    </xdr:from>
    <xdr:ext cx="36830" cy="6350"/>
    <xdr:sp macro="" textlink="">
      <xdr:nvSpPr>
        <xdr:cNvPr id="3" name="Shape 2">
          <a:extLst>
            <a:ext uri="{FF2B5EF4-FFF2-40B4-BE49-F238E27FC236}">
              <a16:creationId xmlns:a16="http://schemas.microsoft.com/office/drawing/2014/main" id="{00000000-0008-0000-0100-000003000000}"/>
            </a:ext>
          </a:extLst>
        </xdr:cNvPr>
        <xdr:cNvSpPr/>
      </xdr:nvSpPr>
      <xdr:spPr>
        <a:xfrm>
          <a:off x="5905500" y="2627757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83</xdr:row>
      <xdr:rowOff>0</xdr:rowOff>
    </xdr:from>
    <xdr:ext cx="36830" cy="6350"/>
    <xdr:sp macro="" textlink="">
      <xdr:nvSpPr>
        <xdr:cNvPr id="4" name="Shape 2">
          <a:extLst>
            <a:ext uri="{FF2B5EF4-FFF2-40B4-BE49-F238E27FC236}">
              <a16:creationId xmlns:a16="http://schemas.microsoft.com/office/drawing/2014/main" id="{00000000-0008-0000-0100-000004000000}"/>
            </a:ext>
          </a:extLst>
        </xdr:cNvPr>
        <xdr:cNvSpPr/>
      </xdr:nvSpPr>
      <xdr:spPr>
        <a:xfrm>
          <a:off x="6804660" y="2627757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83</xdr:row>
      <xdr:rowOff>0</xdr:rowOff>
    </xdr:from>
    <xdr:ext cx="36830" cy="6350"/>
    <xdr:sp macro="" textlink="">
      <xdr:nvSpPr>
        <xdr:cNvPr id="5" name="Shape 2">
          <a:extLst>
            <a:ext uri="{FF2B5EF4-FFF2-40B4-BE49-F238E27FC236}">
              <a16:creationId xmlns:a16="http://schemas.microsoft.com/office/drawing/2014/main" id="{00000000-0008-0000-0100-000005000000}"/>
            </a:ext>
          </a:extLst>
        </xdr:cNvPr>
        <xdr:cNvSpPr/>
      </xdr:nvSpPr>
      <xdr:spPr>
        <a:xfrm>
          <a:off x="8023860" y="2627757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1899234</xdr:colOff>
      <xdr:row>4</xdr:row>
      <xdr:rowOff>0</xdr:rowOff>
    </xdr:from>
    <xdr:ext cx="36830" cy="6350"/>
    <xdr:sp macro="" textlink="">
      <xdr:nvSpPr>
        <xdr:cNvPr id="2" name="Shape 2">
          <a:extLst>
            <a:ext uri="{FF2B5EF4-FFF2-40B4-BE49-F238E27FC236}">
              <a16:creationId xmlns:a16="http://schemas.microsoft.com/office/drawing/2014/main" id="{00000000-0008-0000-0300-000002000000}"/>
            </a:ext>
          </a:extLst>
        </xdr:cNvPr>
        <xdr:cNvSpPr/>
      </xdr:nvSpPr>
      <xdr:spPr>
        <a:xfrm>
          <a:off x="238633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4</xdr:row>
      <xdr:rowOff>0</xdr:rowOff>
    </xdr:from>
    <xdr:ext cx="36830" cy="6350"/>
    <xdr:sp macro="" textlink="">
      <xdr:nvSpPr>
        <xdr:cNvPr id="3" name="Shape 2">
          <a:extLst>
            <a:ext uri="{FF2B5EF4-FFF2-40B4-BE49-F238E27FC236}">
              <a16:creationId xmlns:a16="http://schemas.microsoft.com/office/drawing/2014/main" id="{00000000-0008-0000-0300-000003000000}"/>
            </a:ext>
          </a:extLst>
        </xdr:cNvPr>
        <xdr:cNvSpPr/>
      </xdr:nvSpPr>
      <xdr:spPr>
        <a:xfrm>
          <a:off x="435864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4</xdr:row>
      <xdr:rowOff>0</xdr:rowOff>
    </xdr:from>
    <xdr:ext cx="36830" cy="6350"/>
    <xdr:sp macro="" textlink="">
      <xdr:nvSpPr>
        <xdr:cNvPr id="4" name="Shape 2">
          <a:extLst>
            <a:ext uri="{FF2B5EF4-FFF2-40B4-BE49-F238E27FC236}">
              <a16:creationId xmlns:a16="http://schemas.microsoft.com/office/drawing/2014/main" id="{00000000-0008-0000-0300-000004000000}"/>
            </a:ext>
          </a:extLst>
        </xdr:cNvPr>
        <xdr:cNvSpPr/>
      </xdr:nvSpPr>
      <xdr:spPr>
        <a:xfrm>
          <a:off x="515874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4</xdr:row>
      <xdr:rowOff>0</xdr:rowOff>
    </xdr:from>
    <xdr:ext cx="36830" cy="6350"/>
    <xdr:sp macro="" textlink="">
      <xdr:nvSpPr>
        <xdr:cNvPr id="5" name="Shape 2">
          <a:extLst>
            <a:ext uri="{FF2B5EF4-FFF2-40B4-BE49-F238E27FC236}">
              <a16:creationId xmlns:a16="http://schemas.microsoft.com/office/drawing/2014/main" id="{00000000-0008-0000-0300-000005000000}"/>
            </a:ext>
          </a:extLst>
        </xdr:cNvPr>
        <xdr:cNvSpPr/>
      </xdr:nvSpPr>
      <xdr:spPr>
        <a:xfrm>
          <a:off x="603504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77</xdr:row>
      <xdr:rowOff>0</xdr:rowOff>
    </xdr:from>
    <xdr:ext cx="36830" cy="6350"/>
    <xdr:sp macro="" textlink="">
      <xdr:nvSpPr>
        <xdr:cNvPr id="6" name="Shape 2">
          <a:extLst>
            <a:ext uri="{FF2B5EF4-FFF2-40B4-BE49-F238E27FC236}">
              <a16:creationId xmlns:a16="http://schemas.microsoft.com/office/drawing/2014/main" id="{00000000-0008-0000-0300-000006000000}"/>
            </a:ext>
          </a:extLst>
        </xdr:cNvPr>
        <xdr:cNvSpPr/>
      </xdr:nvSpPr>
      <xdr:spPr>
        <a:xfrm>
          <a:off x="2386330" y="1357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77</xdr:row>
      <xdr:rowOff>0</xdr:rowOff>
    </xdr:from>
    <xdr:ext cx="36830" cy="6350"/>
    <xdr:sp macro="" textlink="">
      <xdr:nvSpPr>
        <xdr:cNvPr id="7" name="Shape 2">
          <a:extLst>
            <a:ext uri="{FF2B5EF4-FFF2-40B4-BE49-F238E27FC236}">
              <a16:creationId xmlns:a16="http://schemas.microsoft.com/office/drawing/2014/main" id="{00000000-0008-0000-0300-000007000000}"/>
            </a:ext>
          </a:extLst>
        </xdr:cNvPr>
        <xdr:cNvSpPr/>
      </xdr:nvSpPr>
      <xdr:spPr>
        <a:xfrm>
          <a:off x="4358640" y="1357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75</xdr:row>
      <xdr:rowOff>0</xdr:rowOff>
    </xdr:from>
    <xdr:ext cx="36830" cy="6350"/>
    <xdr:sp macro="" textlink="">
      <xdr:nvSpPr>
        <xdr:cNvPr id="10" name="Shape 2">
          <a:extLst>
            <a:ext uri="{FF2B5EF4-FFF2-40B4-BE49-F238E27FC236}">
              <a16:creationId xmlns:a16="http://schemas.microsoft.com/office/drawing/2014/main" id="{1FB0501C-1169-4819-975F-D85459C4225D}"/>
            </a:ext>
          </a:extLst>
        </xdr:cNvPr>
        <xdr:cNvSpPr/>
      </xdr:nvSpPr>
      <xdr:spPr>
        <a:xfrm>
          <a:off x="2365959" y="28279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75</xdr:row>
      <xdr:rowOff>0</xdr:rowOff>
    </xdr:from>
    <xdr:ext cx="36830" cy="6350"/>
    <xdr:sp macro="" textlink="">
      <xdr:nvSpPr>
        <xdr:cNvPr id="11" name="Shape 2">
          <a:extLst>
            <a:ext uri="{FF2B5EF4-FFF2-40B4-BE49-F238E27FC236}">
              <a16:creationId xmlns:a16="http://schemas.microsoft.com/office/drawing/2014/main" id="{36694E8C-DEB5-4695-B0BC-BE442B844165}"/>
            </a:ext>
          </a:extLst>
        </xdr:cNvPr>
        <xdr:cNvSpPr/>
      </xdr:nvSpPr>
      <xdr:spPr>
        <a:xfrm>
          <a:off x="4518609" y="28279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75</xdr:row>
      <xdr:rowOff>0</xdr:rowOff>
    </xdr:from>
    <xdr:ext cx="36830" cy="6350"/>
    <xdr:sp macro="" textlink="">
      <xdr:nvSpPr>
        <xdr:cNvPr id="12" name="Shape 2">
          <a:extLst>
            <a:ext uri="{FF2B5EF4-FFF2-40B4-BE49-F238E27FC236}">
              <a16:creationId xmlns:a16="http://schemas.microsoft.com/office/drawing/2014/main" id="{C92B833E-6147-4E5B-BAEC-3F0027D793B1}"/>
            </a:ext>
          </a:extLst>
        </xdr:cNvPr>
        <xdr:cNvSpPr/>
      </xdr:nvSpPr>
      <xdr:spPr>
        <a:xfrm>
          <a:off x="4956759" y="28279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75</xdr:row>
      <xdr:rowOff>0</xdr:rowOff>
    </xdr:from>
    <xdr:ext cx="36830" cy="6350"/>
    <xdr:sp macro="" textlink="">
      <xdr:nvSpPr>
        <xdr:cNvPr id="13" name="Shape 2">
          <a:extLst>
            <a:ext uri="{FF2B5EF4-FFF2-40B4-BE49-F238E27FC236}">
              <a16:creationId xmlns:a16="http://schemas.microsoft.com/office/drawing/2014/main" id="{2C952A28-91A9-48DE-AB1C-F3D5DC838E8A}"/>
            </a:ext>
          </a:extLst>
        </xdr:cNvPr>
        <xdr:cNvSpPr/>
      </xdr:nvSpPr>
      <xdr:spPr>
        <a:xfrm>
          <a:off x="5718759" y="28279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1899234</xdr:colOff>
      <xdr:row>4</xdr:row>
      <xdr:rowOff>0</xdr:rowOff>
    </xdr:from>
    <xdr:ext cx="36830" cy="6350"/>
    <xdr:sp macro="" textlink="">
      <xdr:nvSpPr>
        <xdr:cNvPr id="2" name="Shape 2">
          <a:extLst>
            <a:ext uri="{FF2B5EF4-FFF2-40B4-BE49-F238E27FC236}">
              <a16:creationId xmlns:a16="http://schemas.microsoft.com/office/drawing/2014/main" id="{00000000-0008-0000-0400-000002000000}"/>
            </a:ext>
          </a:extLst>
        </xdr:cNvPr>
        <xdr:cNvSpPr/>
      </xdr:nvSpPr>
      <xdr:spPr>
        <a:xfrm>
          <a:off x="247015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4</xdr:row>
      <xdr:rowOff>0</xdr:rowOff>
    </xdr:from>
    <xdr:ext cx="36830" cy="6350"/>
    <xdr:sp macro="" textlink="">
      <xdr:nvSpPr>
        <xdr:cNvPr id="3" name="Shape 2">
          <a:extLst>
            <a:ext uri="{FF2B5EF4-FFF2-40B4-BE49-F238E27FC236}">
              <a16:creationId xmlns:a16="http://schemas.microsoft.com/office/drawing/2014/main" id="{00000000-0008-0000-0400-000003000000}"/>
            </a:ext>
          </a:extLst>
        </xdr:cNvPr>
        <xdr:cNvSpPr/>
      </xdr:nvSpPr>
      <xdr:spPr>
        <a:xfrm>
          <a:off x="550926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4</xdr:row>
      <xdr:rowOff>0</xdr:rowOff>
    </xdr:from>
    <xdr:ext cx="36830" cy="6350"/>
    <xdr:sp macro="" textlink="">
      <xdr:nvSpPr>
        <xdr:cNvPr id="4" name="Shape 2">
          <a:extLst>
            <a:ext uri="{FF2B5EF4-FFF2-40B4-BE49-F238E27FC236}">
              <a16:creationId xmlns:a16="http://schemas.microsoft.com/office/drawing/2014/main" id="{00000000-0008-0000-0400-000004000000}"/>
            </a:ext>
          </a:extLst>
        </xdr:cNvPr>
        <xdr:cNvSpPr/>
      </xdr:nvSpPr>
      <xdr:spPr>
        <a:xfrm>
          <a:off x="603504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4</xdr:row>
      <xdr:rowOff>0</xdr:rowOff>
    </xdr:from>
    <xdr:ext cx="36830" cy="6350"/>
    <xdr:sp macro="" textlink="">
      <xdr:nvSpPr>
        <xdr:cNvPr id="5" name="Shape 2">
          <a:extLst>
            <a:ext uri="{FF2B5EF4-FFF2-40B4-BE49-F238E27FC236}">
              <a16:creationId xmlns:a16="http://schemas.microsoft.com/office/drawing/2014/main" id="{00000000-0008-0000-0400-000005000000}"/>
            </a:ext>
          </a:extLst>
        </xdr:cNvPr>
        <xdr:cNvSpPr/>
      </xdr:nvSpPr>
      <xdr:spPr>
        <a:xfrm>
          <a:off x="6637020" y="895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112</xdr:row>
      <xdr:rowOff>0</xdr:rowOff>
    </xdr:from>
    <xdr:ext cx="36830" cy="6350"/>
    <xdr:sp macro="" textlink="">
      <xdr:nvSpPr>
        <xdr:cNvPr id="6" name="Shape 2">
          <a:extLst>
            <a:ext uri="{FF2B5EF4-FFF2-40B4-BE49-F238E27FC236}">
              <a16:creationId xmlns:a16="http://schemas.microsoft.com/office/drawing/2014/main" id="{00000000-0008-0000-0400-000006000000}"/>
            </a:ext>
          </a:extLst>
        </xdr:cNvPr>
        <xdr:cNvSpPr/>
      </xdr:nvSpPr>
      <xdr:spPr>
        <a:xfrm>
          <a:off x="2470150" y="2570988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112</xdr:row>
      <xdr:rowOff>0</xdr:rowOff>
    </xdr:from>
    <xdr:ext cx="36830" cy="6350"/>
    <xdr:sp macro="" textlink="">
      <xdr:nvSpPr>
        <xdr:cNvPr id="7" name="Shape 2">
          <a:extLst>
            <a:ext uri="{FF2B5EF4-FFF2-40B4-BE49-F238E27FC236}">
              <a16:creationId xmlns:a16="http://schemas.microsoft.com/office/drawing/2014/main" id="{00000000-0008-0000-0400-000007000000}"/>
            </a:ext>
          </a:extLst>
        </xdr:cNvPr>
        <xdr:cNvSpPr/>
      </xdr:nvSpPr>
      <xdr:spPr>
        <a:xfrm>
          <a:off x="5509260" y="2570988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111</xdr:row>
      <xdr:rowOff>0</xdr:rowOff>
    </xdr:from>
    <xdr:ext cx="36830" cy="6350"/>
    <xdr:sp macro="" textlink="">
      <xdr:nvSpPr>
        <xdr:cNvPr id="10" name="Shape 2">
          <a:extLst>
            <a:ext uri="{FF2B5EF4-FFF2-40B4-BE49-F238E27FC236}">
              <a16:creationId xmlns:a16="http://schemas.microsoft.com/office/drawing/2014/main" id="{DEB21740-AA71-4841-8EDD-67E43FC27259}"/>
            </a:ext>
          </a:extLst>
        </xdr:cNvPr>
        <xdr:cNvSpPr/>
      </xdr:nvSpPr>
      <xdr:spPr>
        <a:xfrm>
          <a:off x="2308809" y="1584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111</xdr:row>
      <xdr:rowOff>0</xdr:rowOff>
    </xdr:from>
    <xdr:ext cx="36830" cy="6350"/>
    <xdr:sp macro="" textlink="">
      <xdr:nvSpPr>
        <xdr:cNvPr id="11" name="Shape 2">
          <a:extLst>
            <a:ext uri="{FF2B5EF4-FFF2-40B4-BE49-F238E27FC236}">
              <a16:creationId xmlns:a16="http://schemas.microsoft.com/office/drawing/2014/main" id="{F8E1525C-FDAD-4453-86CD-926520C04572}"/>
            </a:ext>
          </a:extLst>
        </xdr:cNvPr>
        <xdr:cNvSpPr/>
      </xdr:nvSpPr>
      <xdr:spPr>
        <a:xfrm>
          <a:off x="4147134" y="1584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109</xdr:row>
      <xdr:rowOff>0</xdr:rowOff>
    </xdr:from>
    <xdr:ext cx="36830" cy="6350"/>
    <xdr:sp macro="" textlink="">
      <xdr:nvSpPr>
        <xdr:cNvPr id="12" name="Shape 2">
          <a:extLst>
            <a:ext uri="{FF2B5EF4-FFF2-40B4-BE49-F238E27FC236}">
              <a16:creationId xmlns:a16="http://schemas.microsoft.com/office/drawing/2014/main" id="{303436A9-B78D-4A12-92B9-EBB0AFE42764}"/>
            </a:ext>
          </a:extLst>
        </xdr:cNvPr>
        <xdr:cNvSpPr/>
      </xdr:nvSpPr>
      <xdr:spPr>
        <a:xfrm>
          <a:off x="2308809" y="15497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109</xdr:row>
      <xdr:rowOff>0</xdr:rowOff>
    </xdr:from>
    <xdr:ext cx="36830" cy="6350"/>
    <xdr:sp macro="" textlink="">
      <xdr:nvSpPr>
        <xdr:cNvPr id="13" name="Shape 2">
          <a:extLst>
            <a:ext uri="{FF2B5EF4-FFF2-40B4-BE49-F238E27FC236}">
              <a16:creationId xmlns:a16="http://schemas.microsoft.com/office/drawing/2014/main" id="{F03AFDA2-BBB0-4765-9F0C-D9A56E016110}"/>
            </a:ext>
          </a:extLst>
        </xdr:cNvPr>
        <xdr:cNvSpPr/>
      </xdr:nvSpPr>
      <xdr:spPr>
        <a:xfrm>
          <a:off x="4147134" y="15497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109</xdr:row>
      <xdr:rowOff>0</xdr:rowOff>
    </xdr:from>
    <xdr:ext cx="36830" cy="6350"/>
    <xdr:sp macro="" textlink="">
      <xdr:nvSpPr>
        <xdr:cNvPr id="14" name="Shape 2">
          <a:extLst>
            <a:ext uri="{FF2B5EF4-FFF2-40B4-BE49-F238E27FC236}">
              <a16:creationId xmlns:a16="http://schemas.microsoft.com/office/drawing/2014/main" id="{7CF5DBBA-A5C6-4A94-ACEA-826164913596}"/>
            </a:ext>
          </a:extLst>
        </xdr:cNvPr>
        <xdr:cNvSpPr/>
      </xdr:nvSpPr>
      <xdr:spPr>
        <a:xfrm>
          <a:off x="4832934" y="15497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109</xdr:row>
      <xdr:rowOff>0</xdr:rowOff>
    </xdr:from>
    <xdr:ext cx="36830" cy="6350"/>
    <xdr:sp macro="" textlink="">
      <xdr:nvSpPr>
        <xdr:cNvPr id="15" name="Shape 2">
          <a:extLst>
            <a:ext uri="{FF2B5EF4-FFF2-40B4-BE49-F238E27FC236}">
              <a16:creationId xmlns:a16="http://schemas.microsoft.com/office/drawing/2014/main" id="{C49A1B24-86BB-4628-9011-41128D9D81B8}"/>
            </a:ext>
          </a:extLst>
        </xdr:cNvPr>
        <xdr:cNvSpPr/>
      </xdr:nvSpPr>
      <xdr:spPr>
        <a:xfrm>
          <a:off x="5518734" y="15497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16" name="Shape 2">
          <a:extLst>
            <a:ext uri="{FF2B5EF4-FFF2-40B4-BE49-F238E27FC236}">
              <a16:creationId xmlns:a16="http://schemas.microsoft.com/office/drawing/2014/main" id="{6C98BA52-FEE8-4C3A-AB8D-BB2E7238504F}"/>
            </a:ext>
          </a:extLst>
        </xdr:cNvPr>
        <xdr:cNvSpPr/>
      </xdr:nvSpPr>
      <xdr:spPr>
        <a:xfrm>
          <a:off x="2346176" y="27673788"/>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17" name="Shape 2">
          <a:extLst>
            <a:ext uri="{FF2B5EF4-FFF2-40B4-BE49-F238E27FC236}">
              <a16:creationId xmlns:a16="http://schemas.microsoft.com/office/drawing/2014/main" id="{086940B5-59C0-486B-B69C-27E4409C48B8}"/>
            </a:ext>
          </a:extLst>
        </xdr:cNvPr>
        <xdr:cNvSpPr/>
      </xdr:nvSpPr>
      <xdr:spPr>
        <a:xfrm>
          <a:off x="4638771" y="27673788"/>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18" name="Shape 2">
          <a:extLst>
            <a:ext uri="{FF2B5EF4-FFF2-40B4-BE49-F238E27FC236}">
              <a16:creationId xmlns:a16="http://schemas.microsoft.com/office/drawing/2014/main" id="{9CD1AB3A-F2CC-4086-8428-51DE296528E0}"/>
            </a:ext>
          </a:extLst>
        </xdr:cNvPr>
        <xdr:cNvSpPr/>
      </xdr:nvSpPr>
      <xdr:spPr>
        <a:xfrm>
          <a:off x="2346176" y="27673788"/>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19" name="Shape 2">
          <a:extLst>
            <a:ext uri="{FF2B5EF4-FFF2-40B4-BE49-F238E27FC236}">
              <a16:creationId xmlns:a16="http://schemas.microsoft.com/office/drawing/2014/main" id="{146AB70D-2125-485E-99A4-3B6B7D0BC35B}"/>
            </a:ext>
          </a:extLst>
        </xdr:cNvPr>
        <xdr:cNvSpPr/>
      </xdr:nvSpPr>
      <xdr:spPr>
        <a:xfrm>
          <a:off x="4638771" y="27673788"/>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1899234</xdr:colOff>
      <xdr:row>174</xdr:row>
      <xdr:rowOff>0</xdr:rowOff>
    </xdr:from>
    <xdr:ext cx="36830" cy="6350"/>
    <xdr:sp macro="" textlink="">
      <xdr:nvSpPr>
        <xdr:cNvPr id="2" name="Shape 2">
          <a:extLst>
            <a:ext uri="{FF2B5EF4-FFF2-40B4-BE49-F238E27FC236}">
              <a16:creationId xmlns:a16="http://schemas.microsoft.com/office/drawing/2014/main" id="{00000000-0008-0000-0600-000002000000}"/>
            </a:ext>
          </a:extLst>
        </xdr:cNvPr>
        <xdr:cNvSpPr/>
      </xdr:nvSpPr>
      <xdr:spPr>
        <a:xfrm>
          <a:off x="2493010" y="37414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174</xdr:row>
      <xdr:rowOff>0</xdr:rowOff>
    </xdr:from>
    <xdr:ext cx="36830" cy="6350"/>
    <xdr:sp macro="" textlink="">
      <xdr:nvSpPr>
        <xdr:cNvPr id="3" name="Shape 2">
          <a:extLst>
            <a:ext uri="{FF2B5EF4-FFF2-40B4-BE49-F238E27FC236}">
              <a16:creationId xmlns:a16="http://schemas.microsoft.com/office/drawing/2014/main" id="{00000000-0008-0000-0600-000003000000}"/>
            </a:ext>
          </a:extLst>
        </xdr:cNvPr>
        <xdr:cNvSpPr/>
      </xdr:nvSpPr>
      <xdr:spPr>
        <a:xfrm>
          <a:off x="6385560" y="37414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174</xdr:row>
      <xdr:rowOff>0</xdr:rowOff>
    </xdr:from>
    <xdr:ext cx="36830" cy="6350"/>
    <xdr:sp macro="" textlink="">
      <xdr:nvSpPr>
        <xdr:cNvPr id="4" name="Shape 2">
          <a:extLst>
            <a:ext uri="{FF2B5EF4-FFF2-40B4-BE49-F238E27FC236}">
              <a16:creationId xmlns:a16="http://schemas.microsoft.com/office/drawing/2014/main" id="{00000000-0008-0000-0600-000004000000}"/>
            </a:ext>
          </a:extLst>
        </xdr:cNvPr>
        <xdr:cNvSpPr/>
      </xdr:nvSpPr>
      <xdr:spPr>
        <a:xfrm>
          <a:off x="6804660" y="37414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172</xdr:row>
      <xdr:rowOff>0</xdr:rowOff>
    </xdr:from>
    <xdr:ext cx="36830" cy="6350"/>
    <xdr:sp macro="" textlink="">
      <xdr:nvSpPr>
        <xdr:cNvPr id="6" name="Shape 2">
          <a:extLst>
            <a:ext uri="{FF2B5EF4-FFF2-40B4-BE49-F238E27FC236}">
              <a16:creationId xmlns:a16="http://schemas.microsoft.com/office/drawing/2014/main" id="{ECDB5027-56AA-4385-97B6-771192BF7767}"/>
            </a:ext>
          </a:extLst>
        </xdr:cNvPr>
        <xdr:cNvSpPr/>
      </xdr:nvSpPr>
      <xdr:spPr>
        <a:xfrm>
          <a:off x="2346909" y="278606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172</xdr:row>
      <xdr:rowOff>0</xdr:rowOff>
    </xdr:from>
    <xdr:ext cx="36830" cy="6350"/>
    <xdr:sp macro="" textlink="">
      <xdr:nvSpPr>
        <xdr:cNvPr id="7" name="Shape 2">
          <a:extLst>
            <a:ext uri="{FF2B5EF4-FFF2-40B4-BE49-F238E27FC236}">
              <a16:creationId xmlns:a16="http://schemas.microsoft.com/office/drawing/2014/main" id="{F0170E49-75DC-4B5D-807E-1EDEBAD774D9}"/>
            </a:ext>
          </a:extLst>
        </xdr:cNvPr>
        <xdr:cNvSpPr/>
      </xdr:nvSpPr>
      <xdr:spPr>
        <a:xfrm>
          <a:off x="4642434" y="278606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171</xdr:row>
      <xdr:rowOff>0</xdr:rowOff>
    </xdr:from>
    <xdr:ext cx="36830" cy="6350"/>
    <xdr:sp macro="" textlink="">
      <xdr:nvSpPr>
        <xdr:cNvPr id="8" name="Shape 2">
          <a:extLst>
            <a:ext uri="{FF2B5EF4-FFF2-40B4-BE49-F238E27FC236}">
              <a16:creationId xmlns:a16="http://schemas.microsoft.com/office/drawing/2014/main" id="{D00D1FE1-56FE-44B2-B0BD-D0C5C1F9F103}"/>
            </a:ext>
          </a:extLst>
        </xdr:cNvPr>
        <xdr:cNvSpPr/>
      </xdr:nvSpPr>
      <xdr:spPr>
        <a:xfrm>
          <a:off x="2346909" y="27698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171</xdr:row>
      <xdr:rowOff>0</xdr:rowOff>
    </xdr:from>
    <xdr:ext cx="36830" cy="6350"/>
    <xdr:sp macro="" textlink="">
      <xdr:nvSpPr>
        <xdr:cNvPr id="9" name="Shape 2">
          <a:extLst>
            <a:ext uri="{FF2B5EF4-FFF2-40B4-BE49-F238E27FC236}">
              <a16:creationId xmlns:a16="http://schemas.microsoft.com/office/drawing/2014/main" id="{017A0C38-453B-4CD5-9A9E-20B034D73EDB}"/>
            </a:ext>
          </a:extLst>
        </xdr:cNvPr>
        <xdr:cNvSpPr/>
      </xdr:nvSpPr>
      <xdr:spPr>
        <a:xfrm>
          <a:off x="4642434" y="27698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169</xdr:row>
      <xdr:rowOff>0</xdr:rowOff>
    </xdr:from>
    <xdr:ext cx="36830" cy="6350"/>
    <xdr:sp macro="" textlink="">
      <xdr:nvSpPr>
        <xdr:cNvPr id="10" name="Shape 2">
          <a:extLst>
            <a:ext uri="{FF2B5EF4-FFF2-40B4-BE49-F238E27FC236}">
              <a16:creationId xmlns:a16="http://schemas.microsoft.com/office/drawing/2014/main" id="{0DBB9A73-1429-4D3D-9566-2F3A1832D636}"/>
            </a:ext>
          </a:extLst>
        </xdr:cNvPr>
        <xdr:cNvSpPr/>
      </xdr:nvSpPr>
      <xdr:spPr>
        <a:xfrm>
          <a:off x="2346909" y="2734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169</xdr:row>
      <xdr:rowOff>0</xdr:rowOff>
    </xdr:from>
    <xdr:ext cx="36830" cy="6350"/>
    <xdr:sp macro="" textlink="">
      <xdr:nvSpPr>
        <xdr:cNvPr id="11" name="Shape 2">
          <a:extLst>
            <a:ext uri="{FF2B5EF4-FFF2-40B4-BE49-F238E27FC236}">
              <a16:creationId xmlns:a16="http://schemas.microsoft.com/office/drawing/2014/main" id="{23626E35-EC64-4CC6-824C-72C373DF6078}"/>
            </a:ext>
          </a:extLst>
        </xdr:cNvPr>
        <xdr:cNvSpPr/>
      </xdr:nvSpPr>
      <xdr:spPr>
        <a:xfrm>
          <a:off x="4642434" y="2734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169</xdr:row>
      <xdr:rowOff>0</xdr:rowOff>
    </xdr:from>
    <xdr:ext cx="36830" cy="6350"/>
    <xdr:sp macro="" textlink="">
      <xdr:nvSpPr>
        <xdr:cNvPr id="12" name="Shape 2">
          <a:extLst>
            <a:ext uri="{FF2B5EF4-FFF2-40B4-BE49-F238E27FC236}">
              <a16:creationId xmlns:a16="http://schemas.microsoft.com/office/drawing/2014/main" id="{719D5BC8-7DB1-4E73-B3E2-90768467828D}"/>
            </a:ext>
          </a:extLst>
        </xdr:cNvPr>
        <xdr:cNvSpPr/>
      </xdr:nvSpPr>
      <xdr:spPr>
        <a:xfrm>
          <a:off x="5099634" y="2734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169</xdr:row>
      <xdr:rowOff>0</xdr:rowOff>
    </xdr:from>
    <xdr:ext cx="36830" cy="6350"/>
    <xdr:sp macro="" textlink="">
      <xdr:nvSpPr>
        <xdr:cNvPr id="13" name="Shape 2">
          <a:extLst>
            <a:ext uri="{FF2B5EF4-FFF2-40B4-BE49-F238E27FC236}">
              <a16:creationId xmlns:a16="http://schemas.microsoft.com/office/drawing/2014/main" id="{4779CD96-E602-40EC-BC71-17B33C71264F}"/>
            </a:ext>
          </a:extLst>
        </xdr:cNvPr>
        <xdr:cNvSpPr/>
      </xdr:nvSpPr>
      <xdr:spPr>
        <a:xfrm>
          <a:off x="5623509" y="2734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173</xdr:row>
      <xdr:rowOff>0</xdr:rowOff>
    </xdr:from>
    <xdr:ext cx="36830" cy="6350"/>
    <xdr:sp macro="" textlink="">
      <xdr:nvSpPr>
        <xdr:cNvPr id="14" name="Shape 2">
          <a:extLst>
            <a:ext uri="{FF2B5EF4-FFF2-40B4-BE49-F238E27FC236}">
              <a16:creationId xmlns:a16="http://schemas.microsoft.com/office/drawing/2014/main" id="{ABEDC7C4-4C9D-4125-87F8-8430221DD53B}"/>
            </a:ext>
          </a:extLst>
        </xdr:cNvPr>
        <xdr:cNvSpPr/>
      </xdr:nvSpPr>
      <xdr:spPr>
        <a:xfrm>
          <a:off x="2346909" y="28022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173</xdr:row>
      <xdr:rowOff>0</xdr:rowOff>
    </xdr:from>
    <xdr:ext cx="36830" cy="6350"/>
    <xdr:sp macro="" textlink="">
      <xdr:nvSpPr>
        <xdr:cNvPr id="15" name="Shape 2">
          <a:extLst>
            <a:ext uri="{FF2B5EF4-FFF2-40B4-BE49-F238E27FC236}">
              <a16:creationId xmlns:a16="http://schemas.microsoft.com/office/drawing/2014/main" id="{22567FF3-6862-4763-AF13-0A340A5F35A4}"/>
            </a:ext>
          </a:extLst>
        </xdr:cNvPr>
        <xdr:cNvSpPr/>
      </xdr:nvSpPr>
      <xdr:spPr>
        <a:xfrm>
          <a:off x="4642434" y="28022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173</xdr:row>
      <xdr:rowOff>0</xdr:rowOff>
    </xdr:from>
    <xdr:ext cx="36830" cy="6350"/>
    <xdr:sp macro="" textlink="">
      <xdr:nvSpPr>
        <xdr:cNvPr id="16" name="Shape 2">
          <a:extLst>
            <a:ext uri="{FF2B5EF4-FFF2-40B4-BE49-F238E27FC236}">
              <a16:creationId xmlns:a16="http://schemas.microsoft.com/office/drawing/2014/main" id="{CE24C612-3E70-4687-8A44-CA9A95158088}"/>
            </a:ext>
          </a:extLst>
        </xdr:cNvPr>
        <xdr:cNvSpPr/>
      </xdr:nvSpPr>
      <xdr:spPr>
        <a:xfrm>
          <a:off x="2346909" y="28022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173</xdr:row>
      <xdr:rowOff>0</xdr:rowOff>
    </xdr:from>
    <xdr:ext cx="36830" cy="6350"/>
    <xdr:sp macro="" textlink="">
      <xdr:nvSpPr>
        <xdr:cNvPr id="17" name="Shape 2">
          <a:extLst>
            <a:ext uri="{FF2B5EF4-FFF2-40B4-BE49-F238E27FC236}">
              <a16:creationId xmlns:a16="http://schemas.microsoft.com/office/drawing/2014/main" id="{B30451AA-D985-4211-8BBC-C6DA58002BA1}"/>
            </a:ext>
          </a:extLst>
        </xdr:cNvPr>
        <xdr:cNvSpPr/>
      </xdr:nvSpPr>
      <xdr:spPr>
        <a:xfrm>
          <a:off x="4642434" y="28022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175</xdr:row>
      <xdr:rowOff>0</xdr:rowOff>
    </xdr:from>
    <xdr:ext cx="36830" cy="6350"/>
    <xdr:sp macro="" textlink="">
      <xdr:nvSpPr>
        <xdr:cNvPr id="18" name="Shape 2">
          <a:extLst>
            <a:ext uri="{FF2B5EF4-FFF2-40B4-BE49-F238E27FC236}">
              <a16:creationId xmlns:a16="http://schemas.microsoft.com/office/drawing/2014/main" id="{0151DAF7-32A3-43D8-99AC-05ED1DE976ED}"/>
            </a:ext>
          </a:extLst>
        </xdr:cNvPr>
        <xdr:cNvSpPr/>
      </xdr:nvSpPr>
      <xdr:spPr>
        <a:xfrm>
          <a:off x="2391906" y="4251434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175</xdr:row>
      <xdr:rowOff>0</xdr:rowOff>
    </xdr:from>
    <xdr:ext cx="36830" cy="6350"/>
    <xdr:sp macro="" textlink="">
      <xdr:nvSpPr>
        <xdr:cNvPr id="19" name="Shape 2">
          <a:extLst>
            <a:ext uri="{FF2B5EF4-FFF2-40B4-BE49-F238E27FC236}">
              <a16:creationId xmlns:a16="http://schemas.microsoft.com/office/drawing/2014/main" id="{68F29F89-186C-4CAB-84E3-243A7D0B8A27}"/>
            </a:ext>
          </a:extLst>
        </xdr:cNvPr>
        <xdr:cNvSpPr/>
      </xdr:nvSpPr>
      <xdr:spPr>
        <a:xfrm>
          <a:off x="4515325" y="4251434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174</xdr:row>
      <xdr:rowOff>0</xdr:rowOff>
    </xdr:from>
    <xdr:ext cx="36830" cy="6350"/>
    <xdr:sp macro="" textlink="">
      <xdr:nvSpPr>
        <xdr:cNvPr id="20" name="Shape 2">
          <a:extLst>
            <a:ext uri="{FF2B5EF4-FFF2-40B4-BE49-F238E27FC236}">
              <a16:creationId xmlns:a16="http://schemas.microsoft.com/office/drawing/2014/main" id="{343B10F3-4FB5-4131-A896-EFA2E1E0C1A6}"/>
            </a:ext>
          </a:extLst>
        </xdr:cNvPr>
        <xdr:cNvSpPr/>
      </xdr:nvSpPr>
      <xdr:spPr>
        <a:xfrm>
          <a:off x="2391906" y="42350121"/>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174</xdr:row>
      <xdr:rowOff>0</xdr:rowOff>
    </xdr:from>
    <xdr:ext cx="36830" cy="6350"/>
    <xdr:sp macro="" textlink="">
      <xdr:nvSpPr>
        <xdr:cNvPr id="21" name="Shape 2">
          <a:extLst>
            <a:ext uri="{FF2B5EF4-FFF2-40B4-BE49-F238E27FC236}">
              <a16:creationId xmlns:a16="http://schemas.microsoft.com/office/drawing/2014/main" id="{B6759D53-F72A-4442-B7D5-1C8777CFA451}"/>
            </a:ext>
          </a:extLst>
        </xdr:cNvPr>
        <xdr:cNvSpPr/>
      </xdr:nvSpPr>
      <xdr:spPr>
        <a:xfrm>
          <a:off x="4515325" y="42350121"/>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176</xdr:row>
      <xdr:rowOff>0</xdr:rowOff>
    </xdr:from>
    <xdr:ext cx="36830" cy="6350"/>
    <xdr:sp macro="" textlink="">
      <xdr:nvSpPr>
        <xdr:cNvPr id="22" name="Shape 2">
          <a:extLst>
            <a:ext uri="{FF2B5EF4-FFF2-40B4-BE49-F238E27FC236}">
              <a16:creationId xmlns:a16="http://schemas.microsoft.com/office/drawing/2014/main" id="{317B036C-9715-4D65-A7BE-DD13CFEC390C}"/>
            </a:ext>
          </a:extLst>
        </xdr:cNvPr>
        <xdr:cNvSpPr/>
      </xdr:nvSpPr>
      <xdr:spPr>
        <a:xfrm>
          <a:off x="2391906" y="4267856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176</xdr:row>
      <xdr:rowOff>0</xdr:rowOff>
    </xdr:from>
    <xdr:ext cx="36830" cy="6350"/>
    <xdr:sp macro="" textlink="">
      <xdr:nvSpPr>
        <xdr:cNvPr id="23" name="Shape 2">
          <a:extLst>
            <a:ext uri="{FF2B5EF4-FFF2-40B4-BE49-F238E27FC236}">
              <a16:creationId xmlns:a16="http://schemas.microsoft.com/office/drawing/2014/main" id="{0D46B5C5-0B62-41E5-95E9-D3DAD76C5F3C}"/>
            </a:ext>
          </a:extLst>
        </xdr:cNvPr>
        <xdr:cNvSpPr/>
      </xdr:nvSpPr>
      <xdr:spPr>
        <a:xfrm>
          <a:off x="4515325" y="4267856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176</xdr:row>
      <xdr:rowOff>0</xdr:rowOff>
    </xdr:from>
    <xdr:ext cx="36830" cy="6350"/>
    <xdr:sp macro="" textlink="">
      <xdr:nvSpPr>
        <xdr:cNvPr id="24" name="Shape 2">
          <a:extLst>
            <a:ext uri="{FF2B5EF4-FFF2-40B4-BE49-F238E27FC236}">
              <a16:creationId xmlns:a16="http://schemas.microsoft.com/office/drawing/2014/main" id="{504F4571-BF06-4955-9EEC-1F208E7E0A07}"/>
            </a:ext>
          </a:extLst>
        </xdr:cNvPr>
        <xdr:cNvSpPr/>
      </xdr:nvSpPr>
      <xdr:spPr>
        <a:xfrm>
          <a:off x="2391906" y="4267856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176</xdr:row>
      <xdr:rowOff>0</xdr:rowOff>
    </xdr:from>
    <xdr:ext cx="36830" cy="6350"/>
    <xdr:sp macro="" textlink="">
      <xdr:nvSpPr>
        <xdr:cNvPr id="25" name="Shape 2">
          <a:extLst>
            <a:ext uri="{FF2B5EF4-FFF2-40B4-BE49-F238E27FC236}">
              <a16:creationId xmlns:a16="http://schemas.microsoft.com/office/drawing/2014/main" id="{4A437B8E-3645-4619-BD86-AE52E6010666}"/>
            </a:ext>
          </a:extLst>
        </xdr:cNvPr>
        <xdr:cNvSpPr/>
      </xdr:nvSpPr>
      <xdr:spPr>
        <a:xfrm>
          <a:off x="4515325" y="4267856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1899234</xdr:colOff>
      <xdr:row>191</xdr:row>
      <xdr:rowOff>0</xdr:rowOff>
    </xdr:from>
    <xdr:ext cx="36830" cy="6350"/>
    <xdr:sp macro="" textlink="">
      <xdr:nvSpPr>
        <xdr:cNvPr id="2" name="Shape 2">
          <a:extLst>
            <a:ext uri="{FF2B5EF4-FFF2-40B4-BE49-F238E27FC236}">
              <a16:creationId xmlns:a16="http://schemas.microsoft.com/office/drawing/2014/main" id="{00000000-0008-0000-0700-000002000000}"/>
            </a:ext>
          </a:extLst>
        </xdr:cNvPr>
        <xdr:cNvSpPr/>
      </xdr:nvSpPr>
      <xdr:spPr>
        <a:xfrm>
          <a:off x="2592070" y="75914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191</xdr:row>
      <xdr:rowOff>0</xdr:rowOff>
    </xdr:from>
    <xdr:ext cx="36830" cy="6350"/>
    <xdr:sp macro="" textlink="">
      <xdr:nvSpPr>
        <xdr:cNvPr id="3" name="Shape 2">
          <a:extLst>
            <a:ext uri="{FF2B5EF4-FFF2-40B4-BE49-F238E27FC236}">
              <a16:creationId xmlns:a16="http://schemas.microsoft.com/office/drawing/2014/main" id="{00000000-0008-0000-0700-000003000000}"/>
            </a:ext>
          </a:extLst>
        </xdr:cNvPr>
        <xdr:cNvSpPr/>
      </xdr:nvSpPr>
      <xdr:spPr>
        <a:xfrm>
          <a:off x="5981700" y="75914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191</xdr:row>
      <xdr:rowOff>0</xdr:rowOff>
    </xdr:from>
    <xdr:ext cx="36830" cy="6350"/>
    <xdr:sp macro="" textlink="">
      <xdr:nvSpPr>
        <xdr:cNvPr id="4" name="Shape 2">
          <a:extLst>
            <a:ext uri="{FF2B5EF4-FFF2-40B4-BE49-F238E27FC236}">
              <a16:creationId xmlns:a16="http://schemas.microsoft.com/office/drawing/2014/main" id="{00000000-0008-0000-0700-000004000000}"/>
            </a:ext>
          </a:extLst>
        </xdr:cNvPr>
        <xdr:cNvSpPr/>
      </xdr:nvSpPr>
      <xdr:spPr>
        <a:xfrm>
          <a:off x="6896100" y="75914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191</xdr:row>
      <xdr:rowOff>0</xdr:rowOff>
    </xdr:from>
    <xdr:ext cx="36830" cy="6350"/>
    <xdr:sp macro="" textlink="">
      <xdr:nvSpPr>
        <xdr:cNvPr id="5" name="Shape 2">
          <a:extLst>
            <a:ext uri="{FF2B5EF4-FFF2-40B4-BE49-F238E27FC236}">
              <a16:creationId xmlns:a16="http://schemas.microsoft.com/office/drawing/2014/main" id="{00000000-0008-0000-0700-000005000000}"/>
            </a:ext>
          </a:extLst>
        </xdr:cNvPr>
        <xdr:cNvSpPr/>
      </xdr:nvSpPr>
      <xdr:spPr>
        <a:xfrm>
          <a:off x="7993380" y="75914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196</xdr:row>
      <xdr:rowOff>0</xdr:rowOff>
    </xdr:from>
    <xdr:ext cx="36830" cy="6350"/>
    <xdr:sp macro="" textlink="">
      <xdr:nvSpPr>
        <xdr:cNvPr id="6" name="Shape 2">
          <a:extLst>
            <a:ext uri="{FF2B5EF4-FFF2-40B4-BE49-F238E27FC236}">
              <a16:creationId xmlns:a16="http://schemas.microsoft.com/office/drawing/2014/main" id="{0C01228D-E4D9-4EC7-A56F-39C631494565}"/>
            </a:ext>
          </a:extLst>
        </xdr:cNvPr>
        <xdr:cNvSpPr/>
      </xdr:nvSpPr>
      <xdr:spPr>
        <a:xfrm>
          <a:off x="2394534" y="42614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196</xdr:row>
      <xdr:rowOff>0</xdr:rowOff>
    </xdr:from>
    <xdr:ext cx="36830" cy="6350"/>
    <xdr:sp macro="" textlink="">
      <xdr:nvSpPr>
        <xdr:cNvPr id="7" name="Shape 2">
          <a:extLst>
            <a:ext uri="{FF2B5EF4-FFF2-40B4-BE49-F238E27FC236}">
              <a16:creationId xmlns:a16="http://schemas.microsoft.com/office/drawing/2014/main" id="{17070FAC-3E75-4AF7-8495-1450FDA075FC}"/>
            </a:ext>
          </a:extLst>
        </xdr:cNvPr>
        <xdr:cNvSpPr/>
      </xdr:nvSpPr>
      <xdr:spPr>
        <a:xfrm>
          <a:off x="4518609" y="42614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196</xdr:row>
      <xdr:rowOff>0</xdr:rowOff>
    </xdr:from>
    <xdr:ext cx="36830" cy="6350"/>
    <xdr:sp macro="" textlink="">
      <xdr:nvSpPr>
        <xdr:cNvPr id="8" name="Shape 2">
          <a:extLst>
            <a:ext uri="{FF2B5EF4-FFF2-40B4-BE49-F238E27FC236}">
              <a16:creationId xmlns:a16="http://schemas.microsoft.com/office/drawing/2014/main" id="{38DE7B4E-AF9A-4365-AACC-E737496993A8}"/>
            </a:ext>
          </a:extLst>
        </xdr:cNvPr>
        <xdr:cNvSpPr/>
      </xdr:nvSpPr>
      <xdr:spPr>
        <a:xfrm>
          <a:off x="4985334" y="42614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194</xdr:row>
      <xdr:rowOff>0</xdr:rowOff>
    </xdr:from>
    <xdr:ext cx="36830" cy="6350"/>
    <xdr:sp macro="" textlink="">
      <xdr:nvSpPr>
        <xdr:cNvPr id="9" name="Shape 2">
          <a:extLst>
            <a:ext uri="{FF2B5EF4-FFF2-40B4-BE49-F238E27FC236}">
              <a16:creationId xmlns:a16="http://schemas.microsoft.com/office/drawing/2014/main" id="{58DA77DB-57ED-4059-A8F7-9FB274FE2399}"/>
            </a:ext>
          </a:extLst>
        </xdr:cNvPr>
        <xdr:cNvSpPr/>
      </xdr:nvSpPr>
      <xdr:spPr>
        <a:xfrm>
          <a:off x="2394534" y="422910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194</xdr:row>
      <xdr:rowOff>0</xdr:rowOff>
    </xdr:from>
    <xdr:ext cx="36830" cy="6350"/>
    <xdr:sp macro="" textlink="">
      <xdr:nvSpPr>
        <xdr:cNvPr id="10" name="Shape 2">
          <a:extLst>
            <a:ext uri="{FF2B5EF4-FFF2-40B4-BE49-F238E27FC236}">
              <a16:creationId xmlns:a16="http://schemas.microsoft.com/office/drawing/2014/main" id="{CB83D070-60EC-4949-AF79-5CBCAD3D332A}"/>
            </a:ext>
          </a:extLst>
        </xdr:cNvPr>
        <xdr:cNvSpPr/>
      </xdr:nvSpPr>
      <xdr:spPr>
        <a:xfrm>
          <a:off x="4518609" y="422910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193</xdr:row>
      <xdr:rowOff>0</xdr:rowOff>
    </xdr:from>
    <xdr:ext cx="36830" cy="6350"/>
    <xdr:sp macro="" textlink="">
      <xdr:nvSpPr>
        <xdr:cNvPr id="11" name="Shape 2">
          <a:extLst>
            <a:ext uri="{FF2B5EF4-FFF2-40B4-BE49-F238E27FC236}">
              <a16:creationId xmlns:a16="http://schemas.microsoft.com/office/drawing/2014/main" id="{CE5DA320-4679-44CE-BB7D-70E4F4C19A15}"/>
            </a:ext>
          </a:extLst>
        </xdr:cNvPr>
        <xdr:cNvSpPr/>
      </xdr:nvSpPr>
      <xdr:spPr>
        <a:xfrm>
          <a:off x="2394534" y="4212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193</xdr:row>
      <xdr:rowOff>0</xdr:rowOff>
    </xdr:from>
    <xdr:ext cx="36830" cy="6350"/>
    <xdr:sp macro="" textlink="">
      <xdr:nvSpPr>
        <xdr:cNvPr id="12" name="Shape 2">
          <a:extLst>
            <a:ext uri="{FF2B5EF4-FFF2-40B4-BE49-F238E27FC236}">
              <a16:creationId xmlns:a16="http://schemas.microsoft.com/office/drawing/2014/main" id="{CF2C1DFF-0525-42C8-9BD0-566718FD9F5F}"/>
            </a:ext>
          </a:extLst>
        </xdr:cNvPr>
        <xdr:cNvSpPr/>
      </xdr:nvSpPr>
      <xdr:spPr>
        <a:xfrm>
          <a:off x="4518609" y="4212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191</xdr:row>
      <xdr:rowOff>0</xdr:rowOff>
    </xdr:from>
    <xdr:ext cx="36830" cy="6350"/>
    <xdr:sp macro="" textlink="">
      <xdr:nvSpPr>
        <xdr:cNvPr id="13" name="Shape 2">
          <a:extLst>
            <a:ext uri="{FF2B5EF4-FFF2-40B4-BE49-F238E27FC236}">
              <a16:creationId xmlns:a16="http://schemas.microsoft.com/office/drawing/2014/main" id="{53E31344-667E-4E68-9DF5-12A169BD176A}"/>
            </a:ext>
          </a:extLst>
        </xdr:cNvPr>
        <xdr:cNvSpPr/>
      </xdr:nvSpPr>
      <xdr:spPr>
        <a:xfrm>
          <a:off x="2394534" y="4177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191</xdr:row>
      <xdr:rowOff>0</xdr:rowOff>
    </xdr:from>
    <xdr:ext cx="36830" cy="6350"/>
    <xdr:sp macro="" textlink="">
      <xdr:nvSpPr>
        <xdr:cNvPr id="14" name="Shape 2">
          <a:extLst>
            <a:ext uri="{FF2B5EF4-FFF2-40B4-BE49-F238E27FC236}">
              <a16:creationId xmlns:a16="http://schemas.microsoft.com/office/drawing/2014/main" id="{3410CB62-7D58-4E2D-941D-30A87B24EA5E}"/>
            </a:ext>
          </a:extLst>
        </xdr:cNvPr>
        <xdr:cNvSpPr/>
      </xdr:nvSpPr>
      <xdr:spPr>
        <a:xfrm>
          <a:off x="4518609" y="4177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191</xdr:row>
      <xdr:rowOff>0</xdr:rowOff>
    </xdr:from>
    <xdr:ext cx="36830" cy="6350"/>
    <xdr:sp macro="" textlink="">
      <xdr:nvSpPr>
        <xdr:cNvPr id="15" name="Shape 2">
          <a:extLst>
            <a:ext uri="{FF2B5EF4-FFF2-40B4-BE49-F238E27FC236}">
              <a16:creationId xmlns:a16="http://schemas.microsoft.com/office/drawing/2014/main" id="{749F6A9A-2377-427A-AF39-FE04FCAAC8BC}"/>
            </a:ext>
          </a:extLst>
        </xdr:cNvPr>
        <xdr:cNvSpPr/>
      </xdr:nvSpPr>
      <xdr:spPr>
        <a:xfrm>
          <a:off x="4985334" y="4177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191</xdr:row>
      <xdr:rowOff>0</xdr:rowOff>
    </xdr:from>
    <xdr:ext cx="36830" cy="6350"/>
    <xdr:sp macro="" textlink="">
      <xdr:nvSpPr>
        <xdr:cNvPr id="16" name="Shape 2">
          <a:extLst>
            <a:ext uri="{FF2B5EF4-FFF2-40B4-BE49-F238E27FC236}">
              <a16:creationId xmlns:a16="http://schemas.microsoft.com/office/drawing/2014/main" id="{A7D28074-59BA-4AF6-A59E-149A371305C9}"/>
            </a:ext>
          </a:extLst>
        </xdr:cNvPr>
        <xdr:cNvSpPr/>
      </xdr:nvSpPr>
      <xdr:spPr>
        <a:xfrm>
          <a:off x="5613984" y="4177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195</xdr:row>
      <xdr:rowOff>0</xdr:rowOff>
    </xdr:from>
    <xdr:ext cx="36830" cy="6350"/>
    <xdr:sp macro="" textlink="">
      <xdr:nvSpPr>
        <xdr:cNvPr id="17" name="Shape 2">
          <a:extLst>
            <a:ext uri="{FF2B5EF4-FFF2-40B4-BE49-F238E27FC236}">
              <a16:creationId xmlns:a16="http://schemas.microsoft.com/office/drawing/2014/main" id="{F374B675-7B84-4F23-9950-3E978B2B684F}"/>
            </a:ext>
          </a:extLst>
        </xdr:cNvPr>
        <xdr:cNvSpPr/>
      </xdr:nvSpPr>
      <xdr:spPr>
        <a:xfrm>
          <a:off x="2394534" y="42452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195</xdr:row>
      <xdr:rowOff>0</xdr:rowOff>
    </xdr:from>
    <xdr:ext cx="36830" cy="6350"/>
    <xdr:sp macro="" textlink="">
      <xdr:nvSpPr>
        <xdr:cNvPr id="18" name="Shape 2">
          <a:extLst>
            <a:ext uri="{FF2B5EF4-FFF2-40B4-BE49-F238E27FC236}">
              <a16:creationId xmlns:a16="http://schemas.microsoft.com/office/drawing/2014/main" id="{24569BF2-9393-42F3-9C62-B1ADAC797977}"/>
            </a:ext>
          </a:extLst>
        </xdr:cNvPr>
        <xdr:cNvSpPr/>
      </xdr:nvSpPr>
      <xdr:spPr>
        <a:xfrm>
          <a:off x="4518609" y="42452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195</xdr:row>
      <xdr:rowOff>0</xdr:rowOff>
    </xdr:from>
    <xdr:ext cx="36830" cy="6350"/>
    <xdr:sp macro="" textlink="">
      <xdr:nvSpPr>
        <xdr:cNvPr id="19" name="Shape 2">
          <a:extLst>
            <a:ext uri="{FF2B5EF4-FFF2-40B4-BE49-F238E27FC236}">
              <a16:creationId xmlns:a16="http://schemas.microsoft.com/office/drawing/2014/main" id="{0E64EE6B-860B-4624-9B78-158825C12EF7}"/>
            </a:ext>
          </a:extLst>
        </xdr:cNvPr>
        <xdr:cNvSpPr/>
      </xdr:nvSpPr>
      <xdr:spPr>
        <a:xfrm>
          <a:off x="2394534" y="42452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195</xdr:row>
      <xdr:rowOff>0</xdr:rowOff>
    </xdr:from>
    <xdr:ext cx="36830" cy="6350"/>
    <xdr:sp macro="" textlink="">
      <xdr:nvSpPr>
        <xdr:cNvPr id="20" name="Shape 2">
          <a:extLst>
            <a:ext uri="{FF2B5EF4-FFF2-40B4-BE49-F238E27FC236}">
              <a16:creationId xmlns:a16="http://schemas.microsoft.com/office/drawing/2014/main" id="{F8287C7C-DB59-4E84-80C3-255C5C94FDE2}"/>
            </a:ext>
          </a:extLst>
        </xdr:cNvPr>
        <xdr:cNvSpPr/>
      </xdr:nvSpPr>
      <xdr:spPr>
        <a:xfrm>
          <a:off x="4518609" y="42452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197</xdr:row>
      <xdr:rowOff>0</xdr:rowOff>
    </xdr:from>
    <xdr:ext cx="36830" cy="6350"/>
    <xdr:sp macro="" textlink="">
      <xdr:nvSpPr>
        <xdr:cNvPr id="21" name="Shape 2">
          <a:extLst>
            <a:ext uri="{FF2B5EF4-FFF2-40B4-BE49-F238E27FC236}">
              <a16:creationId xmlns:a16="http://schemas.microsoft.com/office/drawing/2014/main" id="{0CCBC2D5-F2C6-4585-AA29-DC6B7663D03D}"/>
            </a:ext>
          </a:extLst>
        </xdr:cNvPr>
        <xdr:cNvSpPr/>
      </xdr:nvSpPr>
      <xdr:spPr>
        <a:xfrm>
          <a:off x="2394534" y="427767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197</xdr:row>
      <xdr:rowOff>0</xdr:rowOff>
    </xdr:from>
    <xdr:ext cx="36830" cy="6350"/>
    <xdr:sp macro="" textlink="">
      <xdr:nvSpPr>
        <xdr:cNvPr id="22" name="Shape 2">
          <a:extLst>
            <a:ext uri="{FF2B5EF4-FFF2-40B4-BE49-F238E27FC236}">
              <a16:creationId xmlns:a16="http://schemas.microsoft.com/office/drawing/2014/main" id="{4DF7A020-B086-44F1-A059-CAB5AE31D03A}"/>
            </a:ext>
          </a:extLst>
        </xdr:cNvPr>
        <xdr:cNvSpPr/>
      </xdr:nvSpPr>
      <xdr:spPr>
        <a:xfrm>
          <a:off x="4518609" y="427767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196</xdr:row>
      <xdr:rowOff>0</xdr:rowOff>
    </xdr:from>
    <xdr:ext cx="36830" cy="6350"/>
    <xdr:sp macro="" textlink="">
      <xdr:nvSpPr>
        <xdr:cNvPr id="23" name="Shape 2">
          <a:extLst>
            <a:ext uri="{FF2B5EF4-FFF2-40B4-BE49-F238E27FC236}">
              <a16:creationId xmlns:a16="http://schemas.microsoft.com/office/drawing/2014/main" id="{B6D0F6D1-EA67-4088-A799-DE7D2E095220}"/>
            </a:ext>
          </a:extLst>
        </xdr:cNvPr>
        <xdr:cNvSpPr/>
      </xdr:nvSpPr>
      <xdr:spPr>
        <a:xfrm>
          <a:off x="2394534" y="42614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196</xdr:row>
      <xdr:rowOff>0</xdr:rowOff>
    </xdr:from>
    <xdr:ext cx="36830" cy="6350"/>
    <xdr:sp macro="" textlink="">
      <xdr:nvSpPr>
        <xdr:cNvPr id="24" name="Shape 2">
          <a:extLst>
            <a:ext uri="{FF2B5EF4-FFF2-40B4-BE49-F238E27FC236}">
              <a16:creationId xmlns:a16="http://schemas.microsoft.com/office/drawing/2014/main" id="{203D76F7-A45A-491C-ABFD-BE603F495F3B}"/>
            </a:ext>
          </a:extLst>
        </xdr:cNvPr>
        <xdr:cNvSpPr/>
      </xdr:nvSpPr>
      <xdr:spPr>
        <a:xfrm>
          <a:off x="4518609" y="42614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198</xdr:row>
      <xdr:rowOff>0</xdr:rowOff>
    </xdr:from>
    <xdr:ext cx="36830" cy="6350"/>
    <xdr:sp macro="" textlink="">
      <xdr:nvSpPr>
        <xdr:cNvPr id="25" name="Shape 2">
          <a:extLst>
            <a:ext uri="{FF2B5EF4-FFF2-40B4-BE49-F238E27FC236}">
              <a16:creationId xmlns:a16="http://schemas.microsoft.com/office/drawing/2014/main" id="{70CB88CB-FB86-4517-8CFA-E2875B31D14A}"/>
            </a:ext>
          </a:extLst>
        </xdr:cNvPr>
        <xdr:cNvSpPr/>
      </xdr:nvSpPr>
      <xdr:spPr>
        <a:xfrm>
          <a:off x="2479017" y="53190913"/>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198</xdr:row>
      <xdr:rowOff>0</xdr:rowOff>
    </xdr:from>
    <xdr:ext cx="36830" cy="6350"/>
    <xdr:sp macro="" textlink="">
      <xdr:nvSpPr>
        <xdr:cNvPr id="26" name="Shape 2">
          <a:extLst>
            <a:ext uri="{FF2B5EF4-FFF2-40B4-BE49-F238E27FC236}">
              <a16:creationId xmlns:a16="http://schemas.microsoft.com/office/drawing/2014/main" id="{0EA3E5AE-D3AC-4CDF-A6D8-490D35D43218}"/>
            </a:ext>
          </a:extLst>
        </xdr:cNvPr>
        <xdr:cNvSpPr/>
      </xdr:nvSpPr>
      <xdr:spPr>
        <a:xfrm>
          <a:off x="4774127" y="53190913"/>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1899234</xdr:colOff>
      <xdr:row>91</xdr:row>
      <xdr:rowOff>0</xdr:rowOff>
    </xdr:from>
    <xdr:ext cx="36830" cy="6350"/>
    <xdr:sp macro="" textlink="">
      <xdr:nvSpPr>
        <xdr:cNvPr id="2" name="Shape 2">
          <a:extLst>
            <a:ext uri="{FF2B5EF4-FFF2-40B4-BE49-F238E27FC236}">
              <a16:creationId xmlns:a16="http://schemas.microsoft.com/office/drawing/2014/main" id="{00000000-0008-0000-0800-000002000000}"/>
            </a:ext>
          </a:extLst>
        </xdr:cNvPr>
        <xdr:cNvSpPr/>
      </xdr:nvSpPr>
      <xdr:spPr>
        <a:xfrm>
          <a:off x="2432050" y="3317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91</xdr:row>
      <xdr:rowOff>0</xdr:rowOff>
    </xdr:from>
    <xdr:ext cx="36830" cy="6350"/>
    <xdr:sp macro="" textlink="">
      <xdr:nvSpPr>
        <xdr:cNvPr id="3" name="Shape 2">
          <a:extLst>
            <a:ext uri="{FF2B5EF4-FFF2-40B4-BE49-F238E27FC236}">
              <a16:creationId xmlns:a16="http://schemas.microsoft.com/office/drawing/2014/main" id="{00000000-0008-0000-0800-000003000000}"/>
            </a:ext>
          </a:extLst>
        </xdr:cNvPr>
        <xdr:cNvSpPr/>
      </xdr:nvSpPr>
      <xdr:spPr>
        <a:xfrm>
          <a:off x="5562600" y="3317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91</xdr:row>
      <xdr:rowOff>0</xdr:rowOff>
    </xdr:from>
    <xdr:ext cx="36830" cy="6350"/>
    <xdr:sp macro="" textlink="">
      <xdr:nvSpPr>
        <xdr:cNvPr id="4" name="Shape 2">
          <a:extLst>
            <a:ext uri="{FF2B5EF4-FFF2-40B4-BE49-F238E27FC236}">
              <a16:creationId xmlns:a16="http://schemas.microsoft.com/office/drawing/2014/main" id="{00000000-0008-0000-0800-000004000000}"/>
            </a:ext>
          </a:extLst>
        </xdr:cNvPr>
        <xdr:cNvSpPr/>
      </xdr:nvSpPr>
      <xdr:spPr>
        <a:xfrm>
          <a:off x="6888480" y="3317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91</xdr:row>
      <xdr:rowOff>0</xdr:rowOff>
    </xdr:from>
    <xdr:ext cx="36830" cy="6350"/>
    <xdr:sp macro="" textlink="">
      <xdr:nvSpPr>
        <xdr:cNvPr id="5" name="Shape 2">
          <a:extLst>
            <a:ext uri="{FF2B5EF4-FFF2-40B4-BE49-F238E27FC236}">
              <a16:creationId xmlns:a16="http://schemas.microsoft.com/office/drawing/2014/main" id="{00000000-0008-0000-0800-000005000000}"/>
            </a:ext>
          </a:extLst>
        </xdr:cNvPr>
        <xdr:cNvSpPr/>
      </xdr:nvSpPr>
      <xdr:spPr>
        <a:xfrm>
          <a:off x="7802880" y="3317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86</xdr:row>
      <xdr:rowOff>0</xdr:rowOff>
    </xdr:from>
    <xdr:ext cx="36830" cy="6350"/>
    <xdr:sp macro="" textlink="">
      <xdr:nvSpPr>
        <xdr:cNvPr id="6" name="Shape 2">
          <a:extLst>
            <a:ext uri="{FF2B5EF4-FFF2-40B4-BE49-F238E27FC236}">
              <a16:creationId xmlns:a16="http://schemas.microsoft.com/office/drawing/2014/main" id="{82C2A1DE-A934-4F0C-A108-5B5309209C43}"/>
            </a:ext>
          </a:extLst>
        </xdr:cNvPr>
        <xdr:cNvSpPr/>
      </xdr:nvSpPr>
      <xdr:spPr>
        <a:xfrm>
          <a:off x="2480259"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86</xdr:row>
      <xdr:rowOff>0</xdr:rowOff>
    </xdr:from>
    <xdr:ext cx="36830" cy="6350"/>
    <xdr:sp macro="" textlink="">
      <xdr:nvSpPr>
        <xdr:cNvPr id="7" name="Shape 2">
          <a:extLst>
            <a:ext uri="{FF2B5EF4-FFF2-40B4-BE49-F238E27FC236}">
              <a16:creationId xmlns:a16="http://schemas.microsoft.com/office/drawing/2014/main" id="{E15A088D-551E-4B9A-987B-E304A44562DD}"/>
            </a:ext>
          </a:extLst>
        </xdr:cNvPr>
        <xdr:cNvSpPr/>
      </xdr:nvSpPr>
      <xdr:spPr>
        <a:xfrm>
          <a:off x="4775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86</xdr:row>
      <xdr:rowOff>0</xdr:rowOff>
    </xdr:from>
    <xdr:ext cx="36830" cy="6350"/>
    <xdr:sp macro="" textlink="">
      <xdr:nvSpPr>
        <xdr:cNvPr id="8" name="Shape 2">
          <a:extLst>
            <a:ext uri="{FF2B5EF4-FFF2-40B4-BE49-F238E27FC236}">
              <a16:creationId xmlns:a16="http://schemas.microsoft.com/office/drawing/2014/main" id="{08CCB7F1-F4D4-4518-9C66-BAFFE579BB9F}"/>
            </a:ext>
          </a:extLst>
        </xdr:cNvPr>
        <xdr:cNvSpPr/>
      </xdr:nvSpPr>
      <xdr:spPr>
        <a:xfrm>
          <a:off x="5537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86</xdr:row>
      <xdr:rowOff>0</xdr:rowOff>
    </xdr:from>
    <xdr:ext cx="36830" cy="6350"/>
    <xdr:sp macro="" textlink="">
      <xdr:nvSpPr>
        <xdr:cNvPr id="9" name="Shape 2">
          <a:extLst>
            <a:ext uri="{FF2B5EF4-FFF2-40B4-BE49-F238E27FC236}">
              <a16:creationId xmlns:a16="http://schemas.microsoft.com/office/drawing/2014/main" id="{8E5E0E3F-8632-41C2-9A8E-74075ECD3652}"/>
            </a:ext>
          </a:extLst>
        </xdr:cNvPr>
        <xdr:cNvSpPr/>
      </xdr:nvSpPr>
      <xdr:spPr>
        <a:xfrm>
          <a:off x="64521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91</xdr:row>
      <xdr:rowOff>0</xdr:rowOff>
    </xdr:from>
    <xdr:ext cx="36830" cy="6350"/>
    <xdr:sp macro="" textlink="">
      <xdr:nvSpPr>
        <xdr:cNvPr id="10" name="Shape 2">
          <a:extLst>
            <a:ext uri="{FF2B5EF4-FFF2-40B4-BE49-F238E27FC236}">
              <a16:creationId xmlns:a16="http://schemas.microsoft.com/office/drawing/2014/main" id="{7080BB79-7D8F-47B0-991F-CECB91E7B187}"/>
            </a:ext>
          </a:extLst>
        </xdr:cNvPr>
        <xdr:cNvSpPr/>
      </xdr:nvSpPr>
      <xdr:spPr>
        <a:xfrm>
          <a:off x="2480259"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91</xdr:row>
      <xdr:rowOff>0</xdr:rowOff>
    </xdr:from>
    <xdr:ext cx="36830" cy="6350"/>
    <xdr:sp macro="" textlink="">
      <xdr:nvSpPr>
        <xdr:cNvPr id="11" name="Shape 2">
          <a:extLst>
            <a:ext uri="{FF2B5EF4-FFF2-40B4-BE49-F238E27FC236}">
              <a16:creationId xmlns:a16="http://schemas.microsoft.com/office/drawing/2014/main" id="{E0FB85F8-F646-4C8E-9865-0674B983782C}"/>
            </a:ext>
          </a:extLst>
        </xdr:cNvPr>
        <xdr:cNvSpPr/>
      </xdr:nvSpPr>
      <xdr:spPr>
        <a:xfrm>
          <a:off x="4775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91</xdr:row>
      <xdr:rowOff>0</xdr:rowOff>
    </xdr:from>
    <xdr:ext cx="36830" cy="6350"/>
    <xdr:sp macro="" textlink="">
      <xdr:nvSpPr>
        <xdr:cNvPr id="12" name="Shape 2">
          <a:extLst>
            <a:ext uri="{FF2B5EF4-FFF2-40B4-BE49-F238E27FC236}">
              <a16:creationId xmlns:a16="http://schemas.microsoft.com/office/drawing/2014/main" id="{028EA429-9044-448C-823F-301C1F023269}"/>
            </a:ext>
          </a:extLst>
        </xdr:cNvPr>
        <xdr:cNvSpPr/>
      </xdr:nvSpPr>
      <xdr:spPr>
        <a:xfrm>
          <a:off x="5537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89</xdr:row>
      <xdr:rowOff>0</xdr:rowOff>
    </xdr:from>
    <xdr:ext cx="36830" cy="6350"/>
    <xdr:sp macro="" textlink="">
      <xdr:nvSpPr>
        <xdr:cNvPr id="13" name="Shape 2">
          <a:extLst>
            <a:ext uri="{FF2B5EF4-FFF2-40B4-BE49-F238E27FC236}">
              <a16:creationId xmlns:a16="http://schemas.microsoft.com/office/drawing/2014/main" id="{CB31EE91-8CF0-4C91-B76C-5470D9FF7A6C}"/>
            </a:ext>
          </a:extLst>
        </xdr:cNvPr>
        <xdr:cNvSpPr/>
      </xdr:nvSpPr>
      <xdr:spPr>
        <a:xfrm>
          <a:off x="2480259" y="52387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89</xdr:row>
      <xdr:rowOff>0</xdr:rowOff>
    </xdr:from>
    <xdr:ext cx="36830" cy="6350"/>
    <xdr:sp macro="" textlink="">
      <xdr:nvSpPr>
        <xdr:cNvPr id="14" name="Shape 2">
          <a:extLst>
            <a:ext uri="{FF2B5EF4-FFF2-40B4-BE49-F238E27FC236}">
              <a16:creationId xmlns:a16="http://schemas.microsoft.com/office/drawing/2014/main" id="{919EB434-792E-497B-910B-F40595D1B2F4}"/>
            </a:ext>
          </a:extLst>
        </xdr:cNvPr>
        <xdr:cNvSpPr/>
      </xdr:nvSpPr>
      <xdr:spPr>
        <a:xfrm>
          <a:off x="4775784" y="52387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88</xdr:row>
      <xdr:rowOff>0</xdr:rowOff>
    </xdr:from>
    <xdr:ext cx="36830" cy="6350"/>
    <xdr:sp macro="" textlink="">
      <xdr:nvSpPr>
        <xdr:cNvPr id="15" name="Shape 2">
          <a:extLst>
            <a:ext uri="{FF2B5EF4-FFF2-40B4-BE49-F238E27FC236}">
              <a16:creationId xmlns:a16="http://schemas.microsoft.com/office/drawing/2014/main" id="{CA1CBF80-6164-4EFE-B217-B9D3A19375BE}"/>
            </a:ext>
          </a:extLst>
        </xdr:cNvPr>
        <xdr:cNvSpPr/>
      </xdr:nvSpPr>
      <xdr:spPr>
        <a:xfrm>
          <a:off x="2480259" y="5222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88</xdr:row>
      <xdr:rowOff>0</xdr:rowOff>
    </xdr:from>
    <xdr:ext cx="36830" cy="6350"/>
    <xdr:sp macro="" textlink="">
      <xdr:nvSpPr>
        <xdr:cNvPr id="16" name="Shape 2">
          <a:extLst>
            <a:ext uri="{FF2B5EF4-FFF2-40B4-BE49-F238E27FC236}">
              <a16:creationId xmlns:a16="http://schemas.microsoft.com/office/drawing/2014/main" id="{8A889178-4B90-4358-8C23-37B36A9389F9}"/>
            </a:ext>
          </a:extLst>
        </xdr:cNvPr>
        <xdr:cNvSpPr/>
      </xdr:nvSpPr>
      <xdr:spPr>
        <a:xfrm>
          <a:off x="4775784" y="5222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86</xdr:row>
      <xdr:rowOff>0</xdr:rowOff>
    </xdr:from>
    <xdr:ext cx="36830" cy="6350"/>
    <xdr:sp macro="" textlink="">
      <xdr:nvSpPr>
        <xdr:cNvPr id="17" name="Shape 2">
          <a:extLst>
            <a:ext uri="{FF2B5EF4-FFF2-40B4-BE49-F238E27FC236}">
              <a16:creationId xmlns:a16="http://schemas.microsoft.com/office/drawing/2014/main" id="{975D0A9A-7E10-4FF0-833C-C20E83B03505}"/>
            </a:ext>
          </a:extLst>
        </xdr:cNvPr>
        <xdr:cNvSpPr/>
      </xdr:nvSpPr>
      <xdr:spPr>
        <a:xfrm>
          <a:off x="2480259"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86</xdr:row>
      <xdr:rowOff>0</xdr:rowOff>
    </xdr:from>
    <xdr:ext cx="36830" cy="6350"/>
    <xdr:sp macro="" textlink="">
      <xdr:nvSpPr>
        <xdr:cNvPr id="18" name="Shape 2">
          <a:extLst>
            <a:ext uri="{FF2B5EF4-FFF2-40B4-BE49-F238E27FC236}">
              <a16:creationId xmlns:a16="http://schemas.microsoft.com/office/drawing/2014/main" id="{BCC7EF42-BFA4-4F58-828F-89471F94C507}"/>
            </a:ext>
          </a:extLst>
        </xdr:cNvPr>
        <xdr:cNvSpPr/>
      </xdr:nvSpPr>
      <xdr:spPr>
        <a:xfrm>
          <a:off x="4775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86</xdr:row>
      <xdr:rowOff>0</xdr:rowOff>
    </xdr:from>
    <xdr:ext cx="36830" cy="6350"/>
    <xdr:sp macro="" textlink="">
      <xdr:nvSpPr>
        <xdr:cNvPr id="19" name="Shape 2">
          <a:extLst>
            <a:ext uri="{FF2B5EF4-FFF2-40B4-BE49-F238E27FC236}">
              <a16:creationId xmlns:a16="http://schemas.microsoft.com/office/drawing/2014/main" id="{CE394069-4893-435C-AEC9-F7153E5AB937}"/>
            </a:ext>
          </a:extLst>
        </xdr:cNvPr>
        <xdr:cNvSpPr/>
      </xdr:nvSpPr>
      <xdr:spPr>
        <a:xfrm>
          <a:off x="5537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86</xdr:row>
      <xdr:rowOff>0</xdr:rowOff>
    </xdr:from>
    <xdr:ext cx="36830" cy="6350"/>
    <xdr:sp macro="" textlink="">
      <xdr:nvSpPr>
        <xdr:cNvPr id="20" name="Shape 2">
          <a:extLst>
            <a:ext uri="{FF2B5EF4-FFF2-40B4-BE49-F238E27FC236}">
              <a16:creationId xmlns:a16="http://schemas.microsoft.com/office/drawing/2014/main" id="{C46BF544-A0D1-44E8-88BA-D80FE223E496}"/>
            </a:ext>
          </a:extLst>
        </xdr:cNvPr>
        <xdr:cNvSpPr/>
      </xdr:nvSpPr>
      <xdr:spPr>
        <a:xfrm>
          <a:off x="64521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90</xdr:row>
      <xdr:rowOff>0</xdr:rowOff>
    </xdr:from>
    <xdr:ext cx="36830" cy="6350"/>
    <xdr:sp macro="" textlink="">
      <xdr:nvSpPr>
        <xdr:cNvPr id="21" name="Shape 2">
          <a:extLst>
            <a:ext uri="{FF2B5EF4-FFF2-40B4-BE49-F238E27FC236}">
              <a16:creationId xmlns:a16="http://schemas.microsoft.com/office/drawing/2014/main" id="{EC9C5BE6-3F73-4729-BAAE-861F0BF460B2}"/>
            </a:ext>
          </a:extLst>
        </xdr:cNvPr>
        <xdr:cNvSpPr/>
      </xdr:nvSpPr>
      <xdr:spPr>
        <a:xfrm>
          <a:off x="2480259"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90</xdr:row>
      <xdr:rowOff>0</xdr:rowOff>
    </xdr:from>
    <xdr:ext cx="36830" cy="6350"/>
    <xdr:sp macro="" textlink="">
      <xdr:nvSpPr>
        <xdr:cNvPr id="22" name="Shape 2">
          <a:extLst>
            <a:ext uri="{FF2B5EF4-FFF2-40B4-BE49-F238E27FC236}">
              <a16:creationId xmlns:a16="http://schemas.microsoft.com/office/drawing/2014/main" id="{292C431A-9743-4308-864D-6288CCD49F36}"/>
            </a:ext>
          </a:extLst>
        </xdr:cNvPr>
        <xdr:cNvSpPr/>
      </xdr:nvSpPr>
      <xdr:spPr>
        <a:xfrm>
          <a:off x="4775784"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90</xdr:row>
      <xdr:rowOff>0</xdr:rowOff>
    </xdr:from>
    <xdr:ext cx="36830" cy="6350"/>
    <xdr:sp macro="" textlink="">
      <xdr:nvSpPr>
        <xdr:cNvPr id="23" name="Shape 2">
          <a:extLst>
            <a:ext uri="{FF2B5EF4-FFF2-40B4-BE49-F238E27FC236}">
              <a16:creationId xmlns:a16="http://schemas.microsoft.com/office/drawing/2014/main" id="{899CCA0F-1A3F-4FC0-9DF0-ADA2732B16A5}"/>
            </a:ext>
          </a:extLst>
        </xdr:cNvPr>
        <xdr:cNvSpPr/>
      </xdr:nvSpPr>
      <xdr:spPr>
        <a:xfrm>
          <a:off x="2480259"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90</xdr:row>
      <xdr:rowOff>0</xdr:rowOff>
    </xdr:from>
    <xdr:ext cx="36830" cy="6350"/>
    <xdr:sp macro="" textlink="">
      <xdr:nvSpPr>
        <xdr:cNvPr id="24" name="Shape 2">
          <a:extLst>
            <a:ext uri="{FF2B5EF4-FFF2-40B4-BE49-F238E27FC236}">
              <a16:creationId xmlns:a16="http://schemas.microsoft.com/office/drawing/2014/main" id="{57EE6804-B2E4-4DF3-8073-9C39C1D725BB}"/>
            </a:ext>
          </a:extLst>
        </xdr:cNvPr>
        <xdr:cNvSpPr/>
      </xdr:nvSpPr>
      <xdr:spPr>
        <a:xfrm>
          <a:off x="4775784"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91</xdr:row>
      <xdr:rowOff>0</xdr:rowOff>
    </xdr:from>
    <xdr:ext cx="36830" cy="6350"/>
    <xdr:sp macro="" textlink="">
      <xdr:nvSpPr>
        <xdr:cNvPr id="25" name="Shape 2">
          <a:extLst>
            <a:ext uri="{FF2B5EF4-FFF2-40B4-BE49-F238E27FC236}">
              <a16:creationId xmlns:a16="http://schemas.microsoft.com/office/drawing/2014/main" id="{BC837A27-BCEE-48E6-A065-9C637680A4A3}"/>
            </a:ext>
          </a:extLst>
        </xdr:cNvPr>
        <xdr:cNvSpPr/>
      </xdr:nvSpPr>
      <xdr:spPr>
        <a:xfrm>
          <a:off x="2480259" y="52873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91</xdr:row>
      <xdr:rowOff>0</xdr:rowOff>
    </xdr:from>
    <xdr:ext cx="36830" cy="6350"/>
    <xdr:sp macro="" textlink="">
      <xdr:nvSpPr>
        <xdr:cNvPr id="26" name="Shape 2">
          <a:extLst>
            <a:ext uri="{FF2B5EF4-FFF2-40B4-BE49-F238E27FC236}">
              <a16:creationId xmlns:a16="http://schemas.microsoft.com/office/drawing/2014/main" id="{5736A916-14A2-4156-9ACA-5C30A543ACA2}"/>
            </a:ext>
          </a:extLst>
        </xdr:cNvPr>
        <xdr:cNvSpPr/>
      </xdr:nvSpPr>
      <xdr:spPr>
        <a:xfrm>
          <a:off x="4775784" y="52873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91</xdr:row>
      <xdr:rowOff>0</xdr:rowOff>
    </xdr:from>
    <xdr:ext cx="36830" cy="6350"/>
    <xdr:sp macro="" textlink="">
      <xdr:nvSpPr>
        <xdr:cNvPr id="27" name="Shape 2">
          <a:extLst>
            <a:ext uri="{FF2B5EF4-FFF2-40B4-BE49-F238E27FC236}">
              <a16:creationId xmlns:a16="http://schemas.microsoft.com/office/drawing/2014/main" id="{DEC141EC-897C-4BF1-BA92-B6D90C7AA87B}"/>
            </a:ext>
          </a:extLst>
        </xdr:cNvPr>
        <xdr:cNvSpPr/>
      </xdr:nvSpPr>
      <xdr:spPr>
        <a:xfrm>
          <a:off x="2480259"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91</xdr:row>
      <xdr:rowOff>0</xdr:rowOff>
    </xdr:from>
    <xdr:ext cx="36830" cy="6350"/>
    <xdr:sp macro="" textlink="">
      <xdr:nvSpPr>
        <xdr:cNvPr id="28" name="Shape 2">
          <a:extLst>
            <a:ext uri="{FF2B5EF4-FFF2-40B4-BE49-F238E27FC236}">
              <a16:creationId xmlns:a16="http://schemas.microsoft.com/office/drawing/2014/main" id="{C11FDAAE-3672-4915-AA0F-B15A57DE4246}"/>
            </a:ext>
          </a:extLst>
        </xdr:cNvPr>
        <xdr:cNvSpPr/>
      </xdr:nvSpPr>
      <xdr:spPr>
        <a:xfrm>
          <a:off x="4775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91</xdr:row>
      <xdr:rowOff>0</xdr:rowOff>
    </xdr:from>
    <xdr:ext cx="36830" cy="6350"/>
    <xdr:sp macro="" textlink="">
      <xdr:nvSpPr>
        <xdr:cNvPr id="29" name="Shape 2">
          <a:extLst>
            <a:ext uri="{FF2B5EF4-FFF2-40B4-BE49-F238E27FC236}">
              <a16:creationId xmlns:a16="http://schemas.microsoft.com/office/drawing/2014/main" id="{063999DF-1FF9-4111-A8F7-D65EFF7DC949}"/>
            </a:ext>
          </a:extLst>
        </xdr:cNvPr>
        <xdr:cNvSpPr/>
      </xdr:nvSpPr>
      <xdr:spPr>
        <a:xfrm>
          <a:off x="2480259" y="53035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91</xdr:row>
      <xdr:rowOff>0</xdr:rowOff>
    </xdr:from>
    <xdr:ext cx="36830" cy="6350"/>
    <xdr:sp macro="" textlink="">
      <xdr:nvSpPr>
        <xdr:cNvPr id="30" name="Shape 2">
          <a:extLst>
            <a:ext uri="{FF2B5EF4-FFF2-40B4-BE49-F238E27FC236}">
              <a16:creationId xmlns:a16="http://schemas.microsoft.com/office/drawing/2014/main" id="{B79DDDA8-9982-4081-8354-661F816289E8}"/>
            </a:ext>
          </a:extLst>
        </xdr:cNvPr>
        <xdr:cNvSpPr/>
      </xdr:nvSpPr>
      <xdr:spPr>
        <a:xfrm>
          <a:off x="4775784" y="53035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1899234</xdr:colOff>
      <xdr:row>108</xdr:row>
      <xdr:rowOff>0</xdr:rowOff>
    </xdr:from>
    <xdr:ext cx="36830" cy="6350"/>
    <xdr:sp macro="" textlink="">
      <xdr:nvSpPr>
        <xdr:cNvPr id="2" name="Shape 2">
          <a:extLst>
            <a:ext uri="{FF2B5EF4-FFF2-40B4-BE49-F238E27FC236}">
              <a16:creationId xmlns:a16="http://schemas.microsoft.com/office/drawing/2014/main" id="{00000000-0008-0000-0900-000002000000}"/>
            </a:ext>
          </a:extLst>
        </xdr:cNvPr>
        <xdr:cNvSpPr/>
      </xdr:nvSpPr>
      <xdr:spPr>
        <a:xfrm>
          <a:off x="2378710" y="273805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3" name="Shape 2">
          <a:extLst>
            <a:ext uri="{FF2B5EF4-FFF2-40B4-BE49-F238E27FC236}">
              <a16:creationId xmlns:a16="http://schemas.microsoft.com/office/drawing/2014/main" id="{00000000-0008-0000-0900-000003000000}"/>
            </a:ext>
          </a:extLst>
        </xdr:cNvPr>
        <xdr:cNvSpPr/>
      </xdr:nvSpPr>
      <xdr:spPr>
        <a:xfrm>
          <a:off x="5212080" y="273805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4" name="Shape 2">
          <a:extLst>
            <a:ext uri="{FF2B5EF4-FFF2-40B4-BE49-F238E27FC236}">
              <a16:creationId xmlns:a16="http://schemas.microsoft.com/office/drawing/2014/main" id="{00000000-0008-0000-0900-000004000000}"/>
            </a:ext>
          </a:extLst>
        </xdr:cNvPr>
        <xdr:cNvSpPr/>
      </xdr:nvSpPr>
      <xdr:spPr>
        <a:xfrm>
          <a:off x="5806440" y="273805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5" name="Shape 2">
          <a:extLst>
            <a:ext uri="{FF2B5EF4-FFF2-40B4-BE49-F238E27FC236}">
              <a16:creationId xmlns:a16="http://schemas.microsoft.com/office/drawing/2014/main" id="{00000000-0008-0000-0900-000005000000}"/>
            </a:ext>
          </a:extLst>
        </xdr:cNvPr>
        <xdr:cNvSpPr/>
      </xdr:nvSpPr>
      <xdr:spPr>
        <a:xfrm>
          <a:off x="6697980" y="273805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99</xdr:row>
      <xdr:rowOff>0</xdr:rowOff>
    </xdr:from>
    <xdr:ext cx="36830" cy="6350"/>
    <xdr:sp macro="" textlink="">
      <xdr:nvSpPr>
        <xdr:cNvPr id="6" name="Shape 2">
          <a:extLst>
            <a:ext uri="{FF2B5EF4-FFF2-40B4-BE49-F238E27FC236}">
              <a16:creationId xmlns:a16="http://schemas.microsoft.com/office/drawing/2014/main" id="{4A2C9C33-AF4B-4DE4-8EF7-C09869704C46}"/>
            </a:ext>
          </a:extLst>
        </xdr:cNvPr>
        <xdr:cNvSpPr/>
      </xdr:nvSpPr>
      <xdr:spPr>
        <a:xfrm>
          <a:off x="2480259"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99</xdr:row>
      <xdr:rowOff>0</xdr:rowOff>
    </xdr:from>
    <xdr:ext cx="36830" cy="6350"/>
    <xdr:sp macro="" textlink="">
      <xdr:nvSpPr>
        <xdr:cNvPr id="7" name="Shape 2">
          <a:extLst>
            <a:ext uri="{FF2B5EF4-FFF2-40B4-BE49-F238E27FC236}">
              <a16:creationId xmlns:a16="http://schemas.microsoft.com/office/drawing/2014/main" id="{266888E4-F8DE-4AD5-93F4-23B2BA617388}"/>
            </a:ext>
          </a:extLst>
        </xdr:cNvPr>
        <xdr:cNvSpPr/>
      </xdr:nvSpPr>
      <xdr:spPr>
        <a:xfrm>
          <a:off x="4775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99</xdr:row>
      <xdr:rowOff>0</xdr:rowOff>
    </xdr:from>
    <xdr:ext cx="36830" cy="6350"/>
    <xdr:sp macro="" textlink="">
      <xdr:nvSpPr>
        <xdr:cNvPr id="8" name="Shape 2">
          <a:extLst>
            <a:ext uri="{FF2B5EF4-FFF2-40B4-BE49-F238E27FC236}">
              <a16:creationId xmlns:a16="http://schemas.microsoft.com/office/drawing/2014/main" id="{1F64099B-A792-4CD9-B1A1-DAB61E9403DA}"/>
            </a:ext>
          </a:extLst>
        </xdr:cNvPr>
        <xdr:cNvSpPr/>
      </xdr:nvSpPr>
      <xdr:spPr>
        <a:xfrm>
          <a:off x="5537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99</xdr:row>
      <xdr:rowOff>0</xdr:rowOff>
    </xdr:from>
    <xdr:ext cx="36830" cy="6350"/>
    <xdr:sp macro="" textlink="">
      <xdr:nvSpPr>
        <xdr:cNvPr id="9" name="Shape 2">
          <a:extLst>
            <a:ext uri="{FF2B5EF4-FFF2-40B4-BE49-F238E27FC236}">
              <a16:creationId xmlns:a16="http://schemas.microsoft.com/office/drawing/2014/main" id="{EC4A602E-7DD2-4F80-B743-07AEBA16D2E8}"/>
            </a:ext>
          </a:extLst>
        </xdr:cNvPr>
        <xdr:cNvSpPr/>
      </xdr:nvSpPr>
      <xdr:spPr>
        <a:xfrm>
          <a:off x="64521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104</xdr:row>
      <xdr:rowOff>0</xdr:rowOff>
    </xdr:from>
    <xdr:ext cx="36830" cy="6350"/>
    <xdr:sp macro="" textlink="">
      <xdr:nvSpPr>
        <xdr:cNvPr id="10" name="Shape 2">
          <a:extLst>
            <a:ext uri="{FF2B5EF4-FFF2-40B4-BE49-F238E27FC236}">
              <a16:creationId xmlns:a16="http://schemas.microsoft.com/office/drawing/2014/main" id="{7AC4ED75-59E2-45AE-8964-A1A5010A38DC}"/>
            </a:ext>
          </a:extLst>
        </xdr:cNvPr>
        <xdr:cNvSpPr/>
      </xdr:nvSpPr>
      <xdr:spPr>
        <a:xfrm>
          <a:off x="2480259"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104</xdr:row>
      <xdr:rowOff>0</xdr:rowOff>
    </xdr:from>
    <xdr:ext cx="36830" cy="6350"/>
    <xdr:sp macro="" textlink="">
      <xdr:nvSpPr>
        <xdr:cNvPr id="11" name="Shape 2">
          <a:extLst>
            <a:ext uri="{FF2B5EF4-FFF2-40B4-BE49-F238E27FC236}">
              <a16:creationId xmlns:a16="http://schemas.microsoft.com/office/drawing/2014/main" id="{951022DE-9417-439E-AC8E-9BC1D462AA5D}"/>
            </a:ext>
          </a:extLst>
        </xdr:cNvPr>
        <xdr:cNvSpPr/>
      </xdr:nvSpPr>
      <xdr:spPr>
        <a:xfrm>
          <a:off x="4775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104</xdr:row>
      <xdr:rowOff>0</xdr:rowOff>
    </xdr:from>
    <xdr:ext cx="36830" cy="6350"/>
    <xdr:sp macro="" textlink="">
      <xdr:nvSpPr>
        <xdr:cNvPr id="12" name="Shape 2">
          <a:extLst>
            <a:ext uri="{FF2B5EF4-FFF2-40B4-BE49-F238E27FC236}">
              <a16:creationId xmlns:a16="http://schemas.microsoft.com/office/drawing/2014/main" id="{510A4599-C981-4FDA-ABAE-B81EE1F63DA7}"/>
            </a:ext>
          </a:extLst>
        </xdr:cNvPr>
        <xdr:cNvSpPr/>
      </xdr:nvSpPr>
      <xdr:spPr>
        <a:xfrm>
          <a:off x="5537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102</xdr:row>
      <xdr:rowOff>0</xdr:rowOff>
    </xdr:from>
    <xdr:ext cx="36830" cy="6350"/>
    <xdr:sp macro="" textlink="">
      <xdr:nvSpPr>
        <xdr:cNvPr id="13" name="Shape 2">
          <a:extLst>
            <a:ext uri="{FF2B5EF4-FFF2-40B4-BE49-F238E27FC236}">
              <a16:creationId xmlns:a16="http://schemas.microsoft.com/office/drawing/2014/main" id="{05148865-B52D-434E-ADE5-15B3578ABAC2}"/>
            </a:ext>
          </a:extLst>
        </xdr:cNvPr>
        <xdr:cNvSpPr/>
      </xdr:nvSpPr>
      <xdr:spPr>
        <a:xfrm>
          <a:off x="2480259" y="52387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101</xdr:row>
      <xdr:rowOff>0</xdr:rowOff>
    </xdr:from>
    <xdr:ext cx="36830" cy="6350"/>
    <xdr:sp macro="" textlink="">
      <xdr:nvSpPr>
        <xdr:cNvPr id="15" name="Shape 2">
          <a:extLst>
            <a:ext uri="{FF2B5EF4-FFF2-40B4-BE49-F238E27FC236}">
              <a16:creationId xmlns:a16="http://schemas.microsoft.com/office/drawing/2014/main" id="{E3CB7944-B681-4A24-9CF4-BC54E4740477}"/>
            </a:ext>
          </a:extLst>
        </xdr:cNvPr>
        <xdr:cNvSpPr/>
      </xdr:nvSpPr>
      <xdr:spPr>
        <a:xfrm>
          <a:off x="2480259" y="5222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101</xdr:row>
      <xdr:rowOff>0</xdr:rowOff>
    </xdr:from>
    <xdr:ext cx="36830" cy="6350"/>
    <xdr:sp macro="" textlink="">
      <xdr:nvSpPr>
        <xdr:cNvPr id="16" name="Shape 2">
          <a:extLst>
            <a:ext uri="{FF2B5EF4-FFF2-40B4-BE49-F238E27FC236}">
              <a16:creationId xmlns:a16="http://schemas.microsoft.com/office/drawing/2014/main" id="{2A83090F-88F3-4B59-94B8-D92170BA0EF8}"/>
            </a:ext>
          </a:extLst>
        </xdr:cNvPr>
        <xdr:cNvSpPr/>
      </xdr:nvSpPr>
      <xdr:spPr>
        <a:xfrm>
          <a:off x="4775784" y="52225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99</xdr:row>
      <xdr:rowOff>0</xdr:rowOff>
    </xdr:from>
    <xdr:ext cx="36830" cy="6350"/>
    <xdr:sp macro="" textlink="">
      <xdr:nvSpPr>
        <xdr:cNvPr id="17" name="Shape 2">
          <a:extLst>
            <a:ext uri="{FF2B5EF4-FFF2-40B4-BE49-F238E27FC236}">
              <a16:creationId xmlns:a16="http://schemas.microsoft.com/office/drawing/2014/main" id="{E4EE6E30-7FC6-44A5-BE2E-33AA35997C5C}"/>
            </a:ext>
          </a:extLst>
        </xdr:cNvPr>
        <xdr:cNvSpPr/>
      </xdr:nvSpPr>
      <xdr:spPr>
        <a:xfrm>
          <a:off x="2480259"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99</xdr:row>
      <xdr:rowOff>0</xdr:rowOff>
    </xdr:from>
    <xdr:ext cx="36830" cy="6350"/>
    <xdr:sp macro="" textlink="">
      <xdr:nvSpPr>
        <xdr:cNvPr id="18" name="Shape 2">
          <a:extLst>
            <a:ext uri="{FF2B5EF4-FFF2-40B4-BE49-F238E27FC236}">
              <a16:creationId xmlns:a16="http://schemas.microsoft.com/office/drawing/2014/main" id="{69F21417-D28C-4E68-89A0-59BA8C4B8C53}"/>
            </a:ext>
          </a:extLst>
        </xdr:cNvPr>
        <xdr:cNvSpPr/>
      </xdr:nvSpPr>
      <xdr:spPr>
        <a:xfrm>
          <a:off x="4775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99</xdr:row>
      <xdr:rowOff>0</xdr:rowOff>
    </xdr:from>
    <xdr:ext cx="36830" cy="6350"/>
    <xdr:sp macro="" textlink="">
      <xdr:nvSpPr>
        <xdr:cNvPr id="19" name="Shape 2">
          <a:extLst>
            <a:ext uri="{FF2B5EF4-FFF2-40B4-BE49-F238E27FC236}">
              <a16:creationId xmlns:a16="http://schemas.microsoft.com/office/drawing/2014/main" id="{5522F4A6-BA86-449C-927A-6912DBB7FF6E}"/>
            </a:ext>
          </a:extLst>
        </xdr:cNvPr>
        <xdr:cNvSpPr/>
      </xdr:nvSpPr>
      <xdr:spPr>
        <a:xfrm>
          <a:off x="55377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99</xdr:row>
      <xdr:rowOff>0</xdr:rowOff>
    </xdr:from>
    <xdr:ext cx="36830" cy="6350"/>
    <xdr:sp macro="" textlink="">
      <xdr:nvSpPr>
        <xdr:cNvPr id="20" name="Shape 2">
          <a:extLst>
            <a:ext uri="{FF2B5EF4-FFF2-40B4-BE49-F238E27FC236}">
              <a16:creationId xmlns:a16="http://schemas.microsoft.com/office/drawing/2014/main" id="{E56D8AB3-3978-4485-BCBC-7A85BEA8427E}"/>
            </a:ext>
          </a:extLst>
        </xdr:cNvPr>
        <xdr:cNvSpPr/>
      </xdr:nvSpPr>
      <xdr:spPr>
        <a:xfrm>
          <a:off x="6452184" y="51892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103</xdr:row>
      <xdr:rowOff>0</xdr:rowOff>
    </xdr:from>
    <xdr:ext cx="36830" cy="6350"/>
    <xdr:sp macro="" textlink="">
      <xdr:nvSpPr>
        <xdr:cNvPr id="21" name="Shape 2">
          <a:extLst>
            <a:ext uri="{FF2B5EF4-FFF2-40B4-BE49-F238E27FC236}">
              <a16:creationId xmlns:a16="http://schemas.microsoft.com/office/drawing/2014/main" id="{1AB469AC-6DF2-4868-AE47-FD8BD776E73C}"/>
            </a:ext>
          </a:extLst>
        </xdr:cNvPr>
        <xdr:cNvSpPr/>
      </xdr:nvSpPr>
      <xdr:spPr>
        <a:xfrm>
          <a:off x="2480259"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103</xdr:row>
      <xdr:rowOff>0</xdr:rowOff>
    </xdr:from>
    <xdr:ext cx="36830" cy="6350"/>
    <xdr:sp macro="" textlink="">
      <xdr:nvSpPr>
        <xdr:cNvPr id="22" name="Shape 2">
          <a:extLst>
            <a:ext uri="{FF2B5EF4-FFF2-40B4-BE49-F238E27FC236}">
              <a16:creationId xmlns:a16="http://schemas.microsoft.com/office/drawing/2014/main" id="{40EAA3FB-FF76-4EF9-8C81-DC71134A7680}"/>
            </a:ext>
          </a:extLst>
        </xdr:cNvPr>
        <xdr:cNvSpPr/>
      </xdr:nvSpPr>
      <xdr:spPr>
        <a:xfrm>
          <a:off x="4775784"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103</xdr:row>
      <xdr:rowOff>0</xdr:rowOff>
    </xdr:from>
    <xdr:ext cx="36830" cy="6350"/>
    <xdr:sp macro="" textlink="">
      <xdr:nvSpPr>
        <xdr:cNvPr id="23" name="Shape 2">
          <a:extLst>
            <a:ext uri="{FF2B5EF4-FFF2-40B4-BE49-F238E27FC236}">
              <a16:creationId xmlns:a16="http://schemas.microsoft.com/office/drawing/2014/main" id="{F6385467-848B-4C55-A33A-9BB7D964F465}"/>
            </a:ext>
          </a:extLst>
        </xdr:cNvPr>
        <xdr:cNvSpPr/>
      </xdr:nvSpPr>
      <xdr:spPr>
        <a:xfrm>
          <a:off x="2480259"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103</xdr:row>
      <xdr:rowOff>0</xdr:rowOff>
    </xdr:from>
    <xdr:ext cx="36830" cy="6350"/>
    <xdr:sp macro="" textlink="">
      <xdr:nvSpPr>
        <xdr:cNvPr id="24" name="Shape 2">
          <a:extLst>
            <a:ext uri="{FF2B5EF4-FFF2-40B4-BE49-F238E27FC236}">
              <a16:creationId xmlns:a16="http://schemas.microsoft.com/office/drawing/2014/main" id="{B2D4CA5B-9FBC-44B0-B1B3-77AA86DE368B}"/>
            </a:ext>
          </a:extLst>
        </xdr:cNvPr>
        <xdr:cNvSpPr/>
      </xdr:nvSpPr>
      <xdr:spPr>
        <a:xfrm>
          <a:off x="4775784" y="52549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105</xdr:row>
      <xdr:rowOff>0</xdr:rowOff>
    </xdr:from>
    <xdr:ext cx="36830" cy="6350"/>
    <xdr:sp macro="" textlink="">
      <xdr:nvSpPr>
        <xdr:cNvPr id="25" name="Shape 2">
          <a:extLst>
            <a:ext uri="{FF2B5EF4-FFF2-40B4-BE49-F238E27FC236}">
              <a16:creationId xmlns:a16="http://schemas.microsoft.com/office/drawing/2014/main" id="{93D6DD47-1325-4A9B-B67A-A3DCE00FF836}"/>
            </a:ext>
          </a:extLst>
        </xdr:cNvPr>
        <xdr:cNvSpPr/>
      </xdr:nvSpPr>
      <xdr:spPr>
        <a:xfrm>
          <a:off x="2480259" y="52873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105</xdr:row>
      <xdr:rowOff>0</xdr:rowOff>
    </xdr:from>
    <xdr:ext cx="36830" cy="6350"/>
    <xdr:sp macro="" textlink="">
      <xdr:nvSpPr>
        <xdr:cNvPr id="26" name="Shape 2">
          <a:extLst>
            <a:ext uri="{FF2B5EF4-FFF2-40B4-BE49-F238E27FC236}">
              <a16:creationId xmlns:a16="http://schemas.microsoft.com/office/drawing/2014/main" id="{50A7D6A9-8B6B-46FC-8D27-B1994EA9AE53}"/>
            </a:ext>
          </a:extLst>
        </xdr:cNvPr>
        <xdr:cNvSpPr/>
      </xdr:nvSpPr>
      <xdr:spPr>
        <a:xfrm>
          <a:off x="4775784" y="52873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104</xdr:row>
      <xdr:rowOff>0</xdr:rowOff>
    </xdr:from>
    <xdr:ext cx="36830" cy="6350"/>
    <xdr:sp macro="" textlink="">
      <xdr:nvSpPr>
        <xdr:cNvPr id="27" name="Shape 2">
          <a:extLst>
            <a:ext uri="{FF2B5EF4-FFF2-40B4-BE49-F238E27FC236}">
              <a16:creationId xmlns:a16="http://schemas.microsoft.com/office/drawing/2014/main" id="{A0F9311C-FAEF-47C6-99E0-B42263175331}"/>
            </a:ext>
          </a:extLst>
        </xdr:cNvPr>
        <xdr:cNvSpPr/>
      </xdr:nvSpPr>
      <xdr:spPr>
        <a:xfrm>
          <a:off x="2480259"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104</xdr:row>
      <xdr:rowOff>0</xdr:rowOff>
    </xdr:from>
    <xdr:ext cx="36830" cy="6350"/>
    <xdr:sp macro="" textlink="">
      <xdr:nvSpPr>
        <xdr:cNvPr id="28" name="Shape 2">
          <a:extLst>
            <a:ext uri="{FF2B5EF4-FFF2-40B4-BE49-F238E27FC236}">
              <a16:creationId xmlns:a16="http://schemas.microsoft.com/office/drawing/2014/main" id="{350A75A7-A0EB-484F-A34D-529E6CD372E8}"/>
            </a:ext>
          </a:extLst>
        </xdr:cNvPr>
        <xdr:cNvSpPr/>
      </xdr:nvSpPr>
      <xdr:spPr>
        <a:xfrm>
          <a:off x="4775784" y="52711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106</xdr:row>
      <xdr:rowOff>0</xdr:rowOff>
    </xdr:from>
    <xdr:ext cx="36830" cy="6350"/>
    <xdr:sp macro="" textlink="">
      <xdr:nvSpPr>
        <xdr:cNvPr id="29" name="Shape 2">
          <a:extLst>
            <a:ext uri="{FF2B5EF4-FFF2-40B4-BE49-F238E27FC236}">
              <a16:creationId xmlns:a16="http://schemas.microsoft.com/office/drawing/2014/main" id="{69C079AD-EBA1-4C73-851D-9F93B83F6EF9}"/>
            </a:ext>
          </a:extLst>
        </xdr:cNvPr>
        <xdr:cNvSpPr/>
      </xdr:nvSpPr>
      <xdr:spPr>
        <a:xfrm>
          <a:off x="2480259" y="53035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106</xdr:row>
      <xdr:rowOff>0</xdr:rowOff>
    </xdr:from>
    <xdr:ext cx="36830" cy="6350"/>
    <xdr:sp macro="" textlink="">
      <xdr:nvSpPr>
        <xdr:cNvPr id="30" name="Shape 2">
          <a:extLst>
            <a:ext uri="{FF2B5EF4-FFF2-40B4-BE49-F238E27FC236}">
              <a16:creationId xmlns:a16="http://schemas.microsoft.com/office/drawing/2014/main" id="{A8F3E766-0D72-4AF6-A466-DDF73E942D5E}"/>
            </a:ext>
          </a:extLst>
        </xdr:cNvPr>
        <xdr:cNvSpPr/>
      </xdr:nvSpPr>
      <xdr:spPr>
        <a:xfrm>
          <a:off x="4775784" y="530352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1899234</xdr:colOff>
      <xdr:row>121</xdr:row>
      <xdr:rowOff>0</xdr:rowOff>
    </xdr:from>
    <xdr:ext cx="36830" cy="6350"/>
    <xdr:sp macro="" textlink="">
      <xdr:nvSpPr>
        <xdr:cNvPr id="2" name="Shape 2">
          <a:extLst>
            <a:ext uri="{FF2B5EF4-FFF2-40B4-BE49-F238E27FC236}">
              <a16:creationId xmlns:a16="http://schemas.microsoft.com/office/drawing/2014/main" id="{00000000-0008-0000-0A00-000002000000}"/>
            </a:ext>
          </a:extLst>
        </xdr:cNvPr>
        <xdr:cNvSpPr/>
      </xdr:nvSpPr>
      <xdr:spPr>
        <a:xfrm>
          <a:off x="2432634" y="212445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121</xdr:row>
      <xdr:rowOff>0</xdr:rowOff>
    </xdr:from>
    <xdr:ext cx="36830" cy="6350"/>
    <xdr:sp macro="" textlink="">
      <xdr:nvSpPr>
        <xdr:cNvPr id="3" name="Shape 2">
          <a:extLst>
            <a:ext uri="{FF2B5EF4-FFF2-40B4-BE49-F238E27FC236}">
              <a16:creationId xmlns:a16="http://schemas.microsoft.com/office/drawing/2014/main" id="{00000000-0008-0000-0A00-000003000000}"/>
            </a:ext>
          </a:extLst>
        </xdr:cNvPr>
        <xdr:cNvSpPr/>
      </xdr:nvSpPr>
      <xdr:spPr>
        <a:xfrm>
          <a:off x="6897954" y="212445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121</xdr:row>
      <xdr:rowOff>0</xdr:rowOff>
    </xdr:from>
    <xdr:ext cx="36830" cy="6350"/>
    <xdr:sp macro="" textlink="">
      <xdr:nvSpPr>
        <xdr:cNvPr id="4" name="Shape 2">
          <a:extLst>
            <a:ext uri="{FF2B5EF4-FFF2-40B4-BE49-F238E27FC236}">
              <a16:creationId xmlns:a16="http://schemas.microsoft.com/office/drawing/2014/main" id="{00000000-0008-0000-0A00-000004000000}"/>
            </a:ext>
          </a:extLst>
        </xdr:cNvPr>
        <xdr:cNvSpPr/>
      </xdr:nvSpPr>
      <xdr:spPr>
        <a:xfrm>
          <a:off x="7355154" y="212445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121</xdr:row>
      <xdr:rowOff>0</xdr:rowOff>
    </xdr:from>
    <xdr:ext cx="36830" cy="6350"/>
    <xdr:sp macro="" textlink="">
      <xdr:nvSpPr>
        <xdr:cNvPr id="5" name="Shape 2">
          <a:extLst>
            <a:ext uri="{FF2B5EF4-FFF2-40B4-BE49-F238E27FC236}">
              <a16:creationId xmlns:a16="http://schemas.microsoft.com/office/drawing/2014/main" id="{00000000-0008-0000-0A00-000005000000}"/>
            </a:ext>
          </a:extLst>
        </xdr:cNvPr>
        <xdr:cNvSpPr/>
      </xdr:nvSpPr>
      <xdr:spPr>
        <a:xfrm>
          <a:off x="8360994" y="212445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112</xdr:row>
      <xdr:rowOff>0</xdr:rowOff>
    </xdr:from>
    <xdr:ext cx="36830" cy="6350"/>
    <xdr:sp macro="" textlink="">
      <xdr:nvSpPr>
        <xdr:cNvPr id="6" name="Shape 2">
          <a:extLst>
            <a:ext uri="{FF2B5EF4-FFF2-40B4-BE49-F238E27FC236}">
              <a16:creationId xmlns:a16="http://schemas.microsoft.com/office/drawing/2014/main" id="{DBE1B6A3-3966-47F1-B63E-6E3166A8AC63}"/>
            </a:ext>
          </a:extLst>
        </xdr:cNvPr>
        <xdr:cNvSpPr/>
      </xdr:nvSpPr>
      <xdr:spPr>
        <a:xfrm>
          <a:off x="244215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112</xdr:row>
      <xdr:rowOff>0</xdr:rowOff>
    </xdr:from>
    <xdr:ext cx="36830" cy="6350"/>
    <xdr:sp macro="" textlink="">
      <xdr:nvSpPr>
        <xdr:cNvPr id="7" name="Shape 2">
          <a:extLst>
            <a:ext uri="{FF2B5EF4-FFF2-40B4-BE49-F238E27FC236}">
              <a16:creationId xmlns:a16="http://schemas.microsoft.com/office/drawing/2014/main" id="{753EB3C5-059F-4DBD-9061-A5B5910120F5}"/>
            </a:ext>
          </a:extLst>
        </xdr:cNvPr>
        <xdr:cNvSpPr/>
      </xdr:nvSpPr>
      <xdr:spPr>
        <a:xfrm>
          <a:off x="423285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112</xdr:row>
      <xdr:rowOff>0</xdr:rowOff>
    </xdr:from>
    <xdr:ext cx="36830" cy="6350"/>
    <xdr:sp macro="" textlink="">
      <xdr:nvSpPr>
        <xdr:cNvPr id="8" name="Shape 2">
          <a:extLst>
            <a:ext uri="{FF2B5EF4-FFF2-40B4-BE49-F238E27FC236}">
              <a16:creationId xmlns:a16="http://schemas.microsoft.com/office/drawing/2014/main" id="{732AEE2A-542A-48E9-8F29-D7655C816E3B}"/>
            </a:ext>
          </a:extLst>
        </xdr:cNvPr>
        <xdr:cNvSpPr/>
      </xdr:nvSpPr>
      <xdr:spPr>
        <a:xfrm>
          <a:off x="4756734"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112</xdr:row>
      <xdr:rowOff>0</xdr:rowOff>
    </xdr:from>
    <xdr:ext cx="36830" cy="6350"/>
    <xdr:sp macro="" textlink="">
      <xdr:nvSpPr>
        <xdr:cNvPr id="9" name="Shape 2">
          <a:extLst>
            <a:ext uri="{FF2B5EF4-FFF2-40B4-BE49-F238E27FC236}">
              <a16:creationId xmlns:a16="http://schemas.microsoft.com/office/drawing/2014/main" id="{6EABBBBD-C50A-4BC1-89A4-EF69A4324953}"/>
            </a:ext>
          </a:extLst>
        </xdr:cNvPr>
        <xdr:cNvSpPr/>
      </xdr:nvSpPr>
      <xdr:spPr>
        <a:xfrm>
          <a:off x="547110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117</xdr:row>
      <xdr:rowOff>0</xdr:rowOff>
    </xdr:from>
    <xdr:ext cx="36830" cy="6350"/>
    <xdr:sp macro="" textlink="">
      <xdr:nvSpPr>
        <xdr:cNvPr id="10" name="Shape 2">
          <a:extLst>
            <a:ext uri="{FF2B5EF4-FFF2-40B4-BE49-F238E27FC236}">
              <a16:creationId xmlns:a16="http://schemas.microsoft.com/office/drawing/2014/main" id="{637731C1-BCD1-4B0B-BEC2-16C8DDEF214B}"/>
            </a:ext>
          </a:extLst>
        </xdr:cNvPr>
        <xdr:cNvSpPr/>
      </xdr:nvSpPr>
      <xdr:spPr>
        <a:xfrm>
          <a:off x="2442159" y="31984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117</xdr:row>
      <xdr:rowOff>0</xdr:rowOff>
    </xdr:from>
    <xdr:ext cx="36830" cy="6350"/>
    <xdr:sp macro="" textlink="">
      <xdr:nvSpPr>
        <xdr:cNvPr id="11" name="Shape 2">
          <a:extLst>
            <a:ext uri="{FF2B5EF4-FFF2-40B4-BE49-F238E27FC236}">
              <a16:creationId xmlns:a16="http://schemas.microsoft.com/office/drawing/2014/main" id="{32C568EC-33AE-4AED-8537-062C327E4E41}"/>
            </a:ext>
          </a:extLst>
        </xdr:cNvPr>
        <xdr:cNvSpPr/>
      </xdr:nvSpPr>
      <xdr:spPr>
        <a:xfrm>
          <a:off x="4232859" y="31984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117</xdr:row>
      <xdr:rowOff>0</xdr:rowOff>
    </xdr:from>
    <xdr:ext cx="36830" cy="6350"/>
    <xdr:sp macro="" textlink="">
      <xdr:nvSpPr>
        <xdr:cNvPr id="12" name="Shape 2">
          <a:extLst>
            <a:ext uri="{FF2B5EF4-FFF2-40B4-BE49-F238E27FC236}">
              <a16:creationId xmlns:a16="http://schemas.microsoft.com/office/drawing/2014/main" id="{0063D886-2855-4403-955E-9FDAD72FE3C5}"/>
            </a:ext>
          </a:extLst>
        </xdr:cNvPr>
        <xdr:cNvSpPr/>
      </xdr:nvSpPr>
      <xdr:spPr>
        <a:xfrm>
          <a:off x="4756734" y="31984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115</xdr:row>
      <xdr:rowOff>0</xdr:rowOff>
    </xdr:from>
    <xdr:ext cx="36830" cy="6350"/>
    <xdr:sp macro="" textlink="">
      <xdr:nvSpPr>
        <xdr:cNvPr id="13" name="Shape 2">
          <a:extLst>
            <a:ext uri="{FF2B5EF4-FFF2-40B4-BE49-F238E27FC236}">
              <a16:creationId xmlns:a16="http://schemas.microsoft.com/office/drawing/2014/main" id="{DC8CF8E1-09AC-48B0-92C1-83F85BB51343}"/>
            </a:ext>
          </a:extLst>
        </xdr:cNvPr>
        <xdr:cNvSpPr/>
      </xdr:nvSpPr>
      <xdr:spPr>
        <a:xfrm>
          <a:off x="2442159" y="316611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114</xdr:row>
      <xdr:rowOff>0</xdr:rowOff>
    </xdr:from>
    <xdr:ext cx="36830" cy="6350"/>
    <xdr:sp macro="" textlink="">
      <xdr:nvSpPr>
        <xdr:cNvPr id="14" name="Shape 2">
          <a:extLst>
            <a:ext uri="{FF2B5EF4-FFF2-40B4-BE49-F238E27FC236}">
              <a16:creationId xmlns:a16="http://schemas.microsoft.com/office/drawing/2014/main" id="{BB1DF098-3014-473E-8AE5-271EDC2FD5BA}"/>
            </a:ext>
          </a:extLst>
        </xdr:cNvPr>
        <xdr:cNvSpPr/>
      </xdr:nvSpPr>
      <xdr:spPr>
        <a:xfrm>
          <a:off x="2442159" y="31499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114</xdr:row>
      <xdr:rowOff>0</xdr:rowOff>
    </xdr:from>
    <xdr:ext cx="36830" cy="6350"/>
    <xdr:sp macro="" textlink="">
      <xdr:nvSpPr>
        <xdr:cNvPr id="15" name="Shape 2">
          <a:extLst>
            <a:ext uri="{FF2B5EF4-FFF2-40B4-BE49-F238E27FC236}">
              <a16:creationId xmlns:a16="http://schemas.microsoft.com/office/drawing/2014/main" id="{302D4997-572B-4F2E-ACED-DA83C2258DC6}"/>
            </a:ext>
          </a:extLst>
        </xdr:cNvPr>
        <xdr:cNvSpPr/>
      </xdr:nvSpPr>
      <xdr:spPr>
        <a:xfrm>
          <a:off x="4232859" y="31499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112</xdr:row>
      <xdr:rowOff>0</xdr:rowOff>
    </xdr:from>
    <xdr:ext cx="36830" cy="6350"/>
    <xdr:sp macro="" textlink="">
      <xdr:nvSpPr>
        <xdr:cNvPr id="16" name="Shape 2">
          <a:extLst>
            <a:ext uri="{FF2B5EF4-FFF2-40B4-BE49-F238E27FC236}">
              <a16:creationId xmlns:a16="http://schemas.microsoft.com/office/drawing/2014/main" id="{7629AC16-04BD-4A3D-ACDB-F6ACC8ABA974}"/>
            </a:ext>
          </a:extLst>
        </xdr:cNvPr>
        <xdr:cNvSpPr/>
      </xdr:nvSpPr>
      <xdr:spPr>
        <a:xfrm>
          <a:off x="244215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112</xdr:row>
      <xdr:rowOff>0</xdr:rowOff>
    </xdr:from>
    <xdr:ext cx="36830" cy="6350"/>
    <xdr:sp macro="" textlink="">
      <xdr:nvSpPr>
        <xdr:cNvPr id="17" name="Shape 2">
          <a:extLst>
            <a:ext uri="{FF2B5EF4-FFF2-40B4-BE49-F238E27FC236}">
              <a16:creationId xmlns:a16="http://schemas.microsoft.com/office/drawing/2014/main" id="{B9EC8A3A-65D5-47F5-AAD3-6AA6C38D2121}"/>
            </a:ext>
          </a:extLst>
        </xdr:cNvPr>
        <xdr:cNvSpPr/>
      </xdr:nvSpPr>
      <xdr:spPr>
        <a:xfrm>
          <a:off x="423285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112</xdr:row>
      <xdr:rowOff>0</xdr:rowOff>
    </xdr:from>
    <xdr:ext cx="36830" cy="6350"/>
    <xdr:sp macro="" textlink="">
      <xdr:nvSpPr>
        <xdr:cNvPr id="18" name="Shape 2">
          <a:extLst>
            <a:ext uri="{FF2B5EF4-FFF2-40B4-BE49-F238E27FC236}">
              <a16:creationId xmlns:a16="http://schemas.microsoft.com/office/drawing/2014/main" id="{CBE88C9A-FF06-4988-96F6-4706687CB696}"/>
            </a:ext>
          </a:extLst>
        </xdr:cNvPr>
        <xdr:cNvSpPr/>
      </xdr:nvSpPr>
      <xdr:spPr>
        <a:xfrm>
          <a:off x="4756734"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112</xdr:row>
      <xdr:rowOff>0</xdr:rowOff>
    </xdr:from>
    <xdr:ext cx="36830" cy="6350"/>
    <xdr:sp macro="" textlink="">
      <xdr:nvSpPr>
        <xdr:cNvPr id="19" name="Shape 2">
          <a:extLst>
            <a:ext uri="{FF2B5EF4-FFF2-40B4-BE49-F238E27FC236}">
              <a16:creationId xmlns:a16="http://schemas.microsoft.com/office/drawing/2014/main" id="{E133CF49-3150-419A-8DC1-72C5D5905579}"/>
            </a:ext>
          </a:extLst>
        </xdr:cNvPr>
        <xdr:cNvSpPr/>
      </xdr:nvSpPr>
      <xdr:spPr>
        <a:xfrm>
          <a:off x="5471109" y="311562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116</xdr:row>
      <xdr:rowOff>0</xdr:rowOff>
    </xdr:from>
    <xdr:ext cx="36830" cy="6350"/>
    <xdr:sp macro="" textlink="">
      <xdr:nvSpPr>
        <xdr:cNvPr id="20" name="Shape 2">
          <a:extLst>
            <a:ext uri="{FF2B5EF4-FFF2-40B4-BE49-F238E27FC236}">
              <a16:creationId xmlns:a16="http://schemas.microsoft.com/office/drawing/2014/main" id="{FAC8349B-0D35-461A-BAC2-0C7FDD8B3F3D}"/>
            </a:ext>
          </a:extLst>
        </xdr:cNvPr>
        <xdr:cNvSpPr/>
      </xdr:nvSpPr>
      <xdr:spPr>
        <a:xfrm>
          <a:off x="2442159" y="31823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116</xdr:row>
      <xdr:rowOff>0</xdr:rowOff>
    </xdr:from>
    <xdr:ext cx="36830" cy="6350"/>
    <xdr:sp macro="" textlink="">
      <xdr:nvSpPr>
        <xdr:cNvPr id="21" name="Shape 2">
          <a:extLst>
            <a:ext uri="{FF2B5EF4-FFF2-40B4-BE49-F238E27FC236}">
              <a16:creationId xmlns:a16="http://schemas.microsoft.com/office/drawing/2014/main" id="{4EF26140-5B4E-4972-BB4F-4711B2D4B2B6}"/>
            </a:ext>
          </a:extLst>
        </xdr:cNvPr>
        <xdr:cNvSpPr/>
      </xdr:nvSpPr>
      <xdr:spPr>
        <a:xfrm>
          <a:off x="4232859" y="31823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116</xdr:row>
      <xdr:rowOff>0</xdr:rowOff>
    </xdr:from>
    <xdr:ext cx="36830" cy="6350"/>
    <xdr:sp macro="" textlink="">
      <xdr:nvSpPr>
        <xdr:cNvPr id="22" name="Shape 2">
          <a:extLst>
            <a:ext uri="{FF2B5EF4-FFF2-40B4-BE49-F238E27FC236}">
              <a16:creationId xmlns:a16="http://schemas.microsoft.com/office/drawing/2014/main" id="{F20560EE-B995-4B6B-9A01-073A826B1958}"/>
            </a:ext>
          </a:extLst>
        </xdr:cNvPr>
        <xdr:cNvSpPr/>
      </xdr:nvSpPr>
      <xdr:spPr>
        <a:xfrm>
          <a:off x="2442159" y="31823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116</xdr:row>
      <xdr:rowOff>0</xdr:rowOff>
    </xdr:from>
    <xdr:ext cx="36830" cy="6350"/>
    <xdr:sp macro="" textlink="">
      <xdr:nvSpPr>
        <xdr:cNvPr id="23" name="Shape 2">
          <a:extLst>
            <a:ext uri="{FF2B5EF4-FFF2-40B4-BE49-F238E27FC236}">
              <a16:creationId xmlns:a16="http://schemas.microsoft.com/office/drawing/2014/main" id="{62281897-9673-438C-B949-69735632E174}"/>
            </a:ext>
          </a:extLst>
        </xdr:cNvPr>
        <xdr:cNvSpPr/>
      </xdr:nvSpPr>
      <xdr:spPr>
        <a:xfrm>
          <a:off x="4232859" y="31823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118</xdr:row>
      <xdr:rowOff>0</xdr:rowOff>
    </xdr:from>
    <xdr:ext cx="36830" cy="6350"/>
    <xdr:sp macro="" textlink="">
      <xdr:nvSpPr>
        <xdr:cNvPr id="25" name="Shape 2">
          <a:extLst>
            <a:ext uri="{FF2B5EF4-FFF2-40B4-BE49-F238E27FC236}">
              <a16:creationId xmlns:a16="http://schemas.microsoft.com/office/drawing/2014/main" id="{06315D08-430D-45F7-9CC7-8F9E530C2256}"/>
            </a:ext>
          </a:extLst>
        </xdr:cNvPr>
        <xdr:cNvSpPr/>
      </xdr:nvSpPr>
      <xdr:spPr>
        <a:xfrm>
          <a:off x="4232859" y="321468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117</xdr:row>
      <xdr:rowOff>0</xdr:rowOff>
    </xdr:from>
    <xdr:ext cx="36830" cy="6350"/>
    <xdr:sp macro="" textlink="">
      <xdr:nvSpPr>
        <xdr:cNvPr id="26" name="Shape 2">
          <a:extLst>
            <a:ext uri="{FF2B5EF4-FFF2-40B4-BE49-F238E27FC236}">
              <a16:creationId xmlns:a16="http://schemas.microsoft.com/office/drawing/2014/main" id="{83ED0639-345C-4F8E-BFBE-9C1E966A1322}"/>
            </a:ext>
          </a:extLst>
        </xdr:cNvPr>
        <xdr:cNvSpPr/>
      </xdr:nvSpPr>
      <xdr:spPr>
        <a:xfrm>
          <a:off x="2442159" y="31984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117</xdr:row>
      <xdr:rowOff>0</xdr:rowOff>
    </xdr:from>
    <xdr:ext cx="36830" cy="6350"/>
    <xdr:sp macro="" textlink="">
      <xdr:nvSpPr>
        <xdr:cNvPr id="27" name="Shape 2">
          <a:extLst>
            <a:ext uri="{FF2B5EF4-FFF2-40B4-BE49-F238E27FC236}">
              <a16:creationId xmlns:a16="http://schemas.microsoft.com/office/drawing/2014/main" id="{FDD10138-8471-45D1-87C1-EFA4848349F1}"/>
            </a:ext>
          </a:extLst>
        </xdr:cNvPr>
        <xdr:cNvSpPr/>
      </xdr:nvSpPr>
      <xdr:spPr>
        <a:xfrm>
          <a:off x="4232859" y="31984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119</xdr:row>
      <xdr:rowOff>0</xdr:rowOff>
    </xdr:from>
    <xdr:ext cx="36830" cy="6350"/>
    <xdr:sp macro="" textlink="">
      <xdr:nvSpPr>
        <xdr:cNvPr id="28" name="Shape 2">
          <a:extLst>
            <a:ext uri="{FF2B5EF4-FFF2-40B4-BE49-F238E27FC236}">
              <a16:creationId xmlns:a16="http://schemas.microsoft.com/office/drawing/2014/main" id="{EDF988E5-4E87-455E-90BB-32CCB0F1CEC4}"/>
            </a:ext>
          </a:extLst>
        </xdr:cNvPr>
        <xdr:cNvSpPr/>
      </xdr:nvSpPr>
      <xdr:spPr>
        <a:xfrm>
          <a:off x="2442159" y="32308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119</xdr:row>
      <xdr:rowOff>0</xdr:rowOff>
    </xdr:from>
    <xdr:ext cx="36830" cy="6350"/>
    <xdr:sp macro="" textlink="">
      <xdr:nvSpPr>
        <xdr:cNvPr id="29" name="Shape 2">
          <a:extLst>
            <a:ext uri="{FF2B5EF4-FFF2-40B4-BE49-F238E27FC236}">
              <a16:creationId xmlns:a16="http://schemas.microsoft.com/office/drawing/2014/main" id="{59A4D159-B37D-4A77-B24E-A80C9B94F72B}"/>
            </a:ext>
          </a:extLst>
        </xdr:cNvPr>
        <xdr:cNvSpPr/>
      </xdr:nvSpPr>
      <xdr:spPr>
        <a:xfrm>
          <a:off x="4232859" y="32308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118</xdr:row>
      <xdr:rowOff>0</xdr:rowOff>
    </xdr:from>
    <xdr:ext cx="36830" cy="6350"/>
    <xdr:sp macro="" textlink="">
      <xdr:nvSpPr>
        <xdr:cNvPr id="32" name="Shape 2">
          <a:extLst>
            <a:ext uri="{FF2B5EF4-FFF2-40B4-BE49-F238E27FC236}">
              <a16:creationId xmlns:a16="http://schemas.microsoft.com/office/drawing/2014/main" id="{B4B72080-1D23-4E33-8700-03523C672CFE}"/>
            </a:ext>
          </a:extLst>
        </xdr:cNvPr>
        <xdr:cNvSpPr/>
      </xdr:nvSpPr>
      <xdr:spPr>
        <a:xfrm>
          <a:off x="3406382" y="52453442"/>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120</xdr:row>
      <xdr:rowOff>0</xdr:rowOff>
    </xdr:from>
    <xdr:ext cx="36830" cy="6350"/>
    <xdr:sp macro="" textlink="">
      <xdr:nvSpPr>
        <xdr:cNvPr id="33" name="Shape 2">
          <a:extLst>
            <a:ext uri="{FF2B5EF4-FFF2-40B4-BE49-F238E27FC236}">
              <a16:creationId xmlns:a16="http://schemas.microsoft.com/office/drawing/2014/main" id="{B0D4A0A3-5719-440B-884D-9347C905F0C8}"/>
            </a:ext>
          </a:extLst>
        </xdr:cNvPr>
        <xdr:cNvSpPr/>
      </xdr:nvSpPr>
      <xdr:spPr>
        <a:xfrm>
          <a:off x="2346176" y="52775827"/>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120</xdr:row>
      <xdr:rowOff>0</xdr:rowOff>
    </xdr:from>
    <xdr:ext cx="36830" cy="6350"/>
    <xdr:sp macro="" textlink="">
      <xdr:nvSpPr>
        <xdr:cNvPr id="34" name="Shape 2">
          <a:extLst>
            <a:ext uri="{FF2B5EF4-FFF2-40B4-BE49-F238E27FC236}">
              <a16:creationId xmlns:a16="http://schemas.microsoft.com/office/drawing/2014/main" id="{5A3E1DFA-9886-46B2-A019-D1E452C10D03}"/>
            </a:ext>
          </a:extLst>
        </xdr:cNvPr>
        <xdr:cNvSpPr/>
      </xdr:nvSpPr>
      <xdr:spPr>
        <a:xfrm>
          <a:off x="3406382" y="52775827"/>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120</xdr:row>
      <xdr:rowOff>0</xdr:rowOff>
    </xdr:from>
    <xdr:ext cx="36830" cy="6350"/>
    <xdr:sp macro="" textlink="">
      <xdr:nvSpPr>
        <xdr:cNvPr id="35" name="Shape 2">
          <a:extLst>
            <a:ext uri="{FF2B5EF4-FFF2-40B4-BE49-F238E27FC236}">
              <a16:creationId xmlns:a16="http://schemas.microsoft.com/office/drawing/2014/main" id="{1793EDBD-3040-4775-B074-1182BC68C57D}"/>
            </a:ext>
          </a:extLst>
        </xdr:cNvPr>
        <xdr:cNvSpPr/>
      </xdr:nvSpPr>
      <xdr:spPr>
        <a:xfrm>
          <a:off x="2346176" y="52775827"/>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120</xdr:row>
      <xdr:rowOff>0</xdr:rowOff>
    </xdr:from>
    <xdr:ext cx="36830" cy="6350"/>
    <xdr:sp macro="" textlink="">
      <xdr:nvSpPr>
        <xdr:cNvPr id="36" name="Shape 2">
          <a:extLst>
            <a:ext uri="{FF2B5EF4-FFF2-40B4-BE49-F238E27FC236}">
              <a16:creationId xmlns:a16="http://schemas.microsoft.com/office/drawing/2014/main" id="{1BB48FC9-670C-489C-80DE-2E1B7DC16435}"/>
            </a:ext>
          </a:extLst>
        </xdr:cNvPr>
        <xdr:cNvSpPr/>
      </xdr:nvSpPr>
      <xdr:spPr>
        <a:xfrm>
          <a:off x="3406382" y="52775827"/>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1899234</xdr:colOff>
      <xdr:row>227</xdr:row>
      <xdr:rowOff>0</xdr:rowOff>
    </xdr:from>
    <xdr:ext cx="36830" cy="6350"/>
    <xdr:sp macro="" textlink="">
      <xdr:nvSpPr>
        <xdr:cNvPr id="2" name="Shape 2">
          <a:extLst>
            <a:ext uri="{FF2B5EF4-FFF2-40B4-BE49-F238E27FC236}">
              <a16:creationId xmlns:a16="http://schemas.microsoft.com/office/drawing/2014/main" id="{00000000-0008-0000-0C00-000002000000}"/>
            </a:ext>
          </a:extLst>
        </xdr:cNvPr>
        <xdr:cNvSpPr/>
      </xdr:nvSpPr>
      <xdr:spPr>
        <a:xfrm>
          <a:off x="2538730" y="594207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227</xdr:row>
      <xdr:rowOff>0</xdr:rowOff>
    </xdr:from>
    <xdr:ext cx="36830" cy="6350"/>
    <xdr:sp macro="" textlink="">
      <xdr:nvSpPr>
        <xdr:cNvPr id="3" name="Shape 2">
          <a:extLst>
            <a:ext uri="{FF2B5EF4-FFF2-40B4-BE49-F238E27FC236}">
              <a16:creationId xmlns:a16="http://schemas.microsoft.com/office/drawing/2014/main" id="{00000000-0008-0000-0C00-000003000000}"/>
            </a:ext>
          </a:extLst>
        </xdr:cNvPr>
        <xdr:cNvSpPr/>
      </xdr:nvSpPr>
      <xdr:spPr>
        <a:xfrm>
          <a:off x="7094220" y="594207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227</xdr:row>
      <xdr:rowOff>0</xdr:rowOff>
    </xdr:from>
    <xdr:ext cx="36830" cy="6350"/>
    <xdr:sp macro="" textlink="">
      <xdr:nvSpPr>
        <xdr:cNvPr id="4" name="Shape 2">
          <a:extLst>
            <a:ext uri="{FF2B5EF4-FFF2-40B4-BE49-F238E27FC236}">
              <a16:creationId xmlns:a16="http://schemas.microsoft.com/office/drawing/2014/main" id="{00000000-0008-0000-0C00-000004000000}"/>
            </a:ext>
          </a:extLst>
        </xdr:cNvPr>
        <xdr:cNvSpPr/>
      </xdr:nvSpPr>
      <xdr:spPr>
        <a:xfrm>
          <a:off x="7901940" y="594207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227</xdr:row>
      <xdr:rowOff>0</xdr:rowOff>
    </xdr:from>
    <xdr:ext cx="36830" cy="6350"/>
    <xdr:sp macro="" textlink="">
      <xdr:nvSpPr>
        <xdr:cNvPr id="5" name="Shape 2">
          <a:extLst>
            <a:ext uri="{FF2B5EF4-FFF2-40B4-BE49-F238E27FC236}">
              <a16:creationId xmlns:a16="http://schemas.microsoft.com/office/drawing/2014/main" id="{00000000-0008-0000-0C00-000005000000}"/>
            </a:ext>
          </a:extLst>
        </xdr:cNvPr>
        <xdr:cNvSpPr/>
      </xdr:nvSpPr>
      <xdr:spPr>
        <a:xfrm>
          <a:off x="8801100" y="5942076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224</xdr:row>
      <xdr:rowOff>0</xdr:rowOff>
    </xdr:from>
    <xdr:ext cx="36830" cy="6350"/>
    <xdr:sp macro="" textlink="">
      <xdr:nvSpPr>
        <xdr:cNvPr id="6" name="Shape 2">
          <a:extLst>
            <a:ext uri="{FF2B5EF4-FFF2-40B4-BE49-F238E27FC236}">
              <a16:creationId xmlns:a16="http://schemas.microsoft.com/office/drawing/2014/main" id="{2AD0E4AD-B1E4-44EE-B408-661A19408DEC}"/>
            </a:ext>
          </a:extLst>
        </xdr:cNvPr>
        <xdr:cNvSpPr/>
      </xdr:nvSpPr>
      <xdr:spPr>
        <a:xfrm>
          <a:off x="2346909" y="5213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224</xdr:row>
      <xdr:rowOff>0</xdr:rowOff>
    </xdr:from>
    <xdr:ext cx="36830" cy="6350"/>
    <xdr:sp macro="" textlink="">
      <xdr:nvSpPr>
        <xdr:cNvPr id="7" name="Shape 2">
          <a:extLst>
            <a:ext uri="{FF2B5EF4-FFF2-40B4-BE49-F238E27FC236}">
              <a16:creationId xmlns:a16="http://schemas.microsoft.com/office/drawing/2014/main" id="{1FB3FCEC-4C25-4733-B612-DE09A0B6E606}"/>
            </a:ext>
          </a:extLst>
        </xdr:cNvPr>
        <xdr:cNvSpPr/>
      </xdr:nvSpPr>
      <xdr:spPr>
        <a:xfrm>
          <a:off x="3404184" y="5213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224</xdr:row>
      <xdr:rowOff>72259</xdr:rowOff>
    </xdr:from>
    <xdr:ext cx="36830" cy="6350"/>
    <xdr:sp macro="" textlink="">
      <xdr:nvSpPr>
        <xdr:cNvPr id="9" name="Shape 2">
          <a:extLst>
            <a:ext uri="{FF2B5EF4-FFF2-40B4-BE49-F238E27FC236}">
              <a16:creationId xmlns:a16="http://schemas.microsoft.com/office/drawing/2014/main" id="{BD0061B1-B47F-4C44-B1E9-F3593963A5AA}"/>
            </a:ext>
          </a:extLst>
        </xdr:cNvPr>
        <xdr:cNvSpPr/>
      </xdr:nvSpPr>
      <xdr:spPr>
        <a:xfrm>
          <a:off x="5337102" y="8230256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215</xdr:row>
      <xdr:rowOff>0</xdr:rowOff>
    </xdr:from>
    <xdr:ext cx="36830" cy="6350"/>
    <xdr:sp macro="" textlink="">
      <xdr:nvSpPr>
        <xdr:cNvPr id="10" name="Shape 2">
          <a:extLst>
            <a:ext uri="{FF2B5EF4-FFF2-40B4-BE49-F238E27FC236}">
              <a16:creationId xmlns:a16="http://schemas.microsoft.com/office/drawing/2014/main" id="{9838AD80-58F3-4EB4-86F1-307E209F28F6}"/>
            </a:ext>
          </a:extLst>
        </xdr:cNvPr>
        <xdr:cNvSpPr/>
      </xdr:nvSpPr>
      <xdr:spPr>
        <a:xfrm>
          <a:off x="2346909"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215</xdr:row>
      <xdr:rowOff>0</xdr:rowOff>
    </xdr:from>
    <xdr:ext cx="36830" cy="6350"/>
    <xdr:sp macro="" textlink="">
      <xdr:nvSpPr>
        <xdr:cNvPr id="11" name="Shape 2">
          <a:extLst>
            <a:ext uri="{FF2B5EF4-FFF2-40B4-BE49-F238E27FC236}">
              <a16:creationId xmlns:a16="http://schemas.microsoft.com/office/drawing/2014/main" id="{ABE27F02-EFB4-4660-87AB-95102CCC8531}"/>
            </a:ext>
          </a:extLst>
        </xdr:cNvPr>
        <xdr:cNvSpPr/>
      </xdr:nvSpPr>
      <xdr:spPr>
        <a:xfrm>
          <a:off x="3404184"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215</xdr:row>
      <xdr:rowOff>0</xdr:rowOff>
    </xdr:from>
    <xdr:ext cx="36830" cy="6350"/>
    <xdr:sp macro="" textlink="">
      <xdr:nvSpPr>
        <xdr:cNvPr id="12" name="Shape 2">
          <a:extLst>
            <a:ext uri="{FF2B5EF4-FFF2-40B4-BE49-F238E27FC236}">
              <a16:creationId xmlns:a16="http://schemas.microsoft.com/office/drawing/2014/main" id="{747A6BD7-99CD-47D0-8EE4-3FCA3ED6BDF2}"/>
            </a:ext>
          </a:extLst>
        </xdr:cNvPr>
        <xdr:cNvSpPr/>
      </xdr:nvSpPr>
      <xdr:spPr>
        <a:xfrm>
          <a:off x="3823284"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215</xdr:row>
      <xdr:rowOff>0</xdr:rowOff>
    </xdr:from>
    <xdr:ext cx="36830" cy="6350"/>
    <xdr:sp macro="" textlink="">
      <xdr:nvSpPr>
        <xdr:cNvPr id="13" name="Shape 2">
          <a:extLst>
            <a:ext uri="{FF2B5EF4-FFF2-40B4-BE49-F238E27FC236}">
              <a16:creationId xmlns:a16="http://schemas.microsoft.com/office/drawing/2014/main" id="{BD531483-B32D-460A-B142-B0FA266B1B37}"/>
            </a:ext>
          </a:extLst>
        </xdr:cNvPr>
        <xdr:cNvSpPr/>
      </xdr:nvSpPr>
      <xdr:spPr>
        <a:xfrm>
          <a:off x="4709109"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220</xdr:row>
      <xdr:rowOff>0</xdr:rowOff>
    </xdr:from>
    <xdr:ext cx="36830" cy="6350"/>
    <xdr:sp macro="" textlink="">
      <xdr:nvSpPr>
        <xdr:cNvPr id="14" name="Shape 2">
          <a:extLst>
            <a:ext uri="{FF2B5EF4-FFF2-40B4-BE49-F238E27FC236}">
              <a16:creationId xmlns:a16="http://schemas.microsoft.com/office/drawing/2014/main" id="{2FBB26E0-8281-4890-96FE-1B3CA2017094}"/>
            </a:ext>
          </a:extLst>
        </xdr:cNvPr>
        <xdr:cNvSpPr/>
      </xdr:nvSpPr>
      <xdr:spPr>
        <a:xfrm>
          <a:off x="2346909" y="51492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220</xdr:row>
      <xdr:rowOff>0</xdr:rowOff>
    </xdr:from>
    <xdr:ext cx="36830" cy="6350"/>
    <xdr:sp macro="" textlink="">
      <xdr:nvSpPr>
        <xdr:cNvPr id="15" name="Shape 2">
          <a:extLst>
            <a:ext uri="{FF2B5EF4-FFF2-40B4-BE49-F238E27FC236}">
              <a16:creationId xmlns:a16="http://schemas.microsoft.com/office/drawing/2014/main" id="{EC8D9D1F-BEC0-4CD6-8D04-BE37BFC7EFC1}"/>
            </a:ext>
          </a:extLst>
        </xdr:cNvPr>
        <xdr:cNvSpPr/>
      </xdr:nvSpPr>
      <xdr:spPr>
        <a:xfrm>
          <a:off x="3404184" y="51492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220</xdr:row>
      <xdr:rowOff>0</xdr:rowOff>
    </xdr:from>
    <xdr:ext cx="36830" cy="6350"/>
    <xdr:sp macro="" textlink="">
      <xdr:nvSpPr>
        <xdr:cNvPr id="16" name="Shape 2">
          <a:extLst>
            <a:ext uri="{FF2B5EF4-FFF2-40B4-BE49-F238E27FC236}">
              <a16:creationId xmlns:a16="http://schemas.microsoft.com/office/drawing/2014/main" id="{2B44B067-7E5E-4923-919A-5E5BC3647AB2}"/>
            </a:ext>
          </a:extLst>
        </xdr:cNvPr>
        <xdr:cNvSpPr/>
      </xdr:nvSpPr>
      <xdr:spPr>
        <a:xfrm>
          <a:off x="3823284" y="51492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218</xdr:row>
      <xdr:rowOff>0</xdr:rowOff>
    </xdr:from>
    <xdr:ext cx="36830" cy="6350"/>
    <xdr:sp macro="" textlink="">
      <xdr:nvSpPr>
        <xdr:cNvPr id="17" name="Shape 2">
          <a:extLst>
            <a:ext uri="{FF2B5EF4-FFF2-40B4-BE49-F238E27FC236}">
              <a16:creationId xmlns:a16="http://schemas.microsoft.com/office/drawing/2014/main" id="{235F9DCB-51F5-4436-B71A-2605A20F19EF}"/>
            </a:ext>
          </a:extLst>
        </xdr:cNvPr>
        <xdr:cNvSpPr/>
      </xdr:nvSpPr>
      <xdr:spPr>
        <a:xfrm>
          <a:off x="2346909" y="511683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217</xdr:row>
      <xdr:rowOff>0</xdr:rowOff>
    </xdr:from>
    <xdr:ext cx="36830" cy="6350"/>
    <xdr:sp macro="" textlink="">
      <xdr:nvSpPr>
        <xdr:cNvPr id="18" name="Shape 2">
          <a:extLst>
            <a:ext uri="{FF2B5EF4-FFF2-40B4-BE49-F238E27FC236}">
              <a16:creationId xmlns:a16="http://schemas.microsoft.com/office/drawing/2014/main" id="{557C3795-EBA4-41F8-ACA7-F76195D5314B}"/>
            </a:ext>
          </a:extLst>
        </xdr:cNvPr>
        <xdr:cNvSpPr/>
      </xdr:nvSpPr>
      <xdr:spPr>
        <a:xfrm>
          <a:off x="2346909" y="510063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217</xdr:row>
      <xdr:rowOff>0</xdr:rowOff>
    </xdr:from>
    <xdr:ext cx="36830" cy="6350"/>
    <xdr:sp macro="" textlink="">
      <xdr:nvSpPr>
        <xdr:cNvPr id="19" name="Shape 2">
          <a:extLst>
            <a:ext uri="{FF2B5EF4-FFF2-40B4-BE49-F238E27FC236}">
              <a16:creationId xmlns:a16="http://schemas.microsoft.com/office/drawing/2014/main" id="{E03C3FC3-75D4-45AE-B842-B5225096DEA7}"/>
            </a:ext>
          </a:extLst>
        </xdr:cNvPr>
        <xdr:cNvSpPr/>
      </xdr:nvSpPr>
      <xdr:spPr>
        <a:xfrm>
          <a:off x="3404184" y="510063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215</xdr:row>
      <xdr:rowOff>0</xdr:rowOff>
    </xdr:from>
    <xdr:ext cx="36830" cy="6350"/>
    <xdr:sp macro="" textlink="">
      <xdr:nvSpPr>
        <xdr:cNvPr id="20" name="Shape 2">
          <a:extLst>
            <a:ext uri="{FF2B5EF4-FFF2-40B4-BE49-F238E27FC236}">
              <a16:creationId xmlns:a16="http://schemas.microsoft.com/office/drawing/2014/main" id="{DCC04F10-A5F6-4C52-9852-5E3E519FA834}"/>
            </a:ext>
          </a:extLst>
        </xdr:cNvPr>
        <xdr:cNvSpPr/>
      </xdr:nvSpPr>
      <xdr:spPr>
        <a:xfrm>
          <a:off x="2346909"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215</xdr:row>
      <xdr:rowOff>0</xdr:rowOff>
    </xdr:from>
    <xdr:ext cx="36830" cy="6350"/>
    <xdr:sp macro="" textlink="">
      <xdr:nvSpPr>
        <xdr:cNvPr id="21" name="Shape 2">
          <a:extLst>
            <a:ext uri="{FF2B5EF4-FFF2-40B4-BE49-F238E27FC236}">
              <a16:creationId xmlns:a16="http://schemas.microsoft.com/office/drawing/2014/main" id="{3052FC29-12C7-4B11-9505-9ADC8C1569DA}"/>
            </a:ext>
          </a:extLst>
        </xdr:cNvPr>
        <xdr:cNvSpPr/>
      </xdr:nvSpPr>
      <xdr:spPr>
        <a:xfrm>
          <a:off x="3404184"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215</xdr:row>
      <xdr:rowOff>0</xdr:rowOff>
    </xdr:from>
    <xdr:ext cx="36830" cy="6350"/>
    <xdr:sp macro="" textlink="">
      <xdr:nvSpPr>
        <xdr:cNvPr id="22" name="Shape 2">
          <a:extLst>
            <a:ext uri="{FF2B5EF4-FFF2-40B4-BE49-F238E27FC236}">
              <a16:creationId xmlns:a16="http://schemas.microsoft.com/office/drawing/2014/main" id="{6F95C95E-537A-42A1-B772-539758333897}"/>
            </a:ext>
          </a:extLst>
        </xdr:cNvPr>
        <xdr:cNvSpPr/>
      </xdr:nvSpPr>
      <xdr:spPr>
        <a:xfrm>
          <a:off x="3823284"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215</xdr:row>
      <xdr:rowOff>0</xdr:rowOff>
    </xdr:from>
    <xdr:ext cx="36830" cy="6350"/>
    <xdr:sp macro="" textlink="">
      <xdr:nvSpPr>
        <xdr:cNvPr id="23" name="Shape 2">
          <a:extLst>
            <a:ext uri="{FF2B5EF4-FFF2-40B4-BE49-F238E27FC236}">
              <a16:creationId xmlns:a16="http://schemas.microsoft.com/office/drawing/2014/main" id="{3BE8A86F-D66A-465D-9E3A-9EE5D3ABCF24}"/>
            </a:ext>
          </a:extLst>
        </xdr:cNvPr>
        <xdr:cNvSpPr/>
      </xdr:nvSpPr>
      <xdr:spPr>
        <a:xfrm>
          <a:off x="4709109" y="50663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219</xdr:row>
      <xdr:rowOff>0</xdr:rowOff>
    </xdr:from>
    <xdr:ext cx="36830" cy="6350"/>
    <xdr:sp macro="" textlink="">
      <xdr:nvSpPr>
        <xdr:cNvPr id="24" name="Shape 2">
          <a:extLst>
            <a:ext uri="{FF2B5EF4-FFF2-40B4-BE49-F238E27FC236}">
              <a16:creationId xmlns:a16="http://schemas.microsoft.com/office/drawing/2014/main" id="{018E611A-52BE-42CE-8453-B2F8A3E9E191}"/>
            </a:ext>
          </a:extLst>
        </xdr:cNvPr>
        <xdr:cNvSpPr/>
      </xdr:nvSpPr>
      <xdr:spPr>
        <a:xfrm>
          <a:off x="2346909" y="513302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219</xdr:row>
      <xdr:rowOff>0</xdr:rowOff>
    </xdr:from>
    <xdr:ext cx="36830" cy="6350"/>
    <xdr:sp macro="" textlink="">
      <xdr:nvSpPr>
        <xdr:cNvPr id="25" name="Shape 2">
          <a:extLst>
            <a:ext uri="{FF2B5EF4-FFF2-40B4-BE49-F238E27FC236}">
              <a16:creationId xmlns:a16="http://schemas.microsoft.com/office/drawing/2014/main" id="{48EC6CC2-0937-410E-B4E5-5204971A46DE}"/>
            </a:ext>
          </a:extLst>
        </xdr:cNvPr>
        <xdr:cNvSpPr/>
      </xdr:nvSpPr>
      <xdr:spPr>
        <a:xfrm>
          <a:off x="3404184" y="513302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219</xdr:row>
      <xdr:rowOff>0</xdr:rowOff>
    </xdr:from>
    <xdr:ext cx="36830" cy="6350"/>
    <xdr:sp macro="" textlink="">
      <xdr:nvSpPr>
        <xdr:cNvPr id="26" name="Shape 2">
          <a:extLst>
            <a:ext uri="{FF2B5EF4-FFF2-40B4-BE49-F238E27FC236}">
              <a16:creationId xmlns:a16="http://schemas.microsoft.com/office/drawing/2014/main" id="{F6FD4808-F52A-4793-83E4-E8C6C417481C}"/>
            </a:ext>
          </a:extLst>
        </xdr:cNvPr>
        <xdr:cNvSpPr/>
      </xdr:nvSpPr>
      <xdr:spPr>
        <a:xfrm>
          <a:off x="2346909" y="513302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219</xdr:row>
      <xdr:rowOff>0</xdr:rowOff>
    </xdr:from>
    <xdr:ext cx="36830" cy="6350"/>
    <xdr:sp macro="" textlink="">
      <xdr:nvSpPr>
        <xdr:cNvPr id="27" name="Shape 2">
          <a:extLst>
            <a:ext uri="{FF2B5EF4-FFF2-40B4-BE49-F238E27FC236}">
              <a16:creationId xmlns:a16="http://schemas.microsoft.com/office/drawing/2014/main" id="{B776F2CF-24CB-4C53-9247-6B72825B859D}"/>
            </a:ext>
          </a:extLst>
        </xdr:cNvPr>
        <xdr:cNvSpPr/>
      </xdr:nvSpPr>
      <xdr:spPr>
        <a:xfrm>
          <a:off x="3404184" y="513302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221</xdr:row>
      <xdr:rowOff>0</xdr:rowOff>
    </xdr:from>
    <xdr:ext cx="36830" cy="6350"/>
    <xdr:sp macro="" textlink="">
      <xdr:nvSpPr>
        <xdr:cNvPr id="28" name="Shape 2">
          <a:extLst>
            <a:ext uri="{FF2B5EF4-FFF2-40B4-BE49-F238E27FC236}">
              <a16:creationId xmlns:a16="http://schemas.microsoft.com/office/drawing/2014/main" id="{2A597E4D-338A-47F7-BE4C-9099F07D938D}"/>
            </a:ext>
          </a:extLst>
        </xdr:cNvPr>
        <xdr:cNvSpPr/>
      </xdr:nvSpPr>
      <xdr:spPr>
        <a:xfrm>
          <a:off x="3404184" y="51654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220</xdr:row>
      <xdr:rowOff>0</xdr:rowOff>
    </xdr:from>
    <xdr:ext cx="36830" cy="6350"/>
    <xdr:sp macro="" textlink="">
      <xdr:nvSpPr>
        <xdr:cNvPr id="29" name="Shape 2">
          <a:extLst>
            <a:ext uri="{FF2B5EF4-FFF2-40B4-BE49-F238E27FC236}">
              <a16:creationId xmlns:a16="http://schemas.microsoft.com/office/drawing/2014/main" id="{EF9A5E1E-6AFF-4E90-9D9F-F59B111A2473}"/>
            </a:ext>
          </a:extLst>
        </xdr:cNvPr>
        <xdr:cNvSpPr/>
      </xdr:nvSpPr>
      <xdr:spPr>
        <a:xfrm>
          <a:off x="2346909" y="51492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220</xdr:row>
      <xdr:rowOff>0</xdr:rowOff>
    </xdr:from>
    <xdr:ext cx="36830" cy="6350"/>
    <xdr:sp macro="" textlink="">
      <xdr:nvSpPr>
        <xdr:cNvPr id="30" name="Shape 2">
          <a:extLst>
            <a:ext uri="{FF2B5EF4-FFF2-40B4-BE49-F238E27FC236}">
              <a16:creationId xmlns:a16="http://schemas.microsoft.com/office/drawing/2014/main" id="{622ED597-4B6C-4F95-AE4C-2711967DBF5C}"/>
            </a:ext>
          </a:extLst>
        </xdr:cNvPr>
        <xdr:cNvSpPr/>
      </xdr:nvSpPr>
      <xdr:spPr>
        <a:xfrm>
          <a:off x="3404184" y="51492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222</xdr:row>
      <xdr:rowOff>0</xdr:rowOff>
    </xdr:from>
    <xdr:ext cx="36830" cy="6350"/>
    <xdr:sp macro="" textlink="">
      <xdr:nvSpPr>
        <xdr:cNvPr id="31" name="Shape 2">
          <a:extLst>
            <a:ext uri="{FF2B5EF4-FFF2-40B4-BE49-F238E27FC236}">
              <a16:creationId xmlns:a16="http://schemas.microsoft.com/office/drawing/2014/main" id="{A16FFCCD-EC7E-421E-85E9-C6EABE1D735A}"/>
            </a:ext>
          </a:extLst>
        </xdr:cNvPr>
        <xdr:cNvSpPr/>
      </xdr:nvSpPr>
      <xdr:spPr>
        <a:xfrm>
          <a:off x="2346909" y="518160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222</xdr:row>
      <xdr:rowOff>0</xdr:rowOff>
    </xdr:from>
    <xdr:ext cx="36830" cy="6350"/>
    <xdr:sp macro="" textlink="">
      <xdr:nvSpPr>
        <xdr:cNvPr id="32" name="Shape 2">
          <a:extLst>
            <a:ext uri="{FF2B5EF4-FFF2-40B4-BE49-F238E27FC236}">
              <a16:creationId xmlns:a16="http://schemas.microsoft.com/office/drawing/2014/main" id="{CF2AADC8-EAE6-4666-8B62-A7E964B65860}"/>
            </a:ext>
          </a:extLst>
        </xdr:cNvPr>
        <xdr:cNvSpPr/>
      </xdr:nvSpPr>
      <xdr:spPr>
        <a:xfrm>
          <a:off x="3404184" y="518160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221</xdr:row>
      <xdr:rowOff>0</xdr:rowOff>
    </xdr:from>
    <xdr:ext cx="36830" cy="6350"/>
    <xdr:sp macro="" textlink="">
      <xdr:nvSpPr>
        <xdr:cNvPr id="33" name="Shape 2">
          <a:extLst>
            <a:ext uri="{FF2B5EF4-FFF2-40B4-BE49-F238E27FC236}">
              <a16:creationId xmlns:a16="http://schemas.microsoft.com/office/drawing/2014/main" id="{706E2957-B65D-4770-8831-E23AFB55C8DC}"/>
            </a:ext>
          </a:extLst>
        </xdr:cNvPr>
        <xdr:cNvSpPr/>
      </xdr:nvSpPr>
      <xdr:spPr>
        <a:xfrm>
          <a:off x="3404184" y="51654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223</xdr:row>
      <xdr:rowOff>0</xdr:rowOff>
    </xdr:from>
    <xdr:ext cx="36830" cy="6350"/>
    <xdr:sp macro="" textlink="">
      <xdr:nvSpPr>
        <xdr:cNvPr id="34" name="Shape 2">
          <a:extLst>
            <a:ext uri="{FF2B5EF4-FFF2-40B4-BE49-F238E27FC236}">
              <a16:creationId xmlns:a16="http://schemas.microsoft.com/office/drawing/2014/main" id="{0D228DC5-87BD-4052-ABB5-B4614E8D6091}"/>
            </a:ext>
          </a:extLst>
        </xdr:cNvPr>
        <xdr:cNvSpPr/>
      </xdr:nvSpPr>
      <xdr:spPr>
        <a:xfrm>
          <a:off x="2346909" y="51977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223</xdr:row>
      <xdr:rowOff>0</xdr:rowOff>
    </xdr:from>
    <xdr:ext cx="36830" cy="6350"/>
    <xdr:sp macro="" textlink="">
      <xdr:nvSpPr>
        <xdr:cNvPr id="35" name="Shape 2">
          <a:extLst>
            <a:ext uri="{FF2B5EF4-FFF2-40B4-BE49-F238E27FC236}">
              <a16:creationId xmlns:a16="http://schemas.microsoft.com/office/drawing/2014/main" id="{B83A0CD5-A8DA-4508-AE6B-B5998F375569}"/>
            </a:ext>
          </a:extLst>
        </xdr:cNvPr>
        <xdr:cNvSpPr/>
      </xdr:nvSpPr>
      <xdr:spPr>
        <a:xfrm>
          <a:off x="3404184" y="51977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223</xdr:row>
      <xdr:rowOff>0</xdr:rowOff>
    </xdr:from>
    <xdr:ext cx="36830" cy="6350"/>
    <xdr:sp macro="" textlink="">
      <xdr:nvSpPr>
        <xdr:cNvPr id="36" name="Shape 2">
          <a:extLst>
            <a:ext uri="{FF2B5EF4-FFF2-40B4-BE49-F238E27FC236}">
              <a16:creationId xmlns:a16="http://schemas.microsoft.com/office/drawing/2014/main" id="{0470CAAD-7617-4EAD-BCBF-6CB61936285B}"/>
            </a:ext>
          </a:extLst>
        </xdr:cNvPr>
        <xdr:cNvSpPr/>
      </xdr:nvSpPr>
      <xdr:spPr>
        <a:xfrm>
          <a:off x="2346909" y="51977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223</xdr:row>
      <xdr:rowOff>0</xdr:rowOff>
    </xdr:from>
    <xdr:ext cx="36830" cy="6350"/>
    <xdr:sp macro="" textlink="">
      <xdr:nvSpPr>
        <xdr:cNvPr id="37" name="Shape 2">
          <a:extLst>
            <a:ext uri="{FF2B5EF4-FFF2-40B4-BE49-F238E27FC236}">
              <a16:creationId xmlns:a16="http://schemas.microsoft.com/office/drawing/2014/main" id="{329EE596-80A3-413D-9594-71A12469750F}"/>
            </a:ext>
          </a:extLst>
        </xdr:cNvPr>
        <xdr:cNvSpPr/>
      </xdr:nvSpPr>
      <xdr:spPr>
        <a:xfrm>
          <a:off x="3404184" y="519779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221</xdr:row>
      <xdr:rowOff>0</xdr:rowOff>
    </xdr:from>
    <xdr:ext cx="36830" cy="6350"/>
    <xdr:sp macro="" textlink="">
      <xdr:nvSpPr>
        <xdr:cNvPr id="38" name="Shape 2">
          <a:extLst>
            <a:ext uri="{FF2B5EF4-FFF2-40B4-BE49-F238E27FC236}">
              <a16:creationId xmlns:a16="http://schemas.microsoft.com/office/drawing/2014/main" id="{6E42C2A1-E237-4EB1-A2E5-15B7617BB1B4}"/>
            </a:ext>
          </a:extLst>
        </xdr:cNvPr>
        <xdr:cNvSpPr/>
      </xdr:nvSpPr>
      <xdr:spPr>
        <a:xfrm>
          <a:off x="4747209" y="81573414"/>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222</xdr:row>
      <xdr:rowOff>0</xdr:rowOff>
    </xdr:from>
    <xdr:ext cx="36830" cy="6350"/>
    <xdr:sp macro="" textlink="">
      <xdr:nvSpPr>
        <xdr:cNvPr id="39" name="Shape 2">
          <a:extLst>
            <a:ext uri="{FF2B5EF4-FFF2-40B4-BE49-F238E27FC236}">
              <a16:creationId xmlns:a16="http://schemas.microsoft.com/office/drawing/2014/main" id="{22A5CE62-3489-4318-9327-97222DD47D46}"/>
            </a:ext>
          </a:extLst>
        </xdr:cNvPr>
        <xdr:cNvSpPr/>
      </xdr:nvSpPr>
      <xdr:spPr>
        <a:xfrm>
          <a:off x="4747209" y="81573414"/>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223</xdr:row>
      <xdr:rowOff>0</xdr:rowOff>
    </xdr:from>
    <xdr:ext cx="36830" cy="6350"/>
    <xdr:sp macro="" textlink="">
      <xdr:nvSpPr>
        <xdr:cNvPr id="40" name="Shape 2">
          <a:extLst>
            <a:ext uri="{FF2B5EF4-FFF2-40B4-BE49-F238E27FC236}">
              <a16:creationId xmlns:a16="http://schemas.microsoft.com/office/drawing/2014/main" id="{0EAFE9D4-35AC-45FD-B3F7-231D7077EB96}"/>
            </a:ext>
          </a:extLst>
        </xdr:cNvPr>
        <xdr:cNvSpPr/>
      </xdr:nvSpPr>
      <xdr:spPr>
        <a:xfrm>
          <a:off x="4747209" y="81573414"/>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224</xdr:row>
      <xdr:rowOff>0</xdr:rowOff>
    </xdr:from>
    <xdr:ext cx="36830" cy="6350"/>
    <xdr:sp macro="" textlink="">
      <xdr:nvSpPr>
        <xdr:cNvPr id="41" name="Shape 2">
          <a:extLst>
            <a:ext uri="{FF2B5EF4-FFF2-40B4-BE49-F238E27FC236}">
              <a16:creationId xmlns:a16="http://schemas.microsoft.com/office/drawing/2014/main" id="{3B21C0EF-8BF6-489E-BBCF-3BB7BBBA8B43}"/>
            </a:ext>
          </a:extLst>
        </xdr:cNvPr>
        <xdr:cNvSpPr/>
      </xdr:nvSpPr>
      <xdr:spPr>
        <a:xfrm>
          <a:off x="4747209" y="81573414"/>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225</xdr:row>
      <xdr:rowOff>0</xdr:rowOff>
    </xdr:from>
    <xdr:ext cx="36830" cy="6350"/>
    <xdr:sp macro="" textlink="">
      <xdr:nvSpPr>
        <xdr:cNvPr id="42" name="Shape 2">
          <a:extLst>
            <a:ext uri="{FF2B5EF4-FFF2-40B4-BE49-F238E27FC236}">
              <a16:creationId xmlns:a16="http://schemas.microsoft.com/office/drawing/2014/main" id="{5E0C82D1-B573-412D-87D2-D98DCCD07579}"/>
            </a:ext>
          </a:extLst>
        </xdr:cNvPr>
        <xdr:cNvSpPr/>
      </xdr:nvSpPr>
      <xdr:spPr>
        <a:xfrm>
          <a:off x="4747209" y="81573414"/>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1899234</xdr:colOff>
      <xdr:row>135</xdr:row>
      <xdr:rowOff>0</xdr:rowOff>
    </xdr:from>
    <xdr:ext cx="36830" cy="6350"/>
    <xdr:sp macro="" textlink="">
      <xdr:nvSpPr>
        <xdr:cNvPr id="2" name="Shape 2">
          <a:extLst>
            <a:ext uri="{FF2B5EF4-FFF2-40B4-BE49-F238E27FC236}">
              <a16:creationId xmlns:a16="http://schemas.microsoft.com/office/drawing/2014/main" id="{00000000-0008-0000-0D00-000002000000}"/>
            </a:ext>
          </a:extLst>
        </xdr:cNvPr>
        <xdr:cNvSpPr/>
      </xdr:nvSpPr>
      <xdr:spPr>
        <a:xfrm>
          <a:off x="2538730" y="5510593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135</xdr:row>
      <xdr:rowOff>0</xdr:rowOff>
    </xdr:from>
    <xdr:ext cx="36830" cy="6350"/>
    <xdr:sp macro="" textlink="">
      <xdr:nvSpPr>
        <xdr:cNvPr id="3" name="Shape 2">
          <a:extLst>
            <a:ext uri="{FF2B5EF4-FFF2-40B4-BE49-F238E27FC236}">
              <a16:creationId xmlns:a16="http://schemas.microsoft.com/office/drawing/2014/main" id="{00000000-0008-0000-0D00-000003000000}"/>
            </a:ext>
          </a:extLst>
        </xdr:cNvPr>
        <xdr:cNvSpPr/>
      </xdr:nvSpPr>
      <xdr:spPr>
        <a:xfrm>
          <a:off x="7094220" y="5510593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135</xdr:row>
      <xdr:rowOff>0</xdr:rowOff>
    </xdr:from>
    <xdr:ext cx="36830" cy="6350"/>
    <xdr:sp macro="" textlink="">
      <xdr:nvSpPr>
        <xdr:cNvPr id="4" name="Shape 2">
          <a:extLst>
            <a:ext uri="{FF2B5EF4-FFF2-40B4-BE49-F238E27FC236}">
              <a16:creationId xmlns:a16="http://schemas.microsoft.com/office/drawing/2014/main" id="{00000000-0008-0000-0D00-000004000000}"/>
            </a:ext>
          </a:extLst>
        </xdr:cNvPr>
        <xdr:cNvSpPr/>
      </xdr:nvSpPr>
      <xdr:spPr>
        <a:xfrm>
          <a:off x="7711440" y="5510593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135</xdr:row>
      <xdr:rowOff>0</xdr:rowOff>
    </xdr:from>
    <xdr:ext cx="36830" cy="6350"/>
    <xdr:sp macro="" textlink="">
      <xdr:nvSpPr>
        <xdr:cNvPr id="5" name="Shape 2">
          <a:extLst>
            <a:ext uri="{FF2B5EF4-FFF2-40B4-BE49-F238E27FC236}">
              <a16:creationId xmlns:a16="http://schemas.microsoft.com/office/drawing/2014/main" id="{00000000-0008-0000-0D00-000005000000}"/>
            </a:ext>
          </a:extLst>
        </xdr:cNvPr>
        <xdr:cNvSpPr/>
      </xdr:nvSpPr>
      <xdr:spPr>
        <a:xfrm>
          <a:off x="8717280" y="5510593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133</xdr:row>
      <xdr:rowOff>0</xdr:rowOff>
    </xdr:from>
    <xdr:ext cx="36830" cy="6350"/>
    <xdr:sp macro="" textlink="">
      <xdr:nvSpPr>
        <xdr:cNvPr id="6" name="Shape 2">
          <a:extLst>
            <a:ext uri="{FF2B5EF4-FFF2-40B4-BE49-F238E27FC236}">
              <a16:creationId xmlns:a16="http://schemas.microsoft.com/office/drawing/2014/main" id="{A1628049-C6FE-453E-8307-F834B3229B8E}"/>
            </a:ext>
          </a:extLst>
        </xdr:cNvPr>
        <xdr:cNvSpPr/>
      </xdr:nvSpPr>
      <xdr:spPr>
        <a:xfrm>
          <a:off x="2432634" y="77895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133</xdr:row>
      <xdr:rowOff>0</xdr:rowOff>
    </xdr:from>
    <xdr:ext cx="36830" cy="6350"/>
    <xdr:sp macro="" textlink="">
      <xdr:nvSpPr>
        <xdr:cNvPr id="7" name="Shape 2">
          <a:extLst>
            <a:ext uri="{FF2B5EF4-FFF2-40B4-BE49-F238E27FC236}">
              <a16:creationId xmlns:a16="http://schemas.microsoft.com/office/drawing/2014/main" id="{963BE280-3E36-4E57-8EC1-AB55056D55F0}"/>
            </a:ext>
          </a:extLst>
        </xdr:cNvPr>
        <xdr:cNvSpPr/>
      </xdr:nvSpPr>
      <xdr:spPr>
        <a:xfrm>
          <a:off x="4194759" y="77895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133</xdr:row>
      <xdr:rowOff>72259</xdr:rowOff>
    </xdr:from>
    <xdr:ext cx="36830" cy="6350"/>
    <xdr:sp macro="" textlink="">
      <xdr:nvSpPr>
        <xdr:cNvPr id="8" name="Shape 2">
          <a:extLst>
            <a:ext uri="{FF2B5EF4-FFF2-40B4-BE49-F238E27FC236}">
              <a16:creationId xmlns:a16="http://schemas.microsoft.com/office/drawing/2014/main" id="{367BD89A-F4E5-4970-A639-6F4B063CA5EE}"/>
            </a:ext>
          </a:extLst>
        </xdr:cNvPr>
        <xdr:cNvSpPr/>
      </xdr:nvSpPr>
      <xdr:spPr>
        <a:xfrm>
          <a:off x="5337102" y="7796770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124</xdr:row>
      <xdr:rowOff>0</xdr:rowOff>
    </xdr:from>
    <xdr:ext cx="36830" cy="6350"/>
    <xdr:sp macro="" textlink="">
      <xdr:nvSpPr>
        <xdr:cNvPr id="9" name="Shape 2">
          <a:extLst>
            <a:ext uri="{FF2B5EF4-FFF2-40B4-BE49-F238E27FC236}">
              <a16:creationId xmlns:a16="http://schemas.microsoft.com/office/drawing/2014/main" id="{9C45492E-0549-4415-B9FC-2B2834C1619C}"/>
            </a:ext>
          </a:extLst>
        </xdr:cNvPr>
        <xdr:cNvSpPr/>
      </xdr:nvSpPr>
      <xdr:spPr>
        <a:xfrm>
          <a:off x="2432634"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124</xdr:row>
      <xdr:rowOff>0</xdr:rowOff>
    </xdr:from>
    <xdr:ext cx="36830" cy="6350"/>
    <xdr:sp macro="" textlink="">
      <xdr:nvSpPr>
        <xdr:cNvPr id="10" name="Shape 2">
          <a:extLst>
            <a:ext uri="{FF2B5EF4-FFF2-40B4-BE49-F238E27FC236}">
              <a16:creationId xmlns:a16="http://schemas.microsoft.com/office/drawing/2014/main" id="{FB29FEB7-C7AD-427C-B524-13EC34D6131D}"/>
            </a:ext>
          </a:extLst>
        </xdr:cNvPr>
        <xdr:cNvSpPr/>
      </xdr:nvSpPr>
      <xdr:spPr>
        <a:xfrm>
          <a:off x="419475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124</xdr:row>
      <xdr:rowOff>0</xdr:rowOff>
    </xdr:from>
    <xdr:ext cx="36830" cy="6350"/>
    <xdr:sp macro="" textlink="">
      <xdr:nvSpPr>
        <xdr:cNvPr id="11" name="Shape 2">
          <a:extLst>
            <a:ext uri="{FF2B5EF4-FFF2-40B4-BE49-F238E27FC236}">
              <a16:creationId xmlns:a16="http://schemas.microsoft.com/office/drawing/2014/main" id="{0CB85AA6-6E48-42C8-B469-A393174E92BA}"/>
            </a:ext>
          </a:extLst>
        </xdr:cNvPr>
        <xdr:cNvSpPr/>
      </xdr:nvSpPr>
      <xdr:spPr>
        <a:xfrm>
          <a:off x="474720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124</xdr:row>
      <xdr:rowOff>0</xdr:rowOff>
    </xdr:from>
    <xdr:ext cx="36830" cy="6350"/>
    <xdr:sp macro="" textlink="">
      <xdr:nvSpPr>
        <xdr:cNvPr id="12" name="Shape 2">
          <a:extLst>
            <a:ext uri="{FF2B5EF4-FFF2-40B4-BE49-F238E27FC236}">
              <a16:creationId xmlns:a16="http://schemas.microsoft.com/office/drawing/2014/main" id="{020E692F-F936-44FA-8B83-13CACB67475B}"/>
            </a:ext>
          </a:extLst>
        </xdr:cNvPr>
        <xdr:cNvSpPr/>
      </xdr:nvSpPr>
      <xdr:spPr>
        <a:xfrm>
          <a:off x="533775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129</xdr:row>
      <xdr:rowOff>0</xdr:rowOff>
    </xdr:from>
    <xdr:ext cx="36830" cy="6350"/>
    <xdr:sp macro="" textlink="">
      <xdr:nvSpPr>
        <xdr:cNvPr id="13" name="Shape 2">
          <a:extLst>
            <a:ext uri="{FF2B5EF4-FFF2-40B4-BE49-F238E27FC236}">
              <a16:creationId xmlns:a16="http://schemas.microsoft.com/office/drawing/2014/main" id="{2EF3A8FB-13E9-4E7D-9D38-0C9F5A3605EA}"/>
            </a:ext>
          </a:extLst>
        </xdr:cNvPr>
        <xdr:cNvSpPr/>
      </xdr:nvSpPr>
      <xdr:spPr>
        <a:xfrm>
          <a:off x="2432634" y="77247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129</xdr:row>
      <xdr:rowOff>0</xdr:rowOff>
    </xdr:from>
    <xdr:ext cx="36830" cy="6350"/>
    <xdr:sp macro="" textlink="">
      <xdr:nvSpPr>
        <xdr:cNvPr id="14" name="Shape 2">
          <a:extLst>
            <a:ext uri="{FF2B5EF4-FFF2-40B4-BE49-F238E27FC236}">
              <a16:creationId xmlns:a16="http://schemas.microsoft.com/office/drawing/2014/main" id="{AC1FFA15-475F-4CD0-91BE-85F48A6F92B1}"/>
            </a:ext>
          </a:extLst>
        </xdr:cNvPr>
        <xdr:cNvSpPr/>
      </xdr:nvSpPr>
      <xdr:spPr>
        <a:xfrm>
          <a:off x="4194759" y="77247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129</xdr:row>
      <xdr:rowOff>0</xdr:rowOff>
    </xdr:from>
    <xdr:ext cx="36830" cy="6350"/>
    <xdr:sp macro="" textlink="">
      <xdr:nvSpPr>
        <xdr:cNvPr id="15" name="Shape 2">
          <a:extLst>
            <a:ext uri="{FF2B5EF4-FFF2-40B4-BE49-F238E27FC236}">
              <a16:creationId xmlns:a16="http://schemas.microsoft.com/office/drawing/2014/main" id="{691AC32F-84C4-45E4-8881-9E09C5A3798A}"/>
            </a:ext>
          </a:extLst>
        </xdr:cNvPr>
        <xdr:cNvSpPr/>
      </xdr:nvSpPr>
      <xdr:spPr>
        <a:xfrm>
          <a:off x="4747209" y="77247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127</xdr:row>
      <xdr:rowOff>0</xdr:rowOff>
    </xdr:from>
    <xdr:ext cx="36830" cy="6350"/>
    <xdr:sp macro="" textlink="">
      <xdr:nvSpPr>
        <xdr:cNvPr id="16" name="Shape 2">
          <a:extLst>
            <a:ext uri="{FF2B5EF4-FFF2-40B4-BE49-F238E27FC236}">
              <a16:creationId xmlns:a16="http://schemas.microsoft.com/office/drawing/2014/main" id="{544917B0-40EC-41AE-B840-A8E9085AE2FD}"/>
            </a:ext>
          </a:extLst>
        </xdr:cNvPr>
        <xdr:cNvSpPr/>
      </xdr:nvSpPr>
      <xdr:spPr>
        <a:xfrm>
          <a:off x="2432634" y="76923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126</xdr:row>
      <xdr:rowOff>0</xdr:rowOff>
    </xdr:from>
    <xdr:ext cx="36830" cy="6350"/>
    <xdr:sp macro="" textlink="">
      <xdr:nvSpPr>
        <xdr:cNvPr id="17" name="Shape 2">
          <a:extLst>
            <a:ext uri="{FF2B5EF4-FFF2-40B4-BE49-F238E27FC236}">
              <a16:creationId xmlns:a16="http://schemas.microsoft.com/office/drawing/2014/main" id="{79911A85-88CF-47DA-A5DB-56D4E5AC13CB}"/>
            </a:ext>
          </a:extLst>
        </xdr:cNvPr>
        <xdr:cNvSpPr/>
      </xdr:nvSpPr>
      <xdr:spPr>
        <a:xfrm>
          <a:off x="2432634" y="76761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126</xdr:row>
      <xdr:rowOff>0</xdr:rowOff>
    </xdr:from>
    <xdr:ext cx="36830" cy="6350"/>
    <xdr:sp macro="" textlink="">
      <xdr:nvSpPr>
        <xdr:cNvPr id="18" name="Shape 2">
          <a:extLst>
            <a:ext uri="{FF2B5EF4-FFF2-40B4-BE49-F238E27FC236}">
              <a16:creationId xmlns:a16="http://schemas.microsoft.com/office/drawing/2014/main" id="{1677ED0D-FCCD-4221-94F6-CEAF51D1ECE3}"/>
            </a:ext>
          </a:extLst>
        </xdr:cNvPr>
        <xdr:cNvSpPr/>
      </xdr:nvSpPr>
      <xdr:spPr>
        <a:xfrm>
          <a:off x="4194759" y="76761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124</xdr:row>
      <xdr:rowOff>0</xdr:rowOff>
    </xdr:from>
    <xdr:ext cx="36830" cy="6350"/>
    <xdr:sp macro="" textlink="">
      <xdr:nvSpPr>
        <xdr:cNvPr id="19" name="Shape 2">
          <a:extLst>
            <a:ext uri="{FF2B5EF4-FFF2-40B4-BE49-F238E27FC236}">
              <a16:creationId xmlns:a16="http://schemas.microsoft.com/office/drawing/2014/main" id="{68D2294A-5E75-4D9C-9B6F-4DCC5827522E}"/>
            </a:ext>
          </a:extLst>
        </xdr:cNvPr>
        <xdr:cNvSpPr/>
      </xdr:nvSpPr>
      <xdr:spPr>
        <a:xfrm>
          <a:off x="2432634"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124</xdr:row>
      <xdr:rowOff>0</xdr:rowOff>
    </xdr:from>
    <xdr:ext cx="36830" cy="6350"/>
    <xdr:sp macro="" textlink="">
      <xdr:nvSpPr>
        <xdr:cNvPr id="20" name="Shape 2">
          <a:extLst>
            <a:ext uri="{FF2B5EF4-FFF2-40B4-BE49-F238E27FC236}">
              <a16:creationId xmlns:a16="http://schemas.microsoft.com/office/drawing/2014/main" id="{CBFACE40-B547-42E9-929A-831A11DAFFCE}"/>
            </a:ext>
          </a:extLst>
        </xdr:cNvPr>
        <xdr:cNvSpPr/>
      </xdr:nvSpPr>
      <xdr:spPr>
        <a:xfrm>
          <a:off x="419475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124</xdr:row>
      <xdr:rowOff>0</xdr:rowOff>
    </xdr:from>
    <xdr:ext cx="36830" cy="6350"/>
    <xdr:sp macro="" textlink="">
      <xdr:nvSpPr>
        <xdr:cNvPr id="21" name="Shape 2">
          <a:extLst>
            <a:ext uri="{FF2B5EF4-FFF2-40B4-BE49-F238E27FC236}">
              <a16:creationId xmlns:a16="http://schemas.microsoft.com/office/drawing/2014/main" id="{EFE07652-ACE7-415A-8F12-B217E23A3EA1}"/>
            </a:ext>
          </a:extLst>
        </xdr:cNvPr>
        <xdr:cNvSpPr/>
      </xdr:nvSpPr>
      <xdr:spPr>
        <a:xfrm>
          <a:off x="474720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124</xdr:row>
      <xdr:rowOff>0</xdr:rowOff>
    </xdr:from>
    <xdr:ext cx="36830" cy="6350"/>
    <xdr:sp macro="" textlink="">
      <xdr:nvSpPr>
        <xdr:cNvPr id="22" name="Shape 2">
          <a:extLst>
            <a:ext uri="{FF2B5EF4-FFF2-40B4-BE49-F238E27FC236}">
              <a16:creationId xmlns:a16="http://schemas.microsoft.com/office/drawing/2014/main" id="{5D200636-7E25-4BAF-B0F8-539347701E65}"/>
            </a:ext>
          </a:extLst>
        </xdr:cNvPr>
        <xdr:cNvSpPr/>
      </xdr:nvSpPr>
      <xdr:spPr>
        <a:xfrm>
          <a:off x="5337759" y="764190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23" name="Shape 2">
          <a:extLst>
            <a:ext uri="{FF2B5EF4-FFF2-40B4-BE49-F238E27FC236}">
              <a16:creationId xmlns:a16="http://schemas.microsoft.com/office/drawing/2014/main" id="{A856BF2A-F7CB-4AC2-A6D7-55DA60040FB7}"/>
            </a:ext>
          </a:extLst>
        </xdr:cNvPr>
        <xdr:cNvSpPr/>
      </xdr:nvSpPr>
      <xdr:spPr>
        <a:xfrm>
          <a:off x="2432634" y="77085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24" name="Shape 2">
          <a:extLst>
            <a:ext uri="{FF2B5EF4-FFF2-40B4-BE49-F238E27FC236}">
              <a16:creationId xmlns:a16="http://schemas.microsoft.com/office/drawing/2014/main" id="{4BE15CCA-F377-46E4-9693-1A834803AA4B}"/>
            </a:ext>
          </a:extLst>
        </xdr:cNvPr>
        <xdr:cNvSpPr/>
      </xdr:nvSpPr>
      <xdr:spPr>
        <a:xfrm>
          <a:off x="4194759" y="77085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25" name="Shape 2">
          <a:extLst>
            <a:ext uri="{FF2B5EF4-FFF2-40B4-BE49-F238E27FC236}">
              <a16:creationId xmlns:a16="http://schemas.microsoft.com/office/drawing/2014/main" id="{781473C4-7434-470F-A6C3-EDD3B7BF50D0}"/>
            </a:ext>
          </a:extLst>
        </xdr:cNvPr>
        <xdr:cNvSpPr/>
      </xdr:nvSpPr>
      <xdr:spPr>
        <a:xfrm>
          <a:off x="2432634" y="77085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26" name="Shape 2">
          <a:extLst>
            <a:ext uri="{FF2B5EF4-FFF2-40B4-BE49-F238E27FC236}">
              <a16:creationId xmlns:a16="http://schemas.microsoft.com/office/drawing/2014/main" id="{60B42564-8F1A-43A6-AAAC-F2F04332646C}"/>
            </a:ext>
          </a:extLst>
        </xdr:cNvPr>
        <xdr:cNvSpPr/>
      </xdr:nvSpPr>
      <xdr:spPr>
        <a:xfrm>
          <a:off x="4194759" y="77085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130</xdr:row>
      <xdr:rowOff>0</xdr:rowOff>
    </xdr:from>
    <xdr:ext cx="36830" cy="6350"/>
    <xdr:sp macro="" textlink="">
      <xdr:nvSpPr>
        <xdr:cNvPr id="27" name="Shape 2">
          <a:extLst>
            <a:ext uri="{FF2B5EF4-FFF2-40B4-BE49-F238E27FC236}">
              <a16:creationId xmlns:a16="http://schemas.microsoft.com/office/drawing/2014/main" id="{E39203CD-E630-463E-9C82-9F3A77395D47}"/>
            </a:ext>
          </a:extLst>
        </xdr:cNvPr>
        <xdr:cNvSpPr/>
      </xdr:nvSpPr>
      <xdr:spPr>
        <a:xfrm>
          <a:off x="4194759" y="774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129</xdr:row>
      <xdr:rowOff>0</xdr:rowOff>
    </xdr:from>
    <xdr:ext cx="36830" cy="6350"/>
    <xdr:sp macro="" textlink="">
      <xdr:nvSpPr>
        <xdr:cNvPr id="28" name="Shape 2">
          <a:extLst>
            <a:ext uri="{FF2B5EF4-FFF2-40B4-BE49-F238E27FC236}">
              <a16:creationId xmlns:a16="http://schemas.microsoft.com/office/drawing/2014/main" id="{C1B2B066-E125-4C1D-B35C-3CBB3447923B}"/>
            </a:ext>
          </a:extLst>
        </xdr:cNvPr>
        <xdr:cNvSpPr/>
      </xdr:nvSpPr>
      <xdr:spPr>
        <a:xfrm>
          <a:off x="2432634" y="77247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129</xdr:row>
      <xdr:rowOff>0</xdr:rowOff>
    </xdr:from>
    <xdr:ext cx="36830" cy="6350"/>
    <xdr:sp macro="" textlink="">
      <xdr:nvSpPr>
        <xdr:cNvPr id="29" name="Shape 2">
          <a:extLst>
            <a:ext uri="{FF2B5EF4-FFF2-40B4-BE49-F238E27FC236}">
              <a16:creationId xmlns:a16="http://schemas.microsoft.com/office/drawing/2014/main" id="{91121C86-F06B-46FE-ACCD-7CE8B0F27583}"/>
            </a:ext>
          </a:extLst>
        </xdr:cNvPr>
        <xdr:cNvSpPr/>
      </xdr:nvSpPr>
      <xdr:spPr>
        <a:xfrm>
          <a:off x="4194759" y="77247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131</xdr:row>
      <xdr:rowOff>0</xdr:rowOff>
    </xdr:from>
    <xdr:ext cx="36830" cy="6350"/>
    <xdr:sp macro="" textlink="">
      <xdr:nvSpPr>
        <xdr:cNvPr id="30" name="Shape 2">
          <a:extLst>
            <a:ext uri="{FF2B5EF4-FFF2-40B4-BE49-F238E27FC236}">
              <a16:creationId xmlns:a16="http://schemas.microsoft.com/office/drawing/2014/main" id="{1A3CA369-60CD-4EF5-B397-57CD44619EB3}"/>
            </a:ext>
          </a:extLst>
        </xdr:cNvPr>
        <xdr:cNvSpPr/>
      </xdr:nvSpPr>
      <xdr:spPr>
        <a:xfrm>
          <a:off x="2432634" y="77571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131</xdr:row>
      <xdr:rowOff>0</xdr:rowOff>
    </xdr:from>
    <xdr:ext cx="36830" cy="6350"/>
    <xdr:sp macro="" textlink="">
      <xdr:nvSpPr>
        <xdr:cNvPr id="31" name="Shape 2">
          <a:extLst>
            <a:ext uri="{FF2B5EF4-FFF2-40B4-BE49-F238E27FC236}">
              <a16:creationId xmlns:a16="http://schemas.microsoft.com/office/drawing/2014/main" id="{509B0718-3457-492C-B21F-47B538EC6D0D}"/>
            </a:ext>
          </a:extLst>
        </xdr:cNvPr>
        <xdr:cNvSpPr/>
      </xdr:nvSpPr>
      <xdr:spPr>
        <a:xfrm>
          <a:off x="4194759" y="77571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130</xdr:row>
      <xdr:rowOff>0</xdr:rowOff>
    </xdr:from>
    <xdr:ext cx="36830" cy="6350"/>
    <xdr:sp macro="" textlink="">
      <xdr:nvSpPr>
        <xdr:cNvPr id="32" name="Shape 2">
          <a:extLst>
            <a:ext uri="{FF2B5EF4-FFF2-40B4-BE49-F238E27FC236}">
              <a16:creationId xmlns:a16="http://schemas.microsoft.com/office/drawing/2014/main" id="{65D76035-618E-4C5D-9D93-09864027CE47}"/>
            </a:ext>
          </a:extLst>
        </xdr:cNvPr>
        <xdr:cNvSpPr/>
      </xdr:nvSpPr>
      <xdr:spPr>
        <a:xfrm>
          <a:off x="4194759" y="774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132</xdr:row>
      <xdr:rowOff>0</xdr:rowOff>
    </xdr:from>
    <xdr:ext cx="36830" cy="6350"/>
    <xdr:sp macro="" textlink="">
      <xdr:nvSpPr>
        <xdr:cNvPr id="33" name="Shape 2">
          <a:extLst>
            <a:ext uri="{FF2B5EF4-FFF2-40B4-BE49-F238E27FC236}">
              <a16:creationId xmlns:a16="http://schemas.microsoft.com/office/drawing/2014/main" id="{FBA15EF1-75E2-410D-A215-2D97CD4314AF}"/>
            </a:ext>
          </a:extLst>
        </xdr:cNvPr>
        <xdr:cNvSpPr/>
      </xdr:nvSpPr>
      <xdr:spPr>
        <a:xfrm>
          <a:off x="2432634" y="77733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132</xdr:row>
      <xdr:rowOff>0</xdr:rowOff>
    </xdr:from>
    <xdr:ext cx="36830" cy="6350"/>
    <xdr:sp macro="" textlink="">
      <xdr:nvSpPr>
        <xdr:cNvPr id="34" name="Shape 2">
          <a:extLst>
            <a:ext uri="{FF2B5EF4-FFF2-40B4-BE49-F238E27FC236}">
              <a16:creationId xmlns:a16="http://schemas.microsoft.com/office/drawing/2014/main" id="{9BD0C7F8-950D-4CB6-9765-105B9BB7046F}"/>
            </a:ext>
          </a:extLst>
        </xdr:cNvPr>
        <xdr:cNvSpPr/>
      </xdr:nvSpPr>
      <xdr:spPr>
        <a:xfrm>
          <a:off x="4194759" y="77733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132</xdr:row>
      <xdr:rowOff>0</xdr:rowOff>
    </xdr:from>
    <xdr:ext cx="36830" cy="6350"/>
    <xdr:sp macro="" textlink="">
      <xdr:nvSpPr>
        <xdr:cNvPr id="35" name="Shape 2">
          <a:extLst>
            <a:ext uri="{FF2B5EF4-FFF2-40B4-BE49-F238E27FC236}">
              <a16:creationId xmlns:a16="http://schemas.microsoft.com/office/drawing/2014/main" id="{090B44AB-292C-4CC7-BF59-CAE65C54AD4E}"/>
            </a:ext>
          </a:extLst>
        </xdr:cNvPr>
        <xdr:cNvSpPr/>
      </xdr:nvSpPr>
      <xdr:spPr>
        <a:xfrm>
          <a:off x="2432634" y="77733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132</xdr:row>
      <xdr:rowOff>0</xdr:rowOff>
    </xdr:from>
    <xdr:ext cx="36830" cy="6350"/>
    <xdr:sp macro="" textlink="">
      <xdr:nvSpPr>
        <xdr:cNvPr id="36" name="Shape 2">
          <a:extLst>
            <a:ext uri="{FF2B5EF4-FFF2-40B4-BE49-F238E27FC236}">
              <a16:creationId xmlns:a16="http://schemas.microsoft.com/office/drawing/2014/main" id="{7F6CCF46-734B-4D20-A81F-07F39458D3E7}"/>
            </a:ext>
          </a:extLst>
        </xdr:cNvPr>
        <xdr:cNvSpPr/>
      </xdr:nvSpPr>
      <xdr:spPr>
        <a:xfrm>
          <a:off x="4194759" y="77733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130</xdr:row>
      <xdr:rowOff>0</xdr:rowOff>
    </xdr:from>
    <xdr:ext cx="36830" cy="6350"/>
    <xdr:sp macro="" textlink="">
      <xdr:nvSpPr>
        <xdr:cNvPr id="37" name="Shape 2">
          <a:extLst>
            <a:ext uri="{FF2B5EF4-FFF2-40B4-BE49-F238E27FC236}">
              <a16:creationId xmlns:a16="http://schemas.microsoft.com/office/drawing/2014/main" id="{8EC5FA4E-E23B-4067-8A37-120417B7C71A}"/>
            </a:ext>
          </a:extLst>
        </xdr:cNvPr>
        <xdr:cNvSpPr/>
      </xdr:nvSpPr>
      <xdr:spPr>
        <a:xfrm>
          <a:off x="4747209" y="774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131</xdr:row>
      <xdr:rowOff>0</xdr:rowOff>
    </xdr:from>
    <xdr:ext cx="36830" cy="6350"/>
    <xdr:sp macro="" textlink="">
      <xdr:nvSpPr>
        <xdr:cNvPr id="38" name="Shape 2">
          <a:extLst>
            <a:ext uri="{FF2B5EF4-FFF2-40B4-BE49-F238E27FC236}">
              <a16:creationId xmlns:a16="http://schemas.microsoft.com/office/drawing/2014/main" id="{A1839F49-6E31-47AA-9C2B-449E57C6F37A}"/>
            </a:ext>
          </a:extLst>
        </xdr:cNvPr>
        <xdr:cNvSpPr/>
      </xdr:nvSpPr>
      <xdr:spPr>
        <a:xfrm>
          <a:off x="4747209" y="77571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132</xdr:row>
      <xdr:rowOff>0</xdr:rowOff>
    </xdr:from>
    <xdr:ext cx="36830" cy="6350"/>
    <xdr:sp macro="" textlink="">
      <xdr:nvSpPr>
        <xdr:cNvPr id="39" name="Shape 2">
          <a:extLst>
            <a:ext uri="{FF2B5EF4-FFF2-40B4-BE49-F238E27FC236}">
              <a16:creationId xmlns:a16="http://schemas.microsoft.com/office/drawing/2014/main" id="{1BC33AE4-85B2-49EA-8D75-411D04048737}"/>
            </a:ext>
          </a:extLst>
        </xdr:cNvPr>
        <xdr:cNvSpPr/>
      </xdr:nvSpPr>
      <xdr:spPr>
        <a:xfrm>
          <a:off x="4747209" y="77733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133</xdr:row>
      <xdr:rowOff>0</xdr:rowOff>
    </xdr:from>
    <xdr:ext cx="36830" cy="6350"/>
    <xdr:sp macro="" textlink="">
      <xdr:nvSpPr>
        <xdr:cNvPr id="40" name="Shape 2">
          <a:extLst>
            <a:ext uri="{FF2B5EF4-FFF2-40B4-BE49-F238E27FC236}">
              <a16:creationId xmlns:a16="http://schemas.microsoft.com/office/drawing/2014/main" id="{AED5C7F1-FC06-4294-A703-6D149BAE1BA3}"/>
            </a:ext>
          </a:extLst>
        </xdr:cNvPr>
        <xdr:cNvSpPr/>
      </xdr:nvSpPr>
      <xdr:spPr>
        <a:xfrm>
          <a:off x="4747209" y="77895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134</xdr:row>
      <xdr:rowOff>0</xdr:rowOff>
    </xdr:from>
    <xdr:ext cx="36830" cy="6350"/>
    <xdr:sp macro="" textlink="">
      <xdr:nvSpPr>
        <xdr:cNvPr id="41" name="Shape 2">
          <a:extLst>
            <a:ext uri="{FF2B5EF4-FFF2-40B4-BE49-F238E27FC236}">
              <a16:creationId xmlns:a16="http://schemas.microsoft.com/office/drawing/2014/main" id="{80050CB5-DFC5-4548-A3A0-16C782F240F5}"/>
            </a:ext>
          </a:extLst>
        </xdr:cNvPr>
        <xdr:cNvSpPr/>
      </xdr:nvSpPr>
      <xdr:spPr>
        <a:xfrm>
          <a:off x="4747209" y="780573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1899234</xdr:colOff>
      <xdr:row>155</xdr:row>
      <xdr:rowOff>0</xdr:rowOff>
    </xdr:from>
    <xdr:ext cx="36830" cy="6350"/>
    <xdr:sp macro="" textlink="">
      <xdr:nvSpPr>
        <xdr:cNvPr id="2" name="Shape 2">
          <a:extLst>
            <a:ext uri="{FF2B5EF4-FFF2-40B4-BE49-F238E27FC236}">
              <a16:creationId xmlns:a16="http://schemas.microsoft.com/office/drawing/2014/main" id="{00000000-0008-0000-0E00-000002000000}"/>
            </a:ext>
          </a:extLst>
        </xdr:cNvPr>
        <xdr:cNvSpPr/>
      </xdr:nvSpPr>
      <xdr:spPr>
        <a:xfrm>
          <a:off x="254635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155</xdr:row>
      <xdr:rowOff>0</xdr:rowOff>
    </xdr:from>
    <xdr:ext cx="36830" cy="6350"/>
    <xdr:sp macro="" textlink="">
      <xdr:nvSpPr>
        <xdr:cNvPr id="3" name="Shape 2">
          <a:extLst>
            <a:ext uri="{FF2B5EF4-FFF2-40B4-BE49-F238E27FC236}">
              <a16:creationId xmlns:a16="http://schemas.microsoft.com/office/drawing/2014/main" id="{00000000-0008-0000-0E00-000003000000}"/>
            </a:ext>
          </a:extLst>
        </xdr:cNvPr>
        <xdr:cNvSpPr/>
      </xdr:nvSpPr>
      <xdr:spPr>
        <a:xfrm>
          <a:off x="710184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155</xdr:row>
      <xdr:rowOff>0</xdr:rowOff>
    </xdr:from>
    <xdr:ext cx="36830" cy="6350"/>
    <xdr:sp macro="" textlink="">
      <xdr:nvSpPr>
        <xdr:cNvPr id="4" name="Shape 2">
          <a:extLst>
            <a:ext uri="{FF2B5EF4-FFF2-40B4-BE49-F238E27FC236}">
              <a16:creationId xmlns:a16="http://schemas.microsoft.com/office/drawing/2014/main" id="{00000000-0008-0000-0E00-000004000000}"/>
            </a:ext>
          </a:extLst>
        </xdr:cNvPr>
        <xdr:cNvSpPr/>
      </xdr:nvSpPr>
      <xdr:spPr>
        <a:xfrm>
          <a:off x="771906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155</xdr:row>
      <xdr:rowOff>0</xdr:rowOff>
    </xdr:from>
    <xdr:ext cx="36830" cy="6350"/>
    <xdr:sp macro="" textlink="">
      <xdr:nvSpPr>
        <xdr:cNvPr id="5" name="Shape 2">
          <a:extLst>
            <a:ext uri="{FF2B5EF4-FFF2-40B4-BE49-F238E27FC236}">
              <a16:creationId xmlns:a16="http://schemas.microsoft.com/office/drawing/2014/main" id="{00000000-0008-0000-0E00-000005000000}"/>
            </a:ext>
          </a:extLst>
        </xdr:cNvPr>
        <xdr:cNvSpPr/>
      </xdr:nvSpPr>
      <xdr:spPr>
        <a:xfrm>
          <a:off x="870204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6</xdr:col>
      <xdr:colOff>0</xdr:colOff>
      <xdr:row>155</xdr:row>
      <xdr:rowOff>0</xdr:rowOff>
    </xdr:from>
    <xdr:ext cx="36830" cy="6350"/>
    <xdr:sp macro="" textlink="">
      <xdr:nvSpPr>
        <xdr:cNvPr id="6" name="Shape 2">
          <a:extLst>
            <a:ext uri="{FF2B5EF4-FFF2-40B4-BE49-F238E27FC236}">
              <a16:creationId xmlns:a16="http://schemas.microsoft.com/office/drawing/2014/main" id="{00000000-0008-0000-0E00-000006000000}"/>
            </a:ext>
          </a:extLst>
        </xdr:cNvPr>
        <xdr:cNvSpPr/>
      </xdr:nvSpPr>
      <xdr:spPr>
        <a:xfrm>
          <a:off x="1000506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6</xdr:col>
      <xdr:colOff>0</xdr:colOff>
      <xdr:row>155</xdr:row>
      <xdr:rowOff>0</xdr:rowOff>
    </xdr:from>
    <xdr:ext cx="36830" cy="6350"/>
    <xdr:sp macro="" textlink="">
      <xdr:nvSpPr>
        <xdr:cNvPr id="7" name="Shape 2">
          <a:extLst>
            <a:ext uri="{FF2B5EF4-FFF2-40B4-BE49-F238E27FC236}">
              <a16:creationId xmlns:a16="http://schemas.microsoft.com/office/drawing/2014/main" id="{00000000-0008-0000-0E00-000007000000}"/>
            </a:ext>
          </a:extLst>
        </xdr:cNvPr>
        <xdr:cNvSpPr/>
      </xdr:nvSpPr>
      <xdr:spPr>
        <a:xfrm>
          <a:off x="1000506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6</xdr:col>
      <xdr:colOff>0</xdr:colOff>
      <xdr:row>155</xdr:row>
      <xdr:rowOff>0</xdr:rowOff>
    </xdr:from>
    <xdr:ext cx="36830" cy="6350"/>
    <xdr:sp macro="" textlink="">
      <xdr:nvSpPr>
        <xdr:cNvPr id="8" name="Shape 2">
          <a:extLst>
            <a:ext uri="{FF2B5EF4-FFF2-40B4-BE49-F238E27FC236}">
              <a16:creationId xmlns:a16="http://schemas.microsoft.com/office/drawing/2014/main" id="{00000000-0008-0000-0E00-000008000000}"/>
            </a:ext>
          </a:extLst>
        </xdr:cNvPr>
        <xdr:cNvSpPr/>
      </xdr:nvSpPr>
      <xdr:spPr>
        <a:xfrm>
          <a:off x="1000506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6</xdr:col>
      <xdr:colOff>0</xdr:colOff>
      <xdr:row>155</xdr:row>
      <xdr:rowOff>0</xdr:rowOff>
    </xdr:from>
    <xdr:ext cx="36830" cy="6350"/>
    <xdr:sp macro="" textlink="">
      <xdr:nvSpPr>
        <xdr:cNvPr id="9" name="Shape 2">
          <a:extLst>
            <a:ext uri="{FF2B5EF4-FFF2-40B4-BE49-F238E27FC236}">
              <a16:creationId xmlns:a16="http://schemas.microsoft.com/office/drawing/2014/main" id="{00000000-0008-0000-0E00-000009000000}"/>
            </a:ext>
          </a:extLst>
        </xdr:cNvPr>
        <xdr:cNvSpPr/>
      </xdr:nvSpPr>
      <xdr:spPr>
        <a:xfrm>
          <a:off x="10005060" y="4113466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166</xdr:row>
      <xdr:rowOff>0</xdr:rowOff>
    </xdr:from>
    <xdr:ext cx="36830" cy="6350"/>
    <xdr:sp macro="" textlink="">
      <xdr:nvSpPr>
        <xdr:cNvPr id="10" name="Shape 2">
          <a:extLst>
            <a:ext uri="{FF2B5EF4-FFF2-40B4-BE49-F238E27FC236}">
              <a16:creationId xmlns:a16="http://schemas.microsoft.com/office/drawing/2014/main" id="{E350965B-4DDD-42DC-87AE-99AF64427783}"/>
            </a:ext>
          </a:extLst>
        </xdr:cNvPr>
        <xdr:cNvSpPr/>
      </xdr:nvSpPr>
      <xdr:spPr>
        <a:xfrm>
          <a:off x="2432634" y="45129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166</xdr:row>
      <xdr:rowOff>0</xdr:rowOff>
    </xdr:from>
    <xdr:ext cx="36830" cy="6350"/>
    <xdr:sp macro="" textlink="">
      <xdr:nvSpPr>
        <xdr:cNvPr id="11" name="Shape 2">
          <a:extLst>
            <a:ext uri="{FF2B5EF4-FFF2-40B4-BE49-F238E27FC236}">
              <a16:creationId xmlns:a16="http://schemas.microsoft.com/office/drawing/2014/main" id="{6F3CA28C-4682-46B1-81C2-0C116641E341}"/>
            </a:ext>
          </a:extLst>
        </xdr:cNvPr>
        <xdr:cNvSpPr/>
      </xdr:nvSpPr>
      <xdr:spPr>
        <a:xfrm>
          <a:off x="4699584" y="45129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166</xdr:row>
      <xdr:rowOff>0</xdr:rowOff>
    </xdr:from>
    <xdr:ext cx="36830" cy="6350"/>
    <xdr:sp macro="" textlink="">
      <xdr:nvSpPr>
        <xdr:cNvPr id="12" name="Shape 2">
          <a:extLst>
            <a:ext uri="{FF2B5EF4-FFF2-40B4-BE49-F238E27FC236}">
              <a16:creationId xmlns:a16="http://schemas.microsoft.com/office/drawing/2014/main" id="{4EBB0F6D-5A13-426A-B50B-CB4027B0029B}"/>
            </a:ext>
          </a:extLst>
        </xdr:cNvPr>
        <xdr:cNvSpPr/>
      </xdr:nvSpPr>
      <xdr:spPr>
        <a:xfrm>
          <a:off x="5213934" y="45129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166</xdr:row>
      <xdr:rowOff>0</xdr:rowOff>
    </xdr:from>
    <xdr:ext cx="36830" cy="6350"/>
    <xdr:sp macro="" textlink="">
      <xdr:nvSpPr>
        <xdr:cNvPr id="13" name="Shape 2">
          <a:extLst>
            <a:ext uri="{FF2B5EF4-FFF2-40B4-BE49-F238E27FC236}">
              <a16:creationId xmlns:a16="http://schemas.microsoft.com/office/drawing/2014/main" id="{4ED3380E-9405-47C6-9DD7-9471F2A98FE5}"/>
            </a:ext>
          </a:extLst>
        </xdr:cNvPr>
        <xdr:cNvSpPr/>
      </xdr:nvSpPr>
      <xdr:spPr>
        <a:xfrm>
          <a:off x="6052134" y="451294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164</xdr:row>
      <xdr:rowOff>0</xdr:rowOff>
    </xdr:from>
    <xdr:ext cx="36830" cy="6350"/>
    <xdr:sp macro="" textlink="">
      <xdr:nvSpPr>
        <xdr:cNvPr id="14" name="Shape 2">
          <a:extLst>
            <a:ext uri="{FF2B5EF4-FFF2-40B4-BE49-F238E27FC236}">
              <a16:creationId xmlns:a16="http://schemas.microsoft.com/office/drawing/2014/main" id="{F053C811-215B-40B5-AD52-51A427697B82}"/>
            </a:ext>
          </a:extLst>
        </xdr:cNvPr>
        <xdr:cNvSpPr/>
      </xdr:nvSpPr>
      <xdr:spPr>
        <a:xfrm>
          <a:off x="2432634" y="44805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164</xdr:row>
      <xdr:rowOff>0</xdr:rowOff>
    </xdr:from>
    <xdr:ext cx="36830" cy="6350"/>
    <xdr:sp macro="" textlink="">
      <xdr:nvSpPr>
        <xdr:cNvPr id="15" name="Shape 2">
          <a:extLst>
            <a:ext uri="{FF2B5EF4-FFF2-40B4-BE49-F238E27FC236}">
              <a16:creationId xmlns:a16="http://schemas.microsoft.com/office/drawing/2014/main" id="{1A6D506F-7B9B-4307-9A91-F37E940D1BD1}"/>
            </a:ext>
          </a:extLst>
        </xdr:cNvPr>
        <xdr:cNvSpPr/>
      </xdr:nvSpPr>
      <xdr:spPr>
        <a:xfrm>
          <a:off x="4699584" y="44805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164</xdr:row>
      <xdr:rowOff>72259</xdr:rowOff>
    </xdr:from>
    <xdr:ext cx="36830" cy="6350"/>
    <xdr:sp macro="" textlink="">
      <xdr:nvSpPr>
        <xdr:cNvPr id="16" name="Shape 2">
          <a:extLst>
            <a:ext uri="{FF2B5EF4-FFF2-40B4-BE49-F238E27FC236}">
              <a16:creationId xmlns:a16="http://schemas.microsoft.com/office/drawing/2014/main" id="{540BF921-A6D8-40A2-AF80-B1E2DA91C8C3}"/>
            </a:ext>
          </a:extLst>
        </xdr:cNvPr>
        <xdr:cNvSpPr/>
      </xdr:nvSpPr>
      <xdr:spPr>
        <a:xfrm>
          <a:off x="6051477" y="4487785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155</xdr:row>
      <xdr:rowOff>0</xdr:rowOff>
    </xdr:from>
    <xdr:ext cx="36830" cy="6350"/>
    <xdr:sp macro="" textlink="">
      <xdr:nvSpPr>
        <xdr:cNvPr id="17" name="Shape 2">
          <a:extLst>
            <a:ext uri="{FF2B5EF4-FFF2-40B4-BE49-F238E27FC236}">
              <a16:creationId xmlns:a16="http://schemas.microsoft.com/office/drawing/2014/main" id="{CB33D135-5613-4745-8AE5-35B1F216A4BB}"/>
            </a:ext>
          </a:extLst>
        </xdr:cNvPr>
        <xdr:cNvSpPr/>
      </xdr:nvSpPr>
      <xdr:spPr>
        <a:xfrm>
          <a:off x="24326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155</xdr:row>
      <xdr:rowOff>0</xdr:rowOff>
    </xdr:from>
    <xdr:ext cx="36830" cy="6350"/>
    <xdr:sp macro="" textlink="">
      <xdr:nvSpPr>
        <xdr:cNvPr id="18" name="Shape 2">
          <a:extLst>
            <a:ext uri="{FF2B5EF4-FFF2-40B4-BE49-F238E27FC236}">
              <a16:creationId xmlns:a16="http://schemas.microsoft.com/office/drawing/2014/main" id="{55377BC8-4D40-45AB-A326-D8ED32885E86}"/>
            </a:ext>
          </a:extLst>
        </xdr:cNvPr>
        <xdr:cNvSpPr/>
      </xdr:nvSpPr>
      <xdr:spPr>
        <a:xfrm>
          <a:off x="469958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155</xdr:row>
      <xdr:rowOff>0</xdr:rowOff>
    </xdr:from>
    <xdr:ext cx="36830" cy="6350"/>
    <xdr:sp macro="" textlink="">
      <xdr:nvSpPr>
        <xdr:cNvPr id="19" name="Shape 2">
          <a:extLst>
            <a:ext uri="{FF2B5EF4-FFF2-40B4-BE49-F238E27FC236}">
              <a16:creationId xmlns:a16="http://schemas.microsoft.com/office/drawing/2014/main" id="{DDF6D9AD-1773-4C81-9AB1-420D85A58A29}"/>
            </a:ext>
          </a:extLst>
        </xdr:cNvPr>
        <xdr:cNvSpPr/>
      </xdr:nvSpPr>
      <xdr:spPr>
        <a:xfrm>
          <a:off x="52139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155</xdr:row>
      <xdr:rowOff>0</xdr:rowOff>
    </xdr:from>
    <xdr:ext cx="36830" cy="6350"/>
    <xdr:sp macro="" textlink="">
      <xdr:nvSpPr>
        <xdr:cNvPr id="20" name="Shape 2">
          <a:extLst>
            <a:ext uri="{FF2B5EF4-FFF2-40B4-BE49-F238E27FC236}">
              <a16:creationId xmlns:a16="http://schemas.microsoft.com/office/drawing/2014/main" id="{D80055C8-3417-430A-AA97-4CE5C3B8E455}"/>
            </a:ext>
          </a:extLst>
        </xdr:cNvPr>
        <xdr:cNvSpPr/>
      </xdr:nvSpPr>
      <xdr:spPr>
        <a:xfrm>
          <a:off x="60521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160</xdr:row>
      <xdr:rowOff>0</xdr:rowOff>
    </xdr:from>
    <xdr:ext cx="36830" cy="6350"/>
    <xdr:sp macro="" textlink="">
      <xdr:nvSpPr>
        <xdr:cNvPr id="21" name="Shape 2">
          <a:extLst>
            <a:ext uri="{FF2B5EF4-FFF2-40B4-BE49-F238E27FC236}">
              <a16:creationId xmlns:a16="http://schemas.microsoft.com/office/drawing/2014/main" id="{388FDF4F-D15B-4DFC-A457-43AB7E5B824F}"/>
            </a:ext>
          </a:extLst>
        </xdr:cNvPr>
        <xdr:cNvSpPr/>
      </xdr:nvSpPr>
      <xdr:spPr>
        <a:xfrm>
          <a:off x="2432634" y="44157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160</xdr:row>
      <xdr:rowOff>0</xdr:rowOff>
    </xdr:from>
    <xdr:ext cx="36830" cy="6350"/>
    <xdr:sp macro="" textlink="">
      <xdr:nvSpPr>
        <xdr:cNvPr id="22" name="Shape 2">
          <a:extLst>
            <a:ext uri="{FF2B5EF4-FFF2-40B4-BE49-F238E27FC236}">
              <a16:creationId xmlns:a16="http://schemas.microsoft.com/office/drawing/2014/main" id="{A82FCECF-8AB4-42CA-B1E1-FEA09F93CAA6}"/>
            </a:ext>
          </a:extLst>
        </xdr:cNvPr>
        <xdr:cNvSpPr/>
      </xdr:nvSpPr>
      <xdr:spPr>
        <a:xfrm>
          <a:off x="4699584" y="44157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160</xdr:row>
      <xdr:rowOff>0</xdr:rowOff>
    </xdr:from>
    <xdr:ext cx="36830" cy="6350"/>
    <xdr:sp macro="" textlink="">
      <xdr:nvSpPr>
        <xdr:cNvPr id="23" name="Shape 2">
          <a:extLst>
            <a:ext uri="{FF2B5EF4-FFF2-40B4-BE49-F238E27FC236}">
              <a16:creationId xmlns:a16="http://schemas.microsoft.com/office/drawing/2014/main" id="{A71CAE0C-261D-4F20-987E-91440F989BB4}"/>
            </a:ext>
          </a:extLst>
        </xdr:cNvPr>
        <xdr:cNvSpPr/>
      </xdr:nvSpPr>
      <xdr:spPr>
        <a:xfrm>
          <a:off x="5213934" y="44157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158</xdr:row>
      <xdr:rowOff>0</xdr:rowOff>
    </xdr:from>
    <xdr:ext cx="36830" cy="6350"/>
    <xdr:sp macro="" textlink="">
      <xdr:nvSpPr>
        <xdr:cNvPr id="24" name="Shape 2">
          <a:extLst>
            <a:ext uri="{FF2B5EF4-FFF2-40B4-BE49-F238E27FC236}">
              <a16:creationId xmlns:a16="http://schemas.microsoft.com/office/drawing/2014/main" id="{A62ED177-0CCB-4D54-BF68-398291AFD7D9}"/>
            </a:ext>
          </a:extLst>
        </xdr:cNvPr>
        <xdr:cNvSpPr/>
      </xdr:nvSpPr>
      <xdr:spPr>
        <a:xfrm>
          <a:off x="2432634" y="43834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157</xdr:row>
      <xdr:rowOff>0</xdr:rowOff>
    </xdr:from>
    <xdr:ext cx="36830" cy="6350"/>
    <xdr:sp macro="" textlink="">
      <xdr:nvSpPr>
        <xdr:cNvPr id="25" name="Shape 2">
          <a:extLst>
            <a:ext uri="{FF2B5EF4-FFF2-40B4-BE49-F238E27FC236}">
              <a16:creationId xmlns:a16="http://schemas.microsoft.com/office/drawing/2014/main" id="{77BCF8C3-6339-4C90-8085-02FF177C316C}"/>
            </a:ext>
          </a:extLst>
        </xdr:cNvPr>
        <xdr:cNvSpPr/>
      </xdr:nvSpPr>
      <xdr:spPr>
        <a:xfrm>
          <a:off x="2432634" y="43672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157</xdr:row>
      <xdr:rowOff>0</xdr:rowOff>
    </xdr:from>
    <xdr:ext cx="36830" cy="6350"/>
    <xdr:sp macro="" textlink="">
      <xdr:nvSpPr>
        <xdr:cNvPr id="26" name="Shape 2">
          <a:extLst>
            <a:ext uri="{FF2B5EF4-FFF2-40B4-BE49-F238E27FC236}">
              <a16:creationId xmlns:a16="http://schemas.microsoft.com/office/drawing/2014/main" id="{02D50534-672D-4925-AAEF-F6CC536068D4}"/>
            </a:ext>
          </a:extLst>
        </xdr:cNvPr>
        <xdr:cNvSpPr/>
      </xdr:nvSpPr>
      <xdr:spPr>
        <a:xfrm>
          <a:off x="4699584" y="43672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155</xdr:row>
      <xdr:rowOff>0</xdr:rowOff>
    </xdr:from>
    <xdr:ext cx="36830" cy="6350"/>
    <xdr:sp macro="" textlink="">
      <xdr:nvSpPr>
        <xdr:cNvPr id="27" name="Shape 2">
          <a:extLst>
            <a:ext uri="{FF2B5EF4-FFF2-40B4-BE49-F238E27FC236}">
              <a16:creationId xmlns:a16="http://schemas.microsoft.com/office/drawing/2014/main" id="{E217034F-1F7C-4460-8B47-B0108651D457}"/>
            </a:ext>
          </a:extLst>
        </xdr:cNvPr>
        <xdr:cNvSpPr/>
      </xdr:nvSpPr>
      <xdr:spPr>
        <a:xfrm>
          <a:off x="24326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155</xdr:row>
      <xdr:rowOff>0</xdr:rowOff>
    </xdr:from>
    <xdr:ext cx="36830" cy="6350"/>
    <xdr:sp macro="" textlink="">
      <xdr:nvSpPr>
        <xdr:cNvPr id="28" name="Shape 2">
          <a:extLst>
            <a:ext uri="{FF2B5EF4-FFF2-40B4-BE49-F238E27FC236}">
              <a16:creationId xmlns:a16="http://schemas.microsoft.com/office/drawing/2014/main" id="{B250781E-6BEA-4775-987B-20546711F665}"/>
            </a:ext>
          </a:extLst>
        </xdr:cNvPr>
        <xdr:cNvSpPr/>
      </xdr:nvSpPr>
      <xdr:spPr>
        <a:xfrm>
          <a:off x="469958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155</xdr:row>
      <xdr:rowOff>0</xdr:rowOff>
    </xdr:from>
    <xdr:ext cx="36830" cy="6350"/>
    <xdr:sp macro="" textlink="">
      <xdr:nvSpPr>
        <xdr:cNvPr id="29" name="Shape 2">
          <a:extLst>
            <a:ext uri="{FF2B5EF4-FFF2-40B4-BE49-F238E27FC236}">
              <a16:creationId xmlns:a16="http://schemas.microsoft.com/office/drawing/2014/main" id="{791425C1-EF02-4599-82AD-B82B6BE52901}"/>
            </a:ext>
          </a:extLst>
        </xdr:cNvPr>
        <xdr:cNvSpPr/>
      </xdr:nvSpPr>
      <xdr:spPr>
        <a:xfrm>
          <a:off x="52139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155</xdr:row>
      <xdr:rowOff>0</xdr:rowOff>
    </xdr:from>
    <xdr:ext cx="36830" cy="6350"/>
    <xdr:sp macro="" textlink="">
      <xdr:nvSpPr>
        <xdr:cNvPr id="30" name="Shape 2">
          <a:extLst>
            <a:ext uri="{FF2B5EF4-FFF2-40B4-BE49-F238E27FC236}">
              <a16:creationId xmlns:a16="http://schemas.microsoft.com/office/drawing/2014/main" id="{42129903-DB13-46DD-89AF-27BC848718DE}"/>
            </a:ext>
          </a:extLst>
        </xdr:cNvPr>
        <xdr:cNvSpPr/>
      </xdr:nvSpPr>
      <xdr:spPr>
        <a:xfrm>
          <a:off x="6052134" y="43319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159</xdr:row>
      <xdr:rowOff>0</xdr:rowOff>
    </xdr:from>
    <xdr:ext cx="36830" cy="6350"/>
    <xdr:sp macro="" textlink="">
      <xdr:nvSpPr>
        <xdr:cNvPr id="31" name="Shape 2">
          <a:extLst>
            <a:ext uri="{FF2B5EF4-FFF2-40B4-BE49-F238E27FC236}">
              <a16:creationId xmlns:a16="http://schemas.microsoft.com/office/drawing/2014/main" id="{E9BDFB8A-87E6-4A64-AE76-4924A74325D4}"/>
            </a:ext>
          </a:extLst>
        </xdr:cNvPr>
        <xdr:cNvSpPr/>
      </xdr:nvSpPr>
      <xdr:spPr>
        <a:xfrm>
          <a:off x="2432634" y="43995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159</xdr:row>
      <xdr:rowOff>0</xdr:rowOff>
    </xdr:from>
    <xdr:ext cx="36830" cy="6350"/>
    <xdr:sp macro="" textlink="">
      <xdr:nvSpPr>
        <xdr:cNvPr id="32" name="Shape 2">
          <a:extLst>
            <a:ext uri="{FF2B5EF4-FFF2-40B4-BE49-F238E27FC236}">
              <a16:creationId xmlns:a16="http://schemas.microsoft.com/office/drawing/2014/main" id="{A4DAE6C1-EB73-47EB-A9B5-8799B24AE5FE}"/>
            </a:ext>
          </a:extLst>
        </xdr:cNvPr>
        <xdr:cNvSpPr/>
      </xdr:nvSpPr>
      <xdr:spPr>
        <a:xfrm>
          <a:off x="4699584" y="43995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159</xdr:row>
      <xdr:rowOff>0</xdr:rowOff>
    </xdr:from>
    <xdr:ext cx="36830" cy="6350"/>
    <xdr:sp macro="" textlink="">
      <xdr:nvSpPr>
        <xdr:cNvPr id="33" name="Shape 2">
          <a:extLst>
            <a:ext uri="{FF2B5EF4-FFF2-40B4-BE49-F238E27FC236}">
              <a16:creationId xmlns:a16="http://schemas.microsoft.com/office/drawing/2014/main" id="{3258AF8A-7DE6-4BA2-A36C-2CC3780DCA52}"/>
            </a:ext>
          </a:extLst>
        </xdr:cNvPr>
        <xdr:cNvSpPr/>
      </xdr:nvSpPr>
      <xdr:spPr>
        <a:xfrm>
          <a:off x="2432634" y="43995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159</xdr:row>
      <xdr:rowOff>0</xdr:rowOff>
    </xdr:from>
    <xdr:ext cx="36830" cy="6350"/>
    <xdr:sp macro="" textlink="">
      <xdr:nvSpPr>
        <xdr:cNvPr id="34" name="Shape 2">
          <a:extLst>
            <a:ext uri="{FF2B5EF4-FFF2-40B4-BE49-F238E27FC236}">
              <a16:creationId xmlns:a16="http://schemas.microsoft.com/office/drawing/2014/main" id="{EFBC2BF7-74DA-4E3E-8752-CBE45BFD64AF}"/>
            </a:ext>
          </a:extLst>
        </xdr:cNvPr>
        <xdr:cNvSpPr/>
      </xdr:nvSpPr>
      <xdr:spPr>
        <a:xfrm>
          <a:off x="4699584" y="439959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161</xdr:row>
      <xdr:rowOff>0</xdr:rowOff>
    </xdr:from>
    <xdr:ext cx="36830" cy="6350"/>
    <xdr:sp macro="" textlink="">
      <xdr:nvSpPr>
        <xdr:cNvPr id="35" name="Shape 2">
          <a:extLst>
            <a:ext uri="{FF2B5EF4-FFF2-40B4-BE49-F238E27FC236}">
              <a16:creationId xmlns:a16="http://schemas.microsoft.com/office/drawing/2014/main" id="{592D69EE-1BB3-484B-8687-813262EF67B9}"/>
            </a:ext>
          </a:extLst>
        </xdr:cNvPr>
        <xdr:cNvSpPr/>
      </xdr:nvSpPr>
      <xdr:spPr>
        <a:xfrm>
          <a:off x="4699584" y="44319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160</xdr:row>
      <xdr:rowOff>0</xdr:rowOff>
    </xdr:from>
    <xdr:ext cx="36830" cy="6350"/>
    <xdr:sp macro="" textlink="">
      <xdr:nvSpPr>
        <xdr:cNvPr id="36" name="Shape 2">
          <a:extLst>
            <a:ext uri="{FF2B5EF4-FFF2-40B4-BE49-F238E27FC236}">
              <a16:creationId xmlns:a16="http://schemas.microsoft.com/office/drawing/2014/main" id="{55F28AA9-382B-4E01-90D5-2A06C1933864}"/>
            </a:ext>
          </a:extLst>
        </xdr:cNvPr>
        <xdr:cNvSpPr/>
      </xdr:nvSpPr>
      <xdr:spPr>
        <a:xfrm>
          <a:off x="2432634" y="44157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160</xdr:row>
      <xdr:rowOff>0</xdr:rowOff>
    </xdr:from>
    <xdr:ext cx="36830" cy="6350"/>
    <xdr:sp macro="" textlink="">
      <xdr:nvSpPr>
        <xdr:cNvPr id="37" name="Shape 2">
          <a:extLst>
            <a:ext uri="{FF2B5EF4-FFF2-40B4-BE49-F238E27FC236}">
              <a16:creationId xmlns:a16="http://schemas.microsoft.com/office/drawing/2014/main" id="{4868E816-4F72-4C0C-8AE7-A85502C09A99}"/>
            </a:ext>
          </a:extLst>
        </xdr:cNvPr>
        <xdr:cNvSpPr/>
      </xdr:nvSpPr>
      <xdr:spPr>
        <a:xfrm>
          <a:off x="4699584" y="441579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162</xdr:row>
      <xdr:rowOff>0</xdr:rowOff>
    </xdr:from>
    <xdr:ext cx="36830" cy="6350"/>
    <xdr:sp macro="" textlink="">
      <xdr:nvSpPr>
        <xdr:cNvPr id="38" name="Shape 2">
          <a:extLst>
            <a:ext uri="{FF2B5EF4-FFF2-40B4-BE49-F238E27FC236}">
              <a16:creationId xmlns:a16="http://schemas.microsoft.com/office/drawing/2014/main" id="{E343D9F9-5507-4C40-A69A-F6053DB6F2C5}"/>
            </a:ext>
          </a:extLst>
        </xdr:cNvPr>
        <xdr:cNvSpPr/>
      </xdr:nvSpPr>
      <xdr:spPr>
        <a:xfrm>
          <a:off x="2432634" y="44481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162</xdr:row>
      <xdr:rowOff>0</xdr:rowOff>
    </xdr:from>
    <xdr:ext cx="36830" cy="6350"/>
    <xdr:sp macro="" textlink="">
      <xdr:nvSpPr>
        <xdr:cNvPr id="39" name="Shape 2">
          <a:extLst>
            <a:ext uri="{FF2B5EF4-FFF2-40B4-BE49-F238E27FC236}">
              <a16:creationId xmlns:a16="http://schemas.microsoft.com/office/drawing/2014/main" id="{455CDEFB-9CEE-491B-9CDE-7D0CE3AAF8D2}"/>
            </a:ext>
          </a:extLst>
        </xdr:cNvPr>
        <xdr:cNvSpPr/>
      </xdr:nvSpPr>
      <xdr:spPr>
        <a:xfrm>
          <a:off x="4699584" y="44481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161</xdr:row>
      <xdr:rowOff>0</xdr:rowOff>
    </xdr:from>
    <xdr:ext cx="36830" cy="6350"/>
    <xdr:sp macro="" textlink="">
      <xdr:nvSpPr>
        <xdr:cNvPr id="40" name="Shape 2">
          <a:extLst>
            <a:ext uri="{FF2B5EF4-FFF2-40B4-BE49-F238E27FC236}">
              <a16:creationId xmlns:a16="http://schemas.microsoft.com/office/drawing/2014/main" id="{685EE5E9-F243-4752-B616-389FA7B74209}"/>
            </a:ext>
          </a:extLst>
        </xdr:cNvPr>
        <xdr:cNvSpPr/>
      </xdr:nvSpPr>
      <xdr:spPr>
        <a:xfrm>
          <a:off x="4699584" y="44319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163</xdr:row>
      <xdr:rowOff>0</xdr:rowOff>
    </xdr:from>
    <xdr:ext cx="36830" cy="6350"/>
    <xdr:sp macro="" textlink="">
      <xdr:nvSpPr>
        <xdr:cNvPr id="41" name="Shape 2">
          <a:extLst>
            <a:ext uri="{FF2B5EF4-FFF2-40B4-BE49-F238E27FC236}">
              <a16:creationId xmlns:a16="http://schemas.microsoft.com/office/drawing/2014/main" id="{4ACD004D-00BF-4601-8AA8-FDF9C3B6013C}"/>
            </a:ext>
          </a:extLst>
        </xdr:cNvPr>
        <xdr:cNvSpPr/>
      </xdr:nvSpPr>
      <xdr:spPr>
        <a:xfrm>
          <a:off x="2432634" y="44643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163</xdr:row>
      <xdr:rowOff>0</xdr:rowOff>
    </xdr:from>
    <xdr:ext cx="36830" cy="6350"/>
    <xdr:sp macro="" textlink="">
      <xdr:nvSpPr>
        <xdr:cNvPr id="42" name="Shape 2">
          <a:extLst>
            <a:ext uri="{FF2B5EF4-FFF2-40B4-BE49-F238E27FC236}">
              <a16:creationId xmlns:a16="http://schemas.microsoft.com/office/drawing/2014/main" id="{CBF27A24-5873-4767-80E3-531E59A6B51E}"/>
            </a:ext>
          </a:extLst>
        </xdr:cNvPr>
        <xdr:cNvSpPr/>
      </xdr:nvSpPr>
      <xdr:spPr>
        <a:xfrm>
          <a:off x="4699584" y="44643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163</xdr:row>
      <xdr:rowOff>0</xdr:rowOff>
    </xdr:from>
    <xdr:ext cx="36830" cy="6350"/>
    <xdr:sp macro="" textlink="">
      <xdr:nvSpPr>
        <xdr:cNvPr id="43" name="Shape 2">
          <a:extLst>
            <a:ext uri="{FF2B5EF4-FFF2-40B4-BE49-F238E27FC236}">
              <a16:creationId xmlns:a16="http://schemas.microsoft.com/office/drawing/2014/main" id="{052B8ADE-8621-4226-8683-3B68BE9655B2}"/>
            </a:ext>
          </a:extLst>
        </xdr:cNvPr>
        <xdr:cNvSpPr/>
      </xdr:nvSpPr>
      <xdr:spPr>
        <a:xfrm>
          <a:off x="2432634" y="44643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163</xdr:row>
      <xdr:rowOff>0</xdr:rowOff>
    </xdr:from>
    <xdr:ext cx="36830" cy="6350"/>
    <xdr:sp macro="" textlink="">
      <xdr:nvSpPr>
        <xdr:cNvPr id="44" name="Shape 2">
          <a:extLst>
            <a:ext uri="{FF2B5EF4-FFF2-40B4-BE49-F238E27FC236}">
              <a16:creationId xmlns:a16="http://schemas.microsoft.com/office/drawing/2014/main" id="{A44EC21F-B2A9-40A2-BA4A-51E7CC19E566}"/>
            </a:ext>
          </a:extLst>
        </xdr:cNvPr>
        <xdr:cNvSpPr/>
      </xdr:nvSpPr>
      <xdr:spPr>
        <a:xfrm>
          <a:off x="4699584" y="44643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161</xdr:row>
      <xdr:rowOff>0</xdr:rowOff>
    </xdr:from>
    <xdr:ext cx="36830" cy="6350"/>
    <xdr:sp macro="" textlink="">
      <xdr:nvSpPr>
        <xdr:cNvPr id="45" name="Shape 2">
          <a:extLst>
            <a:ext uri="{FF2B5EF4-FFF2-40B4-BE49-F238E27FC236}">
              <a16:creationId xmlns:a16="http://schemas.microsoft.com/office/drawing/2014/main" id="{9D596279-4D3C-4483-815F-6633F7FF8B95}"/>
            </a:ext>
          </a:extLst>
        </xdr:cNvPr>
        <xdr:cNvSpPr/>
      </xdr:nvSpPr>
      <xdr:spPr>
        <a:xfrm>
          <a:off x="5213934" y="443198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162</xdr:row>
      <xdr:rowOff>0</xdr:rowOff>
    </xdr:from>
    <xdr:ext cx="36830" cy="6350"/>
    <xdr:sp macro="" textlink="">
      <xdr:nvSpPr>
        <xdr:cNvPr id="46" name="Shape 2">
          <a:extLst>
            <a:ext uri="{FF2B5EF4-FFF2-40B4-BE49-F238E27FC236}">
              <a16:creationId xmlns:a16="http://schemas.microsoft.com/office/drawing/2014/main" id="{A4091B04-371C-4383-9ED4-5DC9B34A6AB4}"/>
            </a:ext>
          </a:extLst>
        </xdr:cNvPr>
        <xdr:cNvSpPr/>
      </xdr:nvSpPr>
      <xdr:spPr>
        <a:xfrm>
          <a:off x="5213934" y="444817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163</xdr:row>
      <xdr:rowOff>0</xdr:rowOff>
    </xdr:from>
    <xdr:ext cx="36830" cy="6350"/>
    <xdr:sp macro="" textlink="">
      <xdr:nvSpPr>
        <xdr:cNvPr id="47" name="Shape 2">
          <a:extLst>
            <a:ext uri="{FF2B5EF4-FFF2-40B4-BE49-F238E27FC236}">
              <a16:creationId xmlns:a16="http://schemas.microsoft.com/office/drawing/2014/main" id="{5904B02F-1E34-452A-96B8-A967E9071225}"/>
            </a:ext>
          </a:extLst>
        </xdr:cNvPr>
        <xdr:cNvSpPr/>
      </xdr:nvSpPr>
      <xdr:spPr>
        <a:xfrm>
          <a:off x="5213934" y="44643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164</xdr:row>
      <xdr:rowOff>0</xdr:rowOff>
    </xdr:from>
    <xdr:ext cx="36830" cy="6350"/>
    <xdr:sp macro="" textlink="">
      <xdr:nvSpPr>
        <xdr:cNvPr id="48" name="Shape 2">
          <a:extLst>
            <a:ext uri="{FF2B5EF4-FFF2-40B4-BE49-F238E27FC236}">
              <a16:creationId xmlns:a16="http://schemas.microsoft.com/office/drawing/2014/main" id="{DA30AA0D-2920-46C2-887D-E915DC062CA4}"/>
            </a:ext>
          </a:extLst>
        </xdr:cNvPr>
        <xdr:cNvSpPr/>
      </xdr:nvSpPr>
      <xdr:spPr>
        <a:xfrm>
          <a:off x="5213934" y="44805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165</xdr:row>
      <xdr:rowOff>0</xdr:rowOff>
    </xdr:from>
    <xdr:ext cx="36830" cy="6350"/>
    <xdr:sp macro="" textlink="">
      <xdr:nvSpPr>
        <xdr:cNvPr id="49" name="Shape 2">
          <a:extLst>
            <a:ext uri="{FF2B5EF4-FFF2-40B4-BE49-F238E27FC236}">
              <a16:creationId xmlns:a16="http://schemas.microsoft.com/office/drawing/2014/main" id="{1CB495DC-777C-4CEB-896C-1BDE6558E398}"/>
            </a:ext>
          </a:extLst>
        </xdr:cNvPr>
        <xdr:cNvSpPr/>
      </xdr:nvSpPr>
      <xdr:spPr>
        <a:xfrm>
          <a:off x="5213934" y="449675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1899234</xdr:colOff>
      <xdr:row>136</xdr:row>
      <xdr:rowOff>0</xdr:rowOff>
    </xdr:from>
    <xdr:ext cx="36830" cy="6350"/>
    <xdr:sp macro="" textlink="">
      <xdr:nvSpPr>
        <xdr:cNvPr id="2" name="Shape 2">
          <a:extLst>
            <a:ext uri="{FF2B5EF4-FFF2-40B4-BE49-F238E27FC236}">
              <a16:creationId xmlns:a16="http://schemas.microsoft.com/office/drawing/2014/main" id="{00000000-0008-0000-0F00-000002000000}"/>
            </a:ext>
          </a:extLst>
        </xdr:cNvPr>
        <xdr:cNvSpPr/>
      </xdr:nvSpPr>
      <xdr:spPr>
        <a:xfrm>
          <a:off x="2538730" y="346024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136</xdr:row>
      <xdr:rowOff>0</xdr:rowOff>
    </xdr:from>
    <xdr:ext cx="36830" cy="6350"/>
    <xdr:sp macro="" textlink="">
      <xdr:nvSpPr>
        <xdr:cNvPr id="3" name="Shape 2">
          <a:extLst>
            <a:ext uri="{FF2B5EF4-FFF2-40B4-BE49-F238E27FC236}">
              <a16:creationId xmlns:a16="http://schemas.microsoft.com/office/drawing/2014/main" id="{00000000-0008-0000-0F00-000003000000}"/>
            </a:ext>
          </a:extLst>
        </xdr:cNvPr>
        <xdr:cNvSpPr/>
      </xdr:nvSpPr>
      <xdr:spPr>
        <a:xfrm>
          <a:off x="7094220" y="346024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136</xdr:row>
      <xdr:rowOff>0</xdr:rowOff>
    </xdr:from>
    <xdr:ext cx="36830" cy="6350"/>
    <xdr:sp macro="" textlink="">
      <xdr:nvSpPr>
        <xdr:cNvPr id="4" name="Shape 2">
          <a:extLst>
            <a:ext uri="{FF2B5EF4-FFF2-40B4-BE49-F238E27FC236}">
              <a16:creationId xmlns:a16="http://schemas.microsoft.com/office/drawing/2014/main" id="{00000000-0008-0000-0F00-000004000000}"/>
            </a:ext>
          </a:extLst>
        </xdr:cNvPr>
        <xdr:cNvSpPr/>
      </xdr:nvSpPr>
      <xdr:spPr>
        <a:xfrm>
          <a:off x="7901940" y="346024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136</xdr:row>
      <xdr:rowOff>0</xdr:rowOff>
    </xdr:from>
    <xdr:ext cx="36830" cy="6350"/>
    <xdr:sp macro="" textlink="">
      <xdr:nvSpPr>
        <xdr:cNvPr id="5" name="Shape 2">
          <a:extLst>
            <a:ext uri="{FF2B5EF4-FFF2-40B4-BE49-F238E27FC236}">
              <a16:creationId xmlns:a16="http://schemas.microsoft.com/office/drawing/2014/main" id="{00000000-0008-0000-0F00-000005000000}"/>
            </a:ext>
          </a:extLst>
        </xdr:cNvPr>
        <xdr:cNvSpPr/>
      </xdr:nvSpPr>
      <xdr:spPr>
        <a:xfrm>
          <a:off x="8801100" y="346024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1899234</xdr:colOff>
      <xdr:row>131</xdr:row>
      <xdr:rowOff>0</xdr:rowOff>
    </xdr:from>
    <xdr:ext cx="36830" cy="6350"/>
    <xdr:sp macro="" textlink="">
      <xdr:nvSpPr>
        <xdr:cNvPr id="2" name="Shape 2">
          <a:extLst>
            <a:ext uri="{FF2B5EF4-FFF2-40B4-BE49-F238E27FC236}">
              <a16:creationId xmlns:a16="http://schemas.microsoft.com/office/drawing/2014/main" id="{00000000-0008-0000-1000-000002000000}"/>
            </a:ext>
          </a:extLst>
        </xdr:cNvPr>
        <xdr:cNvSpPr/>
      </xdr:nvSpPr>
      <xdr:spPr>
        <a:xfrm>
          <a:off x="2538730" y="337261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131</xdr:row>
      <xdr:rowOff>0</xdr:rowOff>
    </xdr:from>
    <xdr:ext cx="36830" cy="6350"/>
    <xdr:sp macro="" textlink="">
      <xdr:nvSpPr>
        <xdr:cNvPr id="3" name="Shape 2">
          <a:extLst>
            <a:ext uri="{FF2B5EF4-FFF2-40B4-BE49-F238E27FC236}">
              <a16:creationId xmlns:a16="http://schemas.microsoft.com/office/drawing/2014/main" id="{00000000-0008-0000-1000-000003000000}"/>
            </a:ext>
          </a:extLst>
        </xdr:cNvPr>
        <xdr:cNvSpPr/>
      </xdr:nvSpPr>
      <xdr:spPr>
        <a:xfrm>
          <a:off x="7094220" y="337261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131</xdr:row>
      <xdr:rowOff>0</xdr:rowOff>
    </xdr:from>
    <xdr:ext cx="36830" cy="6350"/>
    <xdr:sp macro="" textlink="">
      <xdr:nvSpPr>
        <xdr:cNvPr id="4" name="Shape 2">
          <a:extLst>
            <a:ext uri="{FF2B5EF4-FFF2-40B4-BE49-F238E27FC236}">
              <a16:creationId xmlns:a16="http://schemas.microsoft.com/office/drawing/2014/main" id="{00000000-0008-0000-1000-000004000000}"/>
            </a:ext>
          </a:extLst>
        </xdr:cNvPr>
        <xdr:cNvSpPr/>
      </xdr:nvSpPr>
      <xdr:spPr>
        <a:xfrm>
          <a:off x="7764780" y="337261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131</xdr:row>
      <xdr:rowOff>0</xdr:rowOff>
    </xdr:from>
    <xdr:ext cx="36830" cy="6350"/>
    <xdr:sp macro="" textlink="">
      <xdr:nvSpPr>
        <xdr:cNvPr id="5" name="Shape 2">
          <a:extLst>
            <a:ext uri="{FF2B5EF4-FFF2-40B4-BE49-F238E27FC236}">
              <a16:creationId xmlns:a16="http://schemas.microsoft.com/office/drawing/2014/main" id="{00000000-0008-0000-1000-000005000000}"/>
            </a:ext>
          </a:extLst>
        </xdr:cNvPr>
        <xdr:cNvSpPr/>
      </xdr:nvSpPr>
      <xdr:spPr>
        <a:xfrm>
          <a:off x="8572500" y="3372612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1899234</xdr:colOff>
      <xdr:row>227</xdr:row>
      <xdr:rowOff>0</xdr:rowOff>
    </xdr:from>
    <xdr:ext cx="36830" cy="6350"/>
    <xdr:sp macro="" textlink="">
      <xdr:nvSpPr>
        <xdr:cNvPr id="6" name="Shape 2">
          <a:extLst>
            <a:ext uri="{FF2B5EF4-FFF2-40B4-BE49-F238E27FC236}">
              <a16:creationId xmlns:a16="http://schemas.microsoft.com/office/drawing/2014/main" id="{00000000-0008-0000-1100-000006000000}"/>
            </a:ext>
          </a:extLst>
        </xdr:cNvPr>
        <xdr:cNvSpPr/>
      </xdr:nvSpPr>
      <xdr:spPr>
        <a:xfrm>
          <a:off x="2470150" y="5548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227</xdr:row>
      <xdr:rowOff>0</xdr:rowOff>
    </xdr:from>
    <xdr:ext cx="36830" cy="6350"/>
    <xdr:sp macro="" textlink="">
      <xdr:nvSpPr>
        <xdr:cNvPr id="7" name="Shape 2">
          <a:extLst>
            <a:ext uri="{FF2B5EF4-FFF2-40B4-BE49-F238E27FC236}">
              <a16:creationId xmlns:a16="http://schemas.microsoft.com/office/drawing/2014/main" id="{00000000-0008-0000-1100-000007000000}"/>
            </a:ext>
          </a:extLst>
        </xdr:cNvPr>
        <xdr:cNvSpPr/>
      </xdr:nvSpPr>
      <xdr:spPr>
        <a:xfrm>
          <a:off x="6316980" y="5548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227</xdr:row>
      <xdr:rowOff>0</xdr:rowOff>
    </xdr:from>
    <xdr:ext cx="36830" cy="6350"/>
    <xdr:sp macro="" textlink="">
      <xdr:nvSpPr>
        <xdr:cNvPr id="8" name="Shape 2">
          <a:extLst>
            <a:ext uri="{FF2B5EF4-FFF2-40B4-BE49-F238E27FC236}">
              <a16:creationId xmlns:a16="http://schemas.microsoft.com/office/drawing/2014/main" id="{00000000-0008-0000-1100-000008000000}"/>
            </a:ext>
          </a:extLst>
        </xdr:cNvPr>
        <xdr:cNvSpPr/>
      </xdr:nvSpPr>
      <xdr:spPr>
        <a:xfrm>
          <a:off x="7147560" y="5548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227</xdr:row>
      <xdr:rowOff>0</xdr:rowOff>
    </xdr:from>
    <xdr:ext cx="36830" cy="6350"/>
    <xdr:sp macro="" textlink="">
      <xdr:nvSpPr>
        <xdr:cNvPr id="9" name="Shape 2">
          <a:extLst>
            <a:ext uri="{FF2B5EF4-FFF2-40B4-BE49-F238E27FC236}">
              <a16:creationId xmlns:a16="http://schemas.microsoft.com/office/drawing/2014/main" id="{00000000-0008-0000-1100-000009000000}"/>
            </a:ext>
          </a:extLst>
        </xdr:cNvPr>
        <xdr:cNvSpPr/>
      </xdr:nvSpPr>
      <xdr:spPr>
        <a:xfrm>
          <a:off x="7970520" y="554831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227</xdr:row>
      <xdr:rowOff>0</xdr:rowOff>
    </xdr:from>
    <xdr:ext cx="36830" cy="6350"/>
    <xdr:sp macro="" textlink="">
      <xdr:nvSpPr>
        <xdr:cNvPr id="54" name="Shape 2">
          <a:extLst>
            <a:ext uri="{FF2B5EF4-FFF2-40B4-BE49-F238E27FC236}">
              <a16:creationId xmlns:a16="http://schemas.microsoft.com/office/drawing/2014/main" id="{3E61DF3C-759E-4CE2-AAE8-F16D183C8CF1}"/>
            </a:ext>
          </a:extLst>
        </xdr:cNvPr>
        <xdr:cNvSpPr/>
      </xdr:nvSpPr>
      <xdr:spPr>
        <a:xfrm>
          <a:off x="27088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227</xdr:row>
      <xdr:rowOff>0</xdr:rowOff>
    </xdr:from>
    <xdr:ext cx="36830" cy="6350"/>
    <xdr:sp macro="" textlink="">
      <xdr:nvSpPr>
        <xdr:cNvPr id="55" name="Shape 2">
          <a:extLst>
            <a:ext uri="{FF2B5EF4-FFF2-40B4-BE49-F238E27FC236}">
              <a16:creationId xmlns:a16="http://schemas.microsoft.com/office/drawing/2014/main" id="{3434CB8D-69C5-42A5-830B-AB4B2A4C2527}"/>
            </a:ext>
          </a:extLst>
        </xdr:cNvPr>
        <xdr:cNvSpPr/>
      </xdr:nvSpPr>
      <xdr:spPr>
        <a:xfrm>
          <a:off x="49186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227</xdr:row>
      <xdr:rowOff>0</xdr:rowOff>
    </xdr:from>
    <xdr:ext cx="36830" cy="6350"/>
    <xdr:sp macro="" textlink="">
      <xdr:nvSpPr>
        <xdr:cNvPr id="56" name="Shape 2">
          <a:extLst>
            <a:ext uri="{FF2B5EF4-FFF2-40B4-BE49-F238E27FC236}">
              <a16:creationId xmlns:a16="http://schemas.microsoft.com/office/drawing/2014/main" id="{264AEBE1-4457-4D74-9B15-0B182556418F}"/>
            </a:ext>
          </a:extLst>
        </xdr:cNvPr>
        <xdr:cNvSpPr/>
      </xdr:nvSpPr>
      <xdr:spPr>
        <a:xfrm>
          <a:off x="5633034"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227</xdr:row>
      <xdr:rowOff>0</xdr:rowOff>
    </xdr:from>
    <xdr:ext cx="36830" cy="6350"/>
    <xdr:sp macro="" textlink="">
      <xdr:nvSpPr>
        <xdr:cNvPr id="57" name="Shape 2">
          <a:extLst>
            <a:ext uri="{FF2B5EF4-FFF2-40B4-BE49-F238E27FC236}">
              <a16:creationId xmlns:a16="http://schemas.microsoft.com/office/drawing/2014/main" id="{5C6DFE16-E171-4C42-8FC6-FED86BBB0FDF}"/>
            </a:ext>
          </a:extLst>
        </xdr:cNvPr>
        <xdr:cNvSpPr/>
      </xdr:nvSpPr>
      <xdr:spPr>
        <a:xfrm>
          <a:off x="646170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238</xdr:row>
      <xdr:rowOff>0</xdr:rowOff>
    </xdr:from>
    <xdr:ext cx="36830" cy="6350"/>
    <xdr:sp macro="" textlink="">
      <xdr:nvSpPr>
        <xdr:cNvPr id="58" name="Shape 2">
          <a:extLst>
            <a:ext uri="{FF2B5EF4-FFF2-40B4-BE49-F238E27FC236}">
              <a16:creationId xmlns:a16="http://schemas.microsoft.com/office/drawing/2014/main" id="{9B348239-0B86-4B64-8668-AE7C94B3ACD4}"/>
            </a:ext>
          </a:extLst>
        </xdr:cNvPr>
        <xdr:cNvSpPr/>
      </xdr:nvSpPr>
      <xdr:spPr>
        <a:xfrm>
          <a:off x="2708859" y="53854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238</xdr:row>
      <xdr:rowOff>0</xdr:rowOff>
    </xdr:from>
    <xdr:ext cx="36830" cy="6350"/>
    <xdr:sp macro="" textlink="">
      <xdr:nvSpPr>
        <xdr:cNvPr id="59" name="Shape 2">
          <a:extLst>
            <a:ext uri="{FF2B5EF4-FFF2-40B4-BE49-F238E27FC236}">
              <a16:creationId xmlns:a16="http://schemas.microsoft.com/office/drawing/2014/main" id="{53B82F74-521B-43D7-A567-696A36B407D4}"/>
            </a:ext>
          </a:extLst>
        </xdr:cNvPr>
        <xdr:cNvSpPr/>
      </xdr:nvSpPr>
      <xdr:spPr>
        <a:xfrm>
          <a:off x="4918659" y="53854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238</xdr:row>
      <xdr:rowOff>0</xdr:rowOff>
    </xdr:from>
    <xdr:ext cx="36830" cy="6350"/>
    <xdr:sp macro="" textlink="">
      <xdr:nvSpPr>
        <xdr:cNvPr id="60" name="Shape 2">
          <a:extLst>
            <a:ext uri="{FF2B5EF4-FFF2-40B4-BE49-F238E27FC236}">
              <a16:creationId xmlns:a16="http://schemas.microsoft.com/office/drawing/2014/main" id="{BB823B82-73F1-4981-9A22-E7900375352A}"/>
            </a:ext>
          </a:extLst>
        </xdr:cNvPr>
        <xdr:cNvSpPr/>
      </xdr:nvSpPr>
      <xdr:spPr>
        <a:xfrm>
          <a:off x="5633034" y="53854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238</xdr:row>
      <xdr:rowOff>0</xdr:rowOff>
    </xdr:from>
    <xdr:ext cx="36830" cy="6350"/>
    <xdr:sp macro="" textlink="">
      <xdr:nvSpPr>
        <xdr:cNvPr id="61" name="Shape 2">
          <a:extLst>
            <a:ext uri="{FF2B5EF4-FFF2-40B4-BE49-F238E27FC236}">
              <a16:creationId xmlns:a16="http://schemas.microsoft.com/office/drawing/2014/main" id="{CDE6F17E-E0E0-43D6-B807-076E742EB031}"/>
            </a:ext>
          </a:extLst>
        </xdr:cNvPr>
        <xdr:cNvSpPr/>
      </xdr:nvSpPr>
      <xdr:spPr>
        <a:xfrm>
          <a:off x="6461709" y="53854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236</xdr:row>
      <xdr:rowOff>0</xdr:rowOff>
    </xdr:from>
    <xdr:ext cx="36830" cy="6350"/>
    <xdr:sp macro="" textlink="">
      <xdr:nvSpPr>
        <xdr:cNvPr id="62" name="Shape 2">
          <a:extLst>
            <a:ext uri="{FF2B5EF4-FFF2-40B4-BE49-F238E27FC236}">
              <a16:creationId xmlns:a16="http://schemas.microsoft.com/office/drawing/2014/main" id="{07FA9C99-20DE-429A-AAEC-55C7BA1C8D44}"/>
            </a:ext>
          </a:extLst>
        </xdr:cNvPr>
        <xdr:cNvSpPr/>
      </xdr:nvSpPr>
      <xdr:spPr>
        <a:xfrm>
          <a:off x="2708859" y="53530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236</xdr:row>
      <xdr:rowOff>0</xdr:rowOff>
    </xdr:from>
    <xdr:ext cx="36830" cy="6350"/>
    <xdr:sp macro="" textlink="">
      <xdr:nvSpPr>
        <xdr:cNvPr id="63" name="Shape 2">
          <a:extLst>
            <a:ext uri="{FF2B5EF4-FFF2-40B4-BE49-F238E27FC236}">
              <a16:creationId xmlns:a16="http://schemas.microsoft.com/office/drawing/2014/main" id="{EA0EA049-068B-4971-9807-6A78C5390BE5}"/>
            </a:ext>
          </a:extLst>
        </xdr:cNvPr>
        <xdr:cNvSpPr/>
      </xdr:nvSpPr>
      <xdr:spPr>
        <a:xfrm>
          <a:off x="4918659" y="53530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236</xdr:row>
      <xdr:rowOff>72259</xdr:rowOff>
    </xdr:from>
    <xdr:ext cx="36830" cy="6350"/>
    <xdr:sp macro="" textlink="">
      <xdr:nvSpPr>
        <xdr:cNvPr id="64" name="Shape 2">
          <a:extLst>
            <a:ext uri="{FF2B5EF4-FFF2-40B4-BE49-F238E27FC236}">
              <a16:creationId xmlns:a16="http://schemas.microsoft.com/office/drawing/2014/main" id="{CB086B91-9847-4397-8F14-51ABF4AAE02B}"/>
            </a:ext>
          </a:extLst>
        </xdr:cNvPr>
        <xdr:cNvSpPr/>
      </xdr:nvSpPr>
      <xdr:spPr>
        <a:xfrm>
          <a:off x="6461052" y="5360275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227</xdr:row>
      <xdr:rowOff>0</xdr:rowOff>
    </xdr:from>
    <xdr:ext cx="36830" cy="6350"/>
    <xdr:sp macro="" textlink="">
      <xdr:nvSpPr>
        <xdr:cNvPr id="65" name="Shape 2">
          <a:extLst>
            <a:ext uri="{FF2B5EF4-FFF2-40B4-BE49-F238E27FC236}">
              <a16:creationId xmlns:a16="http://schemas.microsoft.com/office/drawing/2014/main" id="{5CAC1232-D55F-4934-8473-3527C1F15BD3}"/>
            </a:ext>
          </a:extLst>
        </xdr:cNvPr>
        <xdr:cNvSpPr/>
      </xdr:nvSpPr>
      <xdr:spPr>
        <a:xfrm>
          <a:off x="27088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227</xdr:row>
      <xdr:rowOff>0</xdr:rowOff>
    </xdr:from>
    <xdr:ext cx="36830" cy="6350"/>
    <xdr:sp macro="" textlink="">
      <xdr:nvSpPr>
        <xdr:cNvPr id="66" name="Shape 2">
          <a:extLst>
            <a:ext uri="{FF2B5EF4-FFF2-40B4-BE49-F238E27FC236}">
              <a16:creationId xmlns:a16="http://schemas.microsoft.com/office/drawing/2014/main" id="{20C529E5-DC3B-4A2E-AB36-15F1985D9A69}"/>
            </a:ext>
          </a:extLst>
        </xdr:cNvPr>
        <xdr:cNvSpPr/>
      </xdr:nvSpPr>
      <xdr:spPr>
        <a:xfrm>
          <a:off x="49186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227</xdr:row>
      <xdr:rowOff>0</xdr:rowOff>
    </xdr:from>
    <xdr:ext cx="36830" cy="6350"/>
    <xdr:sp macro="" textlink="">
      <xdr:nvSpPr>
        <xdr:cNvPr id="67" name="Shape 2">
          <a:extLst>
            <a:ext uri="{FF2B5EF4-FFF2-40B4-BE49-F238E27FC236}">
              <a16:creationId xmlns:a16="http://schemas.microsoft.com/office/drawing/2014/main" id="{955E79FD-4811-48EA-9CA3-0B685917DF32}"/>
            </a:ext>
          </a:extLst>
        </xdr:cNvPr>
        <xdr:cNvSpPr/>
      </xdr:nvSpPr>
      <xdr:spPr>
        <a:xfrm>
          <a:off x="5633034"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227</xdr:row>
      <xdr:rowOff>0</xdr:rowOff>
    </xdr:from>
    <xdr:ext cx="36830" cy="6350"/>
    <xdr:sp macro="" textlink="">
      <xdr:nvSpPr>
        <xdr:cNvPr id="68" name="Shape 2">
          <a:extLst>
            <a:ext uri="{FF2B5EF4-FFF2-40B4-BE49-F238E27FC236}">
              <a16:creationId xmlns:a16="http://schemas.microsoft.com/office/drawing/2014/main" id="{351BC845-AC23-454F-B130-05A54108C654}"/>
            </a:ext>
          </a:extLst>
        </xdr:cNvPr>
        <xdr:cNvSpPr/>
      </xdr:nvSpPr>
      <xdr:spPr>
        <a:xfrm>
          <a:off x="646170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232</xdr:row>
      <xdr:rowOff>0</xdr:rowOff>
    </xdr:from>
    <xdr:ext cx="36830" cy="6350"/>
    <xdr:sp macro="" textlink="">
      <xdr:nvSpPr>
        <xdr:cNvPr id="69" name="Shape 2">
          <a:extLst>
            <a:ext uri="{FF2B5EF4-FFF2-40B4-BE49-F238E27FC236}">
              <a16:creationId xmlns:a16="http://schemas.microsoft.com/office/drawing/2014/main" id="{60B287E9-E5B6-43E3-ADCC-B3F0FBBB475B}"/>
            </a:ext>
          </a:extLst>
        </xdr:cNvPr>
        <xdr:cNvSpPr/>
      </xdr:nvSpPr>
      <xdr:spPr>
        <a:xfrm>
          <a:off x="2708859" y="52882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232</xdr:row>
      <xdr:rowOff>0</xdr:rowOff>
    </xdr:from>
    <xdr:ext cx="36830" cy="6350"/>
    <xdr:sp macro="" textlink="">
      <xdr:nvSpPr>
        <xdr:cNvPr id="70" name="Shape 2">
          <a:extLst>
            <a:ext uri="{FF2B5EF4-FFF2-40B4-BE49-F238E27FC236}">
              <a16:creationId xmlns:a16="http://schemas.microsoft.com/office/drawing/2014/main" id="{88193625-C059-4111-9D36-C944A9E56AE9}"/>
            </a:ext>
          </a:extLst>
        </xdr:cNvPr>
        <xdr:cNvSpPr/>
      </xdr:nvSpPr>
      <xdr:spPr>
        <a:xfrm>
          <a:off x="4918659" y="52882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232</xdr:row>
      <xdr:rowOff>0</xdr:rowOff>
    </xdr:from>
    <xdr:ext cx="36830" cy="6350"/>
    <xdr:sp macro="" textlink="">
      <xdr:nvSpPr>
        <xdr:cNvPr id="71" name="Shape 2">
          <a:extLst>
            <a:ext uri="{FF2B5EF4-FFF2-40B4-BE49-F238E27FC236}">
              <a16:creationId xmlns:a16="http://schemas.microsoft.com/office/drawing/2014/main" id="{41CCA7D3-1961-465A-946C-9CD9236DA71A}"/>
            </a:ext>
          </a:extLst>
        </xdr:cNvPr>
        <xdr:cNvSpPr/>
      </xdr:nvSpPr>
      <xdr:spPr>
        <a:xfrm>
          <a:off x="5633034" y="52882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230</xdr:row>
      <xdr:rowOff>0</xdr:rowOff>
    </xdr:from>
    <xdr:ext cx="36830" cy="6350"/>
    <xdr:sp macro="" textlink="">
      <xdr:nvSpPr>
        <xdr:cNvPr id="72" name="Shape 2">
          <a:extLst>
            <a:ext uri="{FF2B5EF4-FFF2-40B4-BE49-F238E27FC236}">
              <a16:creationId xmlns:a16="http://schemas.microsoft.com/office/drawing/2014/main" id="{83382BF8-5CFB-4AC2-B939-56D4E58D6C3E}"/>
            </a:ext>
          </a:extLst>
        </xdr:cNvPr>
        <xdr:cNvSpPr/>
      </xdr:nvSpPr>
      <xdr:spPr>
        <a:xfrm>
          <a:off x="2708859" y="52558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229</xdr:row>
      <xdr:rowOff>0</xdr:rowOff>
    </xdr:from>
    <xdr:ext cx="36830" cy="6350"/>
    <xdr:sp macro="" textlink="">
      <xdr:nvSpPr>
        <xdr:cNvPr id="73" name="Shape 2">
          <a:extLst>
            <a:ext uri="{FF2B5EF4-FFF2-40B4-BE49-F238E27FC236}">
              <a16:creationId xmlns:a16="http://schemas.microsoft.com/office/drawing/2014/main" id="{9E1A28AC-C339-4AA4-B5CD-4A456EDF82D5}"/>
            </a:ext>
          </a:extLst>
        </xdr:cNvPr>
        <xdr:cNvSpPr/>
      </xdr:nvSpPr>
      <xdr:spPr>
        <a:xfrm>
          <a:off x="2708859" y="52397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229</xdr:row>
      <xdr:rowOff>0</xdr:rowOff>
    </xdr:from>
    <xdr:ext cx="36830" cy="6350"/>
    <xdr:sp macro="" textlink="">
      <xdr:nvSpPr>
        <xdr:cNvPr id="74" name="Shape 2">
          <a:extLst>
            <a:ext uri="{FF2B5EF4-FFF2-40B4-BE49-F238E27FC236}">
              <a16:creationId xmlns:a16="http://schemas.microsoft.com/office/drawing/2014/main" id="{4B9B474D-9708-47CA-8343-EAC179BF0E0E}"/>
            </a:ext>
          </a:extLst>
        </xdr:cNvPr>
        <xdr:cNvSpPr/>
      </xdr:nvSpPr>
      <xdr:spPr>
        <a:xfrm>
          <a:off x="4918659" y="52397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227</xdr:row>
      <xdr:rowOff>0</xdr:rowOff>
    </xdr:from>
    <xdr:ext cx="36830" cy="6350"/>
    <xdr:sp macro="" textlink="">
      <xdr:nvSpPr>
        <xdr:cNvPr id="75" name="Shape 2">
          <a:extLst>
            <a:ext uri="{FF2B5EF4-FFF2-40B4-BE49-F238E27FC236}">
              <a16:creationId xmlns:a16="http://schemas.microsoft.com/office/drawing/2014/main" id="{5F86705F-6B21-47FC-9880-BBFE09C07252}"/>
            </a:ext>
          </a:extLst>
        </xdr:cNvPr>
        <xdr:cNvSpPr/>
      </xdr:nvSpPr>
      <xdr:spPr>
        <a:xfrm>
          <a:off x="27088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227</xdr:row>
      <xdr:rowOff>0</xdr:rowOff>
    </xdr:from>
    <xdr:ext cx="36830" cy="6350"/>
    <xdr:sp macro="" textlink="">
      <xdr:nvSpPr>
        <xdr:cNvPr id="76" name="Shape 2">
          <a:extLst>
            <a:ext uri="{FF2B5EF4-FFF2-40B4-BE49-F238E27FC236}">
              <a16:creationId xmlns:a16="http://schemas.microsoft.com/office/drawing/2014/main" id="{D2024AE6-F93B-4703-8089-72FB662BFFCC}"/>
            </a:ext>
          </a:extLst>
        </xdr:cNvPr>
        <xdr:cNvSpPr/>
      </xdr:nvSpPr>
      <xdr:spPr>
        <a:xfrm>
          <a:off x="491865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227</xdr:row>
      <xdr:rowOff>0</xdr:rowOff>
    </xdr:from>
    <xdr:ext cx="36830" cy="6350"/>
    <xdr:sp macro="" textlink="">
      <xdr:nvSpPr>
        <xdr:cNvPr id="77" name="Shape 2">
          <a:extLst>
            <a:ext uri="{FF2B5EF4-FFF2-40B4-BE49-F238E27FC236}">
              <a16:creationId xmlns:a16="http://schemas.microsoft.com/office/drawing/2014/main" id="{8DAFA798-606B-4FD8-B293-E5D8BE50DD79}"/>
            </a:ext>
          </a:extLst>
        </xdr:cNvPr>
        <xdr:cNvSpPr/>
      </xdr:nvSpPr>
      <xdr:spPr>
        <a:xfrm>
          <a:off x="5633034"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227</xdr:row>
      <xdr:rowOff>0</xdr:rowOff>
    </xdr:from>
    <xdr:ext cx="36830" cy="6350"/>
    <xdr:sp macro="" textlink="">
      <xdr:nvSpPr>
        <xdr:cNvPr id="78" name="Shape 2">
          <a:extLst>
            <a:ext uri="{FF2B5EF4-FFF2-40B4-BE49-F238E27FC236}">
              <a16:creationId xmlns:a16="http://schemas.microsoft.com/office/drawing/2014/main" id="{2E15CF75-0F18-4CC6-8FF4-8D9BC242956B}"/>
            </a:ext>
          </a:extLst>
        </xdr:cNvPr>
        <xdr:cNvSpPr/>
      </xdr:nvSpPr>
      <xdr:spPr>
        <a:xfrm>
          <a:off x="6461709" y="52063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231</xdr:row>
      <xdr:rowOff>0</xdr:rowOff>
    </xdr:from>
    <xdr:ext cx="36830" cy="6350"/>
    <xdr:sp macro="" textlink="">
      <xdr:nvSpPr>
        <xdr:cNvPr id="79" name="Shape 2">
          <a:extLst>
            <a:ext uri="{FF2B5EF4-FFF2-40B4-BE49-F238E27FC236}">
              <a16:creationId xmlns:a16="http://schemas.microsoft.com/office/drawing/2014/main" id="{3A571247-20E7-44E9-970B-24BCD8A633B2}"/>
            </a:ext>
          </a:extLst>
        </xdr:cNvPr>
        <xdr:cNvSpPr/>
      </xdr:nvSpPr>
      <xdr:spPr>
        <a:xfrm>
          <a:off x="2708859" y="527208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231</xdr:row>
      <xdr:rowOff>0</xdr:rowOff>
    </xdr:from>
    <xdr:ext cx="36830" cy="6350"/>
    <xdr:sp macro="" textlink="">
      <xdr:nvSpPr>
        <xdr:cNvPr id="80" name="Shape 2">
          <a:extLst>
            <a:ext uri="{FF2B5EF4-FFF2-40B4-BE49-F238E27FC236}">
              <a16:creationId xmlns:a16="http://schemas.microsoft.com/office/drawing/2014/main" id="{3744EB6B-53A0-4EA5-9AD1-52DEEA6CA2EB}"/>
            </a:ext>
          </a:extLst>
        </xdr:cNvPr>
        <xdr:cNvSpPr/>
      </xdr:nvSpPr>
      <xdr:spPr>
        <a:xfrm>
          <a:off x="4918659" y="527208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231</xdr:row>
      <xdr:rowOff>0</xdr:rowOff>
    </xdr:from>
    <xdr:ext cx="36830" cy="6350"/>
    <xdr:sp macro="" textlink="">
      <xdr:nvSpPr>
        <xdr:cNvPr id="81" name="Shape 2">
          <a:extLst>
            <a:ext uri="{FF2B5EF4-FFF2-40B4-BE49-F238E27FC236}">
              <a16:creationId xmlns:a16="http://schemas.microsoft.com/office/drawing/2014/main" id="{F1EB9D42-2620-4AD3-9990-65584E261431}"/>
            </a:ext>
          </a:extLst>
        </xdr:cNvPr>
        <xdr:cNvSpPr/>
      </xdr:nvSpPr>
      <xdr:spPr>
        <a:xfrm>
          <a:off x="2708859" y="527208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231</xdr:row>
      <xdr:rowOff>0</xdr:rowOff>
    </xdr:from>
    <xdr:ext cx="36830" cy="6350"/>
    <xdr:sp macro="" textlink="">
      <xdr:nvSpPr>
        <xdr:cNvPr id="82" name="Shape 2">
          <a:extLst>
            <a:ext uri="{FF2B5EF4-FFF2-40B4-BE49-F238E27FC236}">
              <a16:creationId xmlns:a16="http://schemas.microsoft.com/office/drawing/2014/main" id="{5328302B-2764-4960-AD2B-949CAD75656F}"/>
            </a:ext>
          </a:extLst>
        </xdr:cNvPr>
        <xdr:cNvSpPr/>
      </xdr:nvSpPr>
      <xdr:spPr>
        <a:xfrm>
          <a:off x="4918659" y="527208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233</xdr:row>
      <xdr:rowOff>0</xdr:rowOff>
    </xdr:from>
    <xdr:ext cx="36830" cy="6350"/>
    <xdr:sp macro="" textlink="">
      <xdr:nvSpPr>
        <xdr:cNvPr id="83" name="Shape 2">
          <a:extLst>
            <a:ext uri="{FF2B5EF4-FFF2-40B4-BE49-F238E27FC236}">
              <a16:creationId xmlns:a16="http://schemas.microsoft.com/office/drawing/2014/main" id="{44891E3E-62FF-4754-AD01-FE5A93DD05B1}"/>
            </a:ext>
          </a:extLst>
        </xdr:cNvPr>
        <xdr:cNvSpPr/>
      </xdr:nvSpPr>
      <xdr:spPr>
        <a:xfrm>
          <a:off x="4918659" y="53044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232</xdr:row>
      <xdr:rowOff>0</xdr:rowOff>
    </xdr:from>
    <xdr:ext cx="36830" cy="6350"/>
    <xdr:sp macro="" textlink="">
      <xdr:nvSpPr>
        <xdr:cNvPr id="84" name="Shape 2">
          <a:extLst>
            <a:ext uri="{FF2B5EF4-FFF2-40B4-BE49-F238E27FC236}">
              <a16:creationId xmlns:a16="http://schemas.microsoft.com/office/drawing/2014/main" id="{8F7513BB-4CFF-4500-BDE5-DAFA967B8AA4}"/>
            </a:ext>
          </a:extLst>
        </xdr:cNvPr>
        <xdr:cNvSpPr/>
      </xdr:nvSpPr>
      <xdr:spPr>
        <a:xfrm>
          <a:off x="2708859" y="52882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232</xdr:row>
      <xdr:rowOff>0</xdr:rowOff>
    </xdr:from>
    <xdr:ext cx="36830" cy="6350"/>
    <xdr:sp macro="" textlink="">
      <xdr:nvSpPr>
        <xdr:cNvPr id="85" name="Shape 2">
          <a:extLst>
            <a:ext uri="{FF2B5EF4-FFF2-40B4-BE49-F238E27FC236}">
              <a16:creationId xmlns:a16="http://schemas.microsoft.com/office/drawing/2014/main" id="{B0FA77BE-8AE3-4011-BA00-1C81BCB512C3}"/>
            </a:ext>
          </a:extLst>
        </xdr:cNvPr>
        <xdr:cNvSpPr/>
      </xdr:nvSpPr>
      <xdr:spPr>
        <a:xfrm>
          <a:off x="4918659" y="52882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234</xdr:row>
      <xdr:rowOff>0</xdr:rowOff>
    </xdr:from>
    <xdr:ext cx="36830" cy="6350"/>
    <xdr:sp macro="" textlink="">
      <xdr:nvSpPr>
        <xdr:cNvPr id="86" name="Shape 2">
          <a:extLst>
            <a:ext uri="{FF2B5EF4-FFF2-40B4-BE49-F238E27FC236}">
              <a16:creationId xmlns:a16="http://schemas.microsoft.com/office/drawing/2014/main" id="{D3230C26-95E5-43EE-8290-2997247CC1A2}"/>
            </a:ext>
          </a:extLst>
        </xdr:cNvPr>
        <xdr:cNvSpPr/>
      </xdr:nvSpPr>
      <xdr:spPr>
        <a:xfrm>
          <a:off x="2708859" y="5320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234</xdr:row>
      <xdr:rowOff>0</xdr:rowOff>
    </xdr:from>
    <xdr:ext cx="36830" cy="6350"/>
    <xdr:sp macro="" textlink="">
      <xdr:nvSpPr>
        <xdr:cNvPr id="87" name="Shape 2">
          <a:extLst>
            <a:ext uri="{FF2B5EF4-FFF2-40B4-BE49-F238E27FC236}">
              <a16:creationId xmlns:a16="http://schemas.microsoft.com/office/drawing/2014/main" id="{5E64EF5A-C345-41AD-8B85-8ADCFAB35012}"/>
            </a:ext>
          </a:extLst>
        </xdr:cNvPr>
        <xdr:cNvSpPr/>
      </xdr:nvSpPr>
      <xdr:spPr>
        <a:xfrm>
          <a:off x="4918659" y="5320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233</xdr:row>
      <xdr:rowOff>0</xdr:rowOff>
    </xdr:from>
    <xdr:ext cx="36830" cy="6350"/>
    <xdr:sp macro="" textlink="">
      <xdr:nvSpPr>
        <xdr:cNvPr id="88" name="Shape 2">
          <a:extLst>
            <a:ext uri="{FF2B5EF4-FFF2-40B4-BE49-F238E27FC236}">
              <a16:creationId xmlns:a16="http://schemas.microsoft.com/office/drawing/2014/main" id="{E679D984-3E13-4AB4-9B9E-8323B7CD8B5E}"/>
            </a:ext>
          </a:extLst>
        </xdr:cNvPr>
        <xdr:cNvSpPr/>
      </xdr:nvSpPr>
      <xdr:spPr>
        <a:xfrm>
          <a:off x="4918659" y="53044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235</xdr:row>
      <xdr:rowOff>0</xdr:rowOff>
    </xdr:from>
    <xdr:ext cx="36830" cy="6350"/>
    <xdr:sp macro="" textlink="">
      <xdr:nvSpPr>
        <xdr:cNvPr id="89" name="Shape 2">
          <a:extLst>
            <a:ext uri="{FF2B5EF4-FFF2-40B4-BE49-F238E27FC236}">
              <a16:creationId xmlns:a16="http://schemas.microsoft.com/office/drawing/2014/main" id="{5F5888F2-71C9-4FB7-9DD4-36876033FB16}"/>
            </a:ext>
          </a:extLst>
        </xdr:cNvPr>
        <xdr:cNvSpPr/>
      </xdr:nvSpPr>
      <xdr:spPr>
        <a:xfrm>
          <a:off x="2708859" y="53368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235</xdr:row>
      <xdr:rowOff>0</xdr:rowOff>
    </xdr:from>
    <xdr:ext cx="36830" cy="6350"/>
    <xdr:sp macro="" textlink="">
      <xdr:nvSpPr>
        <xdr:cNvPr id="90" name="Shape 2">
          <a:extLst>
            <a:ext uri="{FF2B5EF4-FFF2-40B4-BE49-F238E27FC236}">
              <a16:creationId xmlns:a16="http://schemas.microsoft.com/office/drawing/2014/main" id="{C045DBA4-71CF-44F4-8962-7DD482633D57}"/>
            </a:ext>
          </a:extLst>
        </xdr:cNvPr>
        <xdr:cNvSpPr/>
      </xdr:nvSpPr>
      <xdr:spPr>
        <a:xfrm>
          <a:off x="4918659" y="53368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235</xdr:row>
      <xdr:rowOff>0</xdr:rowOff>
    </xdr:from>
    <xdr:ext cx="36830" cy="6350"/>
    <xdr:sp macro="" textlink="">
      <xdr:nvSpPr>
        <xdr:cNvPr id="91" name="Shape 2">
          <a:extLst>
            <a:ext uri="{FF2B5EF4-FFF2-40B4-BE49-F238E27FC236}">
              <a16:creationId xmlns:a16="http://schemas.microsoft.com/office/drawing/2014/main" id="{877C01D3-D0B8-4E53-93D1-08E97089DDDF}"/>
            </a:ext>
          </a:extLst>
        </xdr:cNvPr>
        <xdr:cNvSpPr/>
      </xdr:nvSpPr>
      <xdr:spPr>
        <a:xfrm>
          <a:off x="2708859" y="53368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235</xdr:row>
      <xdr:rowOff>0</xdr:rowOff>
    </xdr:from>
    <xdr:ext cx="36830" cy="6350"/>
    <xdr:sp macro="" textlink="">
      <xdr:nvSpPr>
        <xdr:cNvPr id="92" name="Shape 2">
          <a:extLst>
            <a:ext uri="{FF2B5EF4-FFF2-40B4-BE49-F238E27FC236}">
              <a16:creationId xmlns:a16="http://schemas.microsoft.com/office/drawing/2014/main" id="{BB6399BD-F0C5-4151-BA04-EEC6B02B7FC8}"/>
            </a:ext>
          </a:extLst>
        </xdr:cNvPr>
        <xdr:cNvSpPr/>
      </xdr:nvSpPr>
      <xdr:spPr>
        <a:xfrm>
          <a:off x="4918659" y="53368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233</xdr:row>
      <xdr:rowOff>0</xdr:rowOff>
    </xdr:from>
    <xdr:ext cx="36830" cy="6350"/>
    <xdr:sp macro="" textlink="">
      <xdr:nvSpPr>
        <xdr:cNvPr id="93" name="Shape 2">
          <a:extLst>
            <a:ext uri="{FF2B5EF4-FFF2-40B4-BE49-F238E27FC236}">
              <a16:creationId xmlns:a16="http://schemas.microsoft.com/office/drawing/2014/main" id="{8A1E8147-F303-4917-8F00-7F1628ED6470}"/>
            </a:ext>
          </a:extLst>
        </xdr:cNvPr>
        <xdr:cNvSpPr/>
      </xdr:nvSpPr>
      <xdr:spPr>
        <a:xfrm>
          <a:off x="5633034" y="530447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234</xdr:row>
      <xdr:rowOff>0</xdr:rowOff>
    </xdr:from>
    <xdr:ext cx="36830" cy="6350"/>
    <xdr:sp macro="" textlink="">
      <xdr:nvSpPr>
        <xdr:cNvPr id="94" name="Shape 2">
          <a:extLst>
            <a:ext uri="{FF2B5EF4-FFF2-40B4-BE49-F238E27FC236}">
              <a16:creationId xmlns:a16="http://schemas.microsoft.com/office/drawing/2014/main" id="{7D5DDDE9-1E3B-47F7-8A16-B0D28BD078E7}"/>
            </a:ext>
          </a:extLst>
        </xdr:cNvPr>
        <xdr:cNvSpPr/>
      </xdr:nvSpPr>
      <xdr:spPr>
        <a:xfrm>
          <a:off x="5633034" y="532066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235</xdr:row>
      <xdr:rowOff>0</xdr:rowOff>
    </xdr:from>
    <xdr:ext cx="36830" cy="6350"/>
    <xdr:sp macro="" textlink="">
      <xdr:nvSpPr>
        <xdr:cNvPr id="95" name="Shape 2">
          <a:extLst>
            <a:ext uri="{FF2B5EF4-FFF2-40B4-BE49-F238E27FC236}">
              <a16:creationId xmlns:a16="http://schemas.microsoft.com/office/drawing/2014/main" id="{5239C852-9F60-44F3-9A38-D519F3F9B304}"/>
            </a:ext>
          </a:extLst>
        </xdr:cNvPr>
        <xdr:cNvSpPr/>
      </xdr:nvSpPr>
      <xdr:spPr>
        <a:xfrm>
          <a:off x="5633034" y="533685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236</xdr:row>
      <xdr:rowOff>0</xdr:rowOff>
    </xdr:from>
    <xdr:ext cx="36830" cy="6350"/>
    <xdr:sp macro="" textlink="">
      <xdr:nvSpPr>
        <xdr:cNvPr id="96" name="Shape 2">
          <a:extLst>
            <a:ext uri="{FF2B5EF4-FFF2-40B4-BE49-F238E27FC236}">
              <a16:creationId xmlns:a16="http://schemas.microsoft.com/office/drawing/2014/main" id="{98440B13-415F-4FAE-BF51-E8F58BEC7B99}"/>
            </a:ext>
          </a:extLst>
        </xdr:cNvPr>
        <xdr:cNvSpPr/>
      </xdr:nvSpPr>
      <xdr:spPr>
        <a:xfrm>
          <a:off x="5633034" y="53530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237</xdr:row>
      <xdr:rowOff>0</xdr:rowOff>
    </xdr:from>
    <xdr:ext cx="36830" cy="6350"/>
    <xdr:sp macro="" textlink="">
      <xdr:nvSpPr>
        <xdr:cNvPr id="97" name="Shape 2">
          <a:extLst>
            <a:ext uri="{FF2B5EF4-FFF2-40B4-BE49-F238E27FC236}">
              <a16:creationId xmlns:a16="http://schemas.microsoft.com/office/drawing/2014/main" id="{6D189173-EB66-44DA-BB7C-59CE96443DE6}"/>
            </a:ext>
          </a:extLst>
        </xdr:cNvPr>
        <xdr:cNvSpPr/>
      </xdr:nvSpPr>
      <xdr:spPr>
        <a:xfrm>
          <a:off x="5633034" y="536924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234</xdr:row>
      <xdr:rowOff>0</xdr:rowOff>
    </xdr:from>
    <xdr:ext cx="36830" cy="6350"/>
    <xdr:sp macro="" textlink="">
      <xdr:nvSpPr>
        <xdr:cNvPr id="98" name="Shape 2">
          <a:extLst>
            <a:ext uri="{FF2B5EF4-FFF2-40B4-BE49-F238E27FC236}">
              <a16:creationId xmlns:a16="http://schemas.microsoft.com/office/drawing/2014/main" id="{A14C41DD-49DC-413D-B6D2-26D96BC5B6B8}"/>
            </a:ext>
          </a:extLst>
        </xdr:cNvPr>
        <xdr:cNvSpPr/>
      </xdr:nvSpPr>
      <xdr:spPr>
        <a:xfrm>
          <a:off x="5347284"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234</xdr:row>
      <xdr:rowOff>0</xdr:rowOff>
    </xdr:from>
    <xdr:ext cx="36830" cy="6350"/>
    <xdr:sp macro="" textlink="">
      <xdr:nvSpPr>
        <xdr:cNvPr id="99" name="Shape 2">
          <a:extLst>
            <a:ext uri="{FF2B5EF4-FFF2-40B4-BE49-F238E27FC236}">
              <a16:creationId xmlns:a16="http://schemas.microsoft.com/office/drawing/2014/main" id="{CD8F5359-DA9A-4F4B-B37A-35F764E659D9}"/>
            </a:ext>
          </a:extLst>
        </xdr:cNvPr>
        <xdr:cNvSpPr/>
      </xdr:nvSpPr>
      <xdr:spPr>
        <a:xfrm>
          <a:off x="5347284"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234</xdr:row>
      <xdr:rowOff>0</xdr:rowOff>
    </xdr:from>
    <xdr:ext cx="36830" cy="6350"/>
    <xdr:sp macro="" textlink="">
      <xdr:nvSpPr>
        <xdr:cNvPr id="100" name="Shape 2">
          <a:extLst>
            <a:ext uri="{FF2B5EF4-FFF2-40B4-BE49-F238E27FC236}">
              <a16:creationId xmlns:a16="http://schemas.microsoft.com/office/drawing/2014/main" id="{17C4F611-771F-41A9-974D-2FC3D6F4D4A5}"/>
            </a:ext>
          </a:extLst>
        </xdr:cNvPr>
        <xdr:cNvSpPr/>
      </xdr:nvSpPr>
      <xdr:spPr>
        <a:xfrm>
          <a:off x="6042609"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1899234</xdr:colOff>
      <xdr:row>123</xdr:row>
      <xdr:rowOff>0</xdr:rowOff>
    </xdr:from>
    <xdr:ext cx="36830" cy="6350"/>
    <xdr:sp macro="" textlink="">
      <xdr:nvSpPr>
        <xdr:cNvPr id="2" name="Shape 2">
          <a:extLst>
            <a:ext uri="{FF2B5EF4-FFF2-40B4-BE49-F238E27FC236}">
              <a16:creationId xmlns:a16="http://schemas.microsoft.com/office/drawing/2014/main" id="{00000000-0008-0000-1200-000002000000}"/>
            </a:ext>
          </a:extLst>
        </xdr:cNvPr>
        <xdr:cNvSpPr/>
      </xdr:nvSpPr>
      <xdr:spPr>
        <a:xfrm>
          <a:off x="2538730" y="4509325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123</xdr:row>
      <xdr:rowOff>0</xdr:rowOff>
    </xdr:from>
    <xdr:ext cx="36830" cy="6350"/>
    <xdr:sp macro="" textlink="">
      <xdr:nvSpPr>
        <xdr:cNvPr id="3" name="Shape 2">
          <a:extLst>
            <a:ext uri="{FF2B5EF4-FFF2-40B4-BE49-F238E27FC236}">
              <a16:creationId xmlns:a16="http://schemas.microsoft.com/office/drawing/2014/main" id="{00000000-0008-0000-1200-000003000000}"/>
            </a:ext>
          </a:extLst>
        </xdr:cNvPr>
        <xdr:cNvSpPr/>
      </xdr:nvSpPr>
      <xdr:spPr>
        <a:xfrm>
          <a:off x="7094220" y="4509325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123</xdr:row>
      <xdr:rowOff>0</xdr:rowOff>
    </xdr:from>
    <xdr:ext cx="36830" cy="6350"/>
    <xdr:sp macro="" textlink="">
      <xdr:nvSpPr>
        <xdr:cNvPr id="4" name="Shape 2">
          <a:extLst>
            <a:ext uri="{FF2B5EF4-FFF2-40B4-BE49-F238E27FC236}">
              <a16:creationId xmlns:a16="http://schemas.microsoft.com/office/drawing/2014/main" id="{00000000-0008-0000-1200-000004000000}"/>
            </a:ext>
          </a:extLst>
        </xdr:cNvPr>
        <xdr:cNvSpPr/>
      </xdr:nvSpPr>
      <xdr:spPr>
        <a:xfrm>
          <a:off x="7962900" y="4509325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123</xdr:row>
      <xdr:rowOff>0</xdr:rowOff>
    </xdr:from>
    <xdr:ext cx="36830" cy="6350"/>
    <xdr:sp macro="" textlink="">
      <xdr:nvSpPr>
        <xdr:cNvPr id="5" name="Shape 2">
          <a:extLst>
            <a:ext uri="{FF2B5EF4-FFF2-40B4-BE49-F238E27FC236}">
              <a16:creationId xmlns:a16="http://schemas.microsoft.com/office/drawing/2014/main" id="{00000000-0008-0000-1200-000005000000}"/>
            </a:ext>
          </a:extLst>
        </xdr:cNvPr>
        <xdr:cNvSpPr/>
      </xdr:nvSpPr>
      <xdr:spPr>
        <a:xfrm>
          <a:off x="8808720" y="4509325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123</xdr:row>
      <xdr:rowOff>0</xdr:rowOff>
    </xdr:from>
    <xdr:ext cx="36830" cy="6350"/>
    <xdr:sp macro="" textlink="">
      <xdr:nvSpPr>
        <xdr:cNvPr id="6" name="Shape 2">
          <a:extLst>
            <a:ext uri="{FF2B5EF4-FFF2-40B4-BE49-F238E27FC236}">
              <a16:creationId xmlns:a16="http://schemas.microsoft.com/office/drawing/2014/main" id="{75716CDB-2F21-43C9-985F-FBBC97AE2169}"/>
            </a:ext>
          </a:extLst>
        </xdr:cNvPr>
        <xdr:cNvSpPr/>
      </xdr:nvSpPr>
      <xdr:spPr>
        <a:xfrm>
          <a:off x="24516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123</xdr:row>
      <xdr:rowOff>0</xdr:rowOff>
    </xdr:from>
    <xdr:ext cx="36830" cy="6350"/>
    <xdr:sp macro="" textlink="">
      <xdr:nvSpPr>
        <xdr:cNvPr id="7" name="Shape 2">
          <a:extLst>
            <a:ext uri="{FF2B5EF4-FFF2-40B4-BE49-F238E27FC236}">
              <a16:creationId xmlns:a16="http://schemas.microsoft.com/office/drawing/2014/main" id="{F27803A0-045F-4943-8873-2E9888E73277}"/>
            </a:ext>
          </a:extLst>
        </xdr:cNvPr>
        <xdr:cNvSpPr/>
      </xdr:nvSpPr>
      <xdr:spPr>
        <a:xfrm>
          <a:off x="53472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123</xdr:row>
      <xdr:rowOff>0</xdr:rowOff>
    </xdr:from>
    <xdr:ext cx="36830" cy="6350"/>
    <xdr:sp macro="" textlink="">
      <xdr:nvSpPr>
        <xdr:cNvPr id="8" name="Shape 2">
          <a:extLst>
            <a:ext uri="{FF2B5EF4-FFF2-40B4-BE49-F238E27FC236}">
              <a16:creationId xmlns:a16="http://schemas.microsoft.com/office/drawing/2014/main" id="{8054D7F5-0EA0-459F-8712-B2A01836C4B0}"/>
            </a:ext>
          </a:extLst>
        </xdr:cNvPr>
        <xdr:cNvSpPr/>
      </xdr:nvSpPr>
      <xdr:spPr>
        <a:xfrm>
          <a:off x="6042609"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123</xdr:row>
      <xdr:rowOff>0</xdr:rowOff>
    </xdr:from>
    <xdr:ext cx="36830" cy="6350"/>
    <xdr:sp macro="" textlink="">
      <xdr:nvSpPr>
        <xdr:cNvPr id="9" name="Shape 2">
          <a:extLst>
            <a:ext uri="{FF2B5EF4-FFF2-40B4-BE49-F238E27FC236}">
              <a16:creationId xmlns:a16="http://schemas.microsoft.com/office/drawing/2014/main" id="{79557D9C-CC65-476B-9FE5-4F3DA46D8A69}"/>
            </a:ext>
          </a:extLst>
        </xdr:cNvPr>
        <xdr:cNvSpPr/>
      </xdr:nvSpPr>
      <xdr:spPr>
        <a:xfrm>
          <a:off x="69474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123</xdr:row>
      <xdr:rowOff>0</xdr:rowOff>
    </xdr:from>
    <xdr:ext cx="36830" cy="6350"/>
    <xdr:sp macro="" textlink="">
      <xdr:nvSpPr>
        <xdr:cNvPr id="10" name="Shape 2">
          <a:extLst>
            <a:ext uri="{FF2B5EF4-FFF2-40B4-BE49-F238E27FC236}">
              <a16:creationId xmlns:a16="http://schemas.microsoft.com/office/drawing/2014/main" id="{FD314DF0-A48F-4F92-8017-F278E6CA3F71}"/>
            </a:ext>
          </a:extLst>
        </xdr:cNvPr>
        <xdr:cNvSpPr/>
      </xdr:nvSpPr>
      <xdr:spPr>
        <a:xfrm>
          <a:off x="24516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123</xdr:row>
      <xdr:rowOff>0</xdr:rowOff>
    </xdr:from>
    <xdr:ext cx="36830" cy="6350"/>
    <xdr:sp macro="" textlink="">
      <xdr:nvSpPr>
        <xdr:cNvPr id="11" name="Shape 2">
          <a:extLst>
            <a:ext uri="{FF2B5EF4-FFF2-40B4-BE49-F238E27FC236}">
              <a16:creationId xmlns:a16="http://schemas.microsoft.com/office/drawing/2014/main" id="{A783A5B1-580A-4464-94BA-40A6FB921F9F}"/>
            </a:ext>
          </a:extLst>
        </xdr:cNvPr>
        <xdr:cNvSpPr/>
      </xdr:nvSpPr>
      <xdr:spPr>
        <a:xfrm>
          <a:off x="53472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123</xdr:row>
      <xdr:rowOff>0</xdr:rowOff>
    </xdr:from>
    <xdr:ext cx="36830" cy="6350"/>
    <xdr:sp macro="" textlink="">
      <xdr:nvSpPr>
        <xdr:cNvPr id="12" name="Shape 2">
          <a:extLst>
            <a:ext uri="{FF2B5EF4-FFF2-40B4-BE49-F238E27FC236}">
              <a16:creationId xmlns:a16="http://schemas.microsoft.com/office/drawing/2014/main" id="{FBF8D2DC-A335-4274-8418-09A70BCA9BD7}"/>
            </a:ext>
          </a:extLst>
        </xdr:cNvPr>
        <xdr:cNvSpPr/>
      </xdr:nvSpPr>
      <xdr:spPr>
        <a:xfrm>
          <a:off x="6042609"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123</xdr:row>
      <xdr:rowOff>0</xdr:rowOff>
    </xdr:from>
    <xdr:ext cx="36830" cy="6350"/>
    <xdr:sp macro="" textlink="">
      <xdr:nvSpPr>
        <xdr:cNvPr id="13" name="Shape 2">
          <a:extLst>
            <a:ext uri="{FF2B5EF4-FFF2-40B4-BE49-F238E27FC236}">
              <a16:creationId xmlns:a16="http://schemas.microsoft.com/office/drawing/2014/main" id="{F77FAC47-76E8-433C-A12C-ADC0FB092723}"/>
            </a:ext>
          </a:extLst>
        </xdr:cNvPr>
        <xdr:cNvSpPr/>
      </xdr:nvSpPr>
      <xdr:spPr>
        <a:xfrm>
          <a:off x="69474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134</xdr:row>
      <xdr:rowOff>0</xdr:rowOff>
    </xdr:from>
    <xdr:ext cx="36830" cy="6350"/>
    <xdr:sp macro="" textlink="">
      <xdr:nvSpPr>
        <xdr:cNvPr id="14" name="Shape 2">
          <a:extLst>
            <a:ext uri="{FF2B5EF4-FFF2-40B4-BE49-F238E27FC236}">
              <a16:creationId xmlns:a16="http://schemas.microsoft.com/office/drawing/2014/main" id="{2FE95D76-FD19-4990-9F7F-2201E334B406}"/>
            </a:ext>
          </a:extLst>
        </xdr:cNvPr>
        <xdr:cNvSpPr/>
      </xdr:nvSpPr>
      <xdr:spPr>
        <a:xfrm>
          <a:off x="2451684" y="49129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134</xdr:row>
      <xdr:rowOff>0</xdr:rowOff>
    </xdr:from>
    <xdr:ext cx="36830" cy="6350"/>
    <xdr:sp macro="" textlink="">
      <xdr:nvSpPr>
        <xdr:cNvPr id="15" name="Shape 2">
          <a:extLst>
            <a:ext uri="{FF2B5EF4-FFF2-40B4-BE49-F238E27FC236}">
              <a16:creationId xmlns:a16="http://schemas.microsoft.com/office/drawing/2014/main" id="{4720F4DE-3B13-4DE0-AF0C-C795ADFD5CC2}"/>
            </a:ext>
          </a:extLst>
        </xdr:cNvPr>
        <xdr:cNvSpPr/>
      </xdr:nvSpPr>
      <xdr:spPr>
        <a:xfrm>
          <a:off x="5347284" y="49129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134</xdr:row>
      <xdr:rowOff>0</xdr:rowOff>
    </xdr:from>
    <xdr:ext cx="36830" cy="6350"/>
    <xdr:sp macro="" textlink="">
      <xdr:nvSpPr>
        <xdr:cNvPr id="16" name="Shape 2">
          <a:extLst>
            <a:ext uri="{FF2B5EF4-FFF2-40B4-BE49-F238E27FC236}">
              <a16:creationId xmlns:a16="http://schemas.microsoft.com/office/drawing/2014/main" id="{C4943891-971F-4793-88F0-3F2DCF60A918}"/>
            </a:ext>
          </a:extLst>
        </xdr:cNvPr>
        <xdr:cNvSpPr/>
      </xdr:nvSpPr>
      <xdr:spPr>
        <a:xfrm>
          <a:off x="6042609" y="49129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134</xdr:row>
      <xdr:rowOff>0</xdr:rowOff>
    </xdr:from>
    <xdr:ext cx="36830" cy="6350"/>
    <xdr:sp macro="" textlink="">
      <xdr:nvSpPr>
        <xdr:cNvPr id="17" name="Shape 2">
          <a:extLst>
            <a:ext uri="{FF2B5EF4-FFF2-40B4-BE49-F238E27FC236}">
              <a16:creationId xmlns:a16="http://schemas.microsoft.com/office/drawing/2014/main" id="{F7A7C23C-1F59-44F1-82C9-47679D41642C}"/>
            </a:ext>
          </a:extLst>
        </xdr:cNvPr>
        <xdr:cNvSpPr/>
      </xdr:nvSpPr>
      <xdr:spPr>
        <a:xfrm>
          <a:off x="6947484" y="49129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132</xdr:row>
      <xdr:rowOff>0</xdr:rowOff>
    </xdr:from>
    <xdr:ext cx="36830" cy="6350"/>
    <xdr:sp macro="" textlink="">
      <xdr:nvSpPr>
        <xdr:cNvPr id="18" name="Shape 2">
          <a:extLst>
            <a:ext uri="{FF2B5EF4-FFF2-40B4-BE49-F238E27FC236}">
              <a16:creationId xmlns:a16="http://schemas.microsoft.com/office/drawing/2014/main" id="{778A8163-D131-4613-85BA-E77D774361F8}"/>
            </a:ext>
          </a:extLst>
        </xdr:cNvPr>
        <xdr:cNvSpPr/>
      </xdr:nvSpPr>
      <xdr:spPr>
        <a:xfrm>
          <a:off x="2451684" y="488061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132</xdr:row>
      <xdr:rowOff>0</xdr:rowOff>
    </xdr:from>
    <xdr:ext cx="36830" cy="6350"/>
    <xdr:sp macro="" textlink="">
      <xdr:nvSpPr>
        <xdr:cNvPr id="19" name="Shape 2">
          <a:extLst>
            <a:ext uri="{FF2B5EF4-FFF2-40B4-BE49-F238E27FC236}">
              <a16:creationId xmlns:a16="http://schemas.microsoft.com/office/drawing/2014/main" id="{368C5853-7E01-4D7B-BBE8-1FFD894B1CB5}"/>
            </a:ext>
          </a:extLst>
        </xdr:cNvPr>
        <xdr:cNvSpPr/>
      </xdr:nvSpPr>
      <xdr:spPr>
        <a:xfrm>
          <a:off x="5347284" y="488061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132</xdr:row>
      <xdr:rowOff>72259</xdr:rowOff>
    </xdr:from>
    <xdr:ext cx="36830" cy="6350"/>
    <xdr:sp macro="" textlink="">
      <xdr:nvSpPr>
        <xdr:cNvPr id="20" name="Shape 2">
          <a:extLst>
            <a:ext uri="{FF2B5EF4-FFF2-40B4-BE49-F238E27FC236}">
              <a16:creationId xmlns:a16="http://schemas.microsoft.com/office/drawing/2014/main" id="{16C80401-EFCE-4633-8B7B-E1805061FE31}"/>
            </a:ext>
          </a:extLst>
        </xdr:cNvPr>
        <xdr:cNvSpPr/>
      </xdr:nvSpPr>
      <xdr:spPr>
        <a:xfrm>
          <a:off x="6946827" y="4887835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123</xdr:row>
      <xdr:rowOff>0</xdr:rowOff>
    </xdr:from>
    <xdr:ext cx="36830" cy="6350"/>
    <xdr:sp macro="" textlink="">
      <xdr:nvSpPr>
        <xdr:cNvPr id="21" name="Shape 2">
          <a:extLst>
            <a:ext uri="{FF2B5EF4-FFF2-40B4-BE49-F238E27FC236}">
              <a16:creationId xmlns:a16="http://schemas.microsoft.com/office/drawing/2014/main" id="{EE60D2D0-A301-42CD-BFFF-0D4B3811854C}"/>
            </a:ext>
          </a:extLst>
        </xdr:cNvPr>
        <xdr:cNvSpPr/>
      </xdr:nvSpPr>
      <xdr:spPr>
        <a:xfrm>
          <a:off x="24516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123</xdr:row>
      <xdr:rowOff>0</xdr:rowOff>
    </xdr:from>
    <xdr:ext cx="36830" cy="6350"/>
    <xdr:sp macro="" textlink="">
      <xdr:nvSpPr>
        <xdr:cNvPr id="22" name="Shape 2">
          <a:extLst>
            <a:ext uri="{FF2B5EF4-FFF2-40B4-BE49-F238E27FC236}">
              <a16:creationId xmlns:a16="http://schemas.microsoft.com/office/drawing/2014/main" id="{5F14B4A1-BAC4-4D0B-A9BE-6234EF27ADC4}"/>
            </a:ext>
          </a:extLst>
        </xdr:cNvPr>
        <xdr:cNvSpPr/>
      </xdr:nvSpPr>
      <xdr:spPr>
        <a:xfrm>
          <a:off x="53472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123</xdr:row>
      <xdr:rowOff>0</xdr:rowOff>
    </xdr:from>
    <xdr:ext cx="36830" cy="6350"/>
    <xdr:sp macro="" textlink="">
      <xdr:nvSpPr>
        <xdr:cNvPr id="23" name="Shape 2">
          <a:extLst>
            <a:ext uri="{FF2B5EF4-FFF2-40B4-BE49-F238E27FC236}">
              <a16:creationId xmlns:a16="http://schemas.microsoft.com/office/drawing/2014/main" id="{84906D49-1790-4552-BE1C-834DBBD6C89F}"/>
            </a:ext>
          </a:extLst>
        </xdr:cNvPr>
        <xdr:cNvSpPr/>
      </xdr:nvSpPr>
      <xdr:spPr>
        <a:xfrm>
          <a:off x="6042609"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123</xdr:row>
      <xdr:rowOff>0</xdr:rowOff>
    </xdr:from>
    <xdr:ext cx="36830" cy="6350"/>
    <xdr:sp macro="" textlink="">
      <xdr:nvSpPr>
        <xdr:cNvPr id="24" name="Shape 2">
          <a:extLst>
            <a:ext uri="{FF2B5EF4-FFF2-40B4-BE49-F238E27FC236}">
              <a16:creationId xmlns:a16="http://schemas.microsoft.com/office/drawing/2014/main" id="{C5C971BA-4065-4B49-9A3F-C82D60C1B4F6}"/>
            </a:ext>
          </a:extLst>
        </xdr:cNvPr>
        <xdr:cNvSpPr/>
      </xdr:nvSpPr>
      <xdr:spPr>
        <a:xfrm>
          <a:off x="69474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25" name="Shape 2">
          <a:extLst>
            <a:ext uri="{FF2B5EF4-FFF2-40B4-BE49-F238E27FC236}">
              <a16:creationId xmlns:a16="http://schemas.microsoft.com/office/drawing/2014/main" id="{55D81DEA-1201-4E8C-B4A0-1F60C7E27D7B}"/>
            </a:ext>
          </a:extLst>
        </xdr:cNvPr>
        <xdr:cNvSpPr/>
      </xdr:nvSpPr>
      <xdr:spPr>
        <a:xfrm>
          <a:off x="2451684" y="4815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26" name="Shape 2">
          <a:extLst>
            <a:ext uri="{FF2B5EF4-FFF2-40B4-BE49-F238E27FC236}">
              <a16:creationId xmlns:a16="http://schemas.microsoft.com/office/drawing/2014/main" id="{7D2AC87C-33CD-4D53-B9AD-AC898F63660C}"/>
            </a:ext>
          </a:extLst>
        </xdr:cNvPr>
        <xdr:cNvSpPr/>
      </xdr:nvSpPr>
      <xdr:spPr>
        <a:xfrm>
          <a:off x="5347284" y="4815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128</xdr:row>
      <xdr:rowOff>0</xdr:rowOff>
    </xdr:from>
    <xdr:ext cx="36830" cy="6350"/>
    <xdr:sp macro="" textlink="">
      <xdr:nvSpPr>
        <xdr:cNvPr id="27" name="Shape 2">
          <a:extLst>
            <a:ext uri="{FF2B5EF4-FFF2-40B4-BE49-F238E27FC236}">
              <a16:creationId xmlns:a16="http://schemas.microsoft.com/office/drawing/2014/main" id="{8B0C3327-9B69-4640-856D-B71A8015CD62}"/>
            </a:ext>
          </a:extLst>
        </xdr:cNvPr>
        <xdr:cNvSpPr/>
      </xdr:nvSpPr>
      <xdr:spPr>
        <a:xfrm>
          <a:off x="6042609" y="4815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126</xdr:row>
      <xdr:rowOff>0</xdr:rowOff>
    </xdr:from>
    <xdr:ext cx="36830" cy="6350"/>
    <xdr:sp macro="" textlink="">
      <xdr:nvSpPr>
        <xdr:cNvPr id="28" name="Shape 2">
          <a:extLst>
            <a:ext uri="{FF2B5EF4-FFF2-40B4-BE49-F238E27FC236}">
              <a16:creationId xmlns:a16="http://schemas.microsoft.com/office/drawing/2014/main" id="{0D9240C5-10F3-43CC-8E0B-6FD0BD2C7B6D}"/>
            </a:ext>
          </a:extLst>
        </xdr:cNvPr>
        <xdr:cNvSpPr/>
      </xdr:nvSpPr>
      <xdr:spPr>
        <a:xfrm>
          <a:off x="2451684" y="47834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125</xdr:row>
      <xdr:rowOff>0</xdr:rowOff>
    </xdr:from>
    <xdr:ext cx="36830" cy="6350"/>
    <xdr:sp macro="" textlink="">
      <xdr:nvSpPr>
        <xdr:cNvPr id="29" name="Shape 2">
          <a:extLst>
            <a:ext uri="{FF2B5EF4-FFF2-40B4-BE49-F238E27FC236}">
              <a16:creationId xmlns:a16="http://schemas.microsoft.com/office/drawing/2014/main" id="{E80B51CB-8D79-4032-B8AE-A6FF4D73ADDE}"/>
            </a:ext>
          </a:extLst>
        </xdr:cNvPr>
        <xdr:cNvSpPr/>
      </xdr:nvSpPr>
      <xdr:spPr>
        <a:xfrm>
          <a:off x="2451684" y="476726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125</xdr:row>
      <xdr:rowOff>0</xdr:rowOff>
    </xdr:from>
    <xdr:ext cx="36830" cy="6350"/>
    <xdr:sp macro="" textlink="">
      <xdr:nvSpPr>
        <xdr:cNvPr id="30" name="Shape 2">
          <a:extLst>
            <a:ext uri="{FF2B5EF4-FFF2-40B4-BE49-F238E27FC236}">
              <a16:creationId xmlns:a16="http://schemas.microsoft.com/office/drawing/2014/main" id="{F35C3C8C-C17E-4DFC-B285-049642173D60}"/>
            </a:ext>
          </a:extLst>
        </xdr:cNvPr>
        <xdr:cNvSpPr/>
      </xdr:nvSpPr>
      <xdr:spPr>
        <a:xfrm>
          <a:off x="5347284" y="476726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123</xdr:row>
      <xdr:rowOff>0</xdr:rowOff>
    </xdr:from>
    <xdr:ext cx="36830" cy="6350"/>
    <xdr:sp macro="" textlink="">
      <xdr:nvSpPr>
        <xdr:cNvPr id="31" name="Shape 2">
          <a:extLst>
            <a:ext uri="{FF2B5EF4-FFF2-40B4-BE49-F238E27FC236}">
              <a16:creationId xmlns:a16="http://schemas.microsoft.com/office/drawing/2014/main" id="{BDDB30AD-0595-4786-A741-C1065269B48B}"/>
            </a:ext>
          </a:extLst>
        </xdr:cNvPr>
        <xdr:cNvSpPr/>
      </xdr:nvSpPr>
      <xdr:spPr>
        <a:xfrm>
          <a:off x="24516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123</xdr:row>
      <xdr:rowOff>0</xdr:rowOff>
    </xdr:from>
    <xdr:ext cx="36830" cy="6350"/>
    <xdr:sp macro="" textlink="">
      <xdr:nvSpPr>
        <xdr:cNvPr id="32" name="Shape 2">
          <a:extLst>
            <a:ext uri="{FF2B5EF4-FFF2-40B4-BE49-F238E27FC236}">
              <a16:creationId xmlns:a16="http://schemas.microsoft.com/office/drawing/2014/main" id="{DF2C68E8-B25C-4CBE-9DD1-093A68D6A22A}"/>
            </a:ext>
          </a:extLst>
        </xdr:cNvPr>
        <xdr:cNvSpPr/>
      </xdr:nvSpPr>
      <xdr:spPr>
        <a:xfrm>
          <a:off x="53472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123</xdr:row>
      <xdr:rowOff>0</xdr:rowOff>
    </xdr:from>
    <xdr:ext cx="36830" cy="6350"/>
    <xdr:sp macro="" textlink="">
      <xdr:nvSpPr>
        <xdr:cNvPr id="33" name="Shape 2">
          <a:extLst>
            <a:ext uri="{FF2B5EF4-FFF2-40B4-BE49-F238E27FC236}">
              <a16:creationId xmlns:a16="http://schemas.microsoft.com/office/drawing/2014/main" id="{F2B23AFC-3110-4DCB-8FBC-9837941785A6}"/>
            </a:ext>
          </a:extLst>
        </xdr:cNvPr>
        <xdr:cNvSpPr/>
      </xdr:nvSpPr>
      <xdr:spPr>
        <a:xfrm>
          <a:off x="6042609"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123</xdr:row>
      <xdr:rowOff>0</xdr:rowOff>
    </xdr:from>
    <xdr:ext cx="36830" cy="6350"/>
    <xdr:sp macro="" textlink="">
      <xdr:nvSpPr>
        <xdr:cNvPr id="34" name="Shape 2">
          <a:extLst>
            <a:ext uri="{FF2B5EF4-FFF2-40B4-BE49-F238E27FC236}">
              <a16:creationId xmlns:a16="http://schemas.microsoft.com/office/drawing/2014/main" id="{8D35758F-3E97-4FDF-88D6-8B10314DCCA5}"/>
            </a:ext>
          </a:extLst>
        </xdr:cNvPr>
        <xdr:cNvSpPr/>
      </xdr:nvSpPr>
      <xdr:spPr>
        <a:xfrm>
          <a:off x="6947484" y="47339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127</xdr:row>
      <xdr:rowOff>0</xdr:rowOff>
    </xdr:from>
    <xdr:ext cx="36830" cy="6350"/>
    <xdr:sp macro="" textlink="">
      <xdr:nvSpPr>
        <xdr:cNvPr id="35" name="Shape 2">
          <a:extLst>
            <a:ext uri="{FF2B5EF4-FFF2-40B4-BE49-F238E27FC236}">
              <a16:creationId xmlns:a16="http://schemas.microsoft.com/office/drawing/2014/main" id="{7C0AF5AE-290B-451E-87D9-A696688D2FCB}"/>
            </a:ext>
          </a:extLst>
        </xdr:cNvPr>
        <xdr:cNvSpPr/>
      </xdr:nvSpPr>
      <xdr:spPr>
        <a:xfrm>
          <a:off x="2451684" y="4799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127</xdr:row>
      <xdr:rowOff>0</xdr:rowOff>
    </xdr:from>
    <xdr:ext cx="36830" cy="6350"/>
    <xdr:sp macro="" textlink="">
      <xdr:nvSpPr>
        <xdr:cNvPr id="36" name="Shape 2">
          <a:extLst>
            <a:ext uri="{FF2B5EF4-FFF2-40B4-BE49-F238E27FC236}">
              <a16:creationId xmlns:a16="http://schemas.microsoft.com/office/drawing/2014/main" id="{703A8A57-0BDB-4718-8066-21CCCA4A8C16}"/>
            </a:ext>
          </a:extLst>
        </xdr:cNvPr>
        <xdr:cNvSpPr/>
      </xdr:nvSpPr>
      <xdr:spPr>
        <a:xfrm>
          <a:off x="5347284" y="4799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127</xdr:row>
      <xdr:rowOff>0</xdr:rowOff>
    </xdr:from>
    <xdr:ext cx="36830" cy="6350"/>
    <xdr:sp macro="" textlink="">
      <xdr:nvSpPr>
        <xdr:cNvPr id="37" name="Shape 2">
          <a:extLst>
            <a:ext uri="{FF2B5EF4-FFF2-40B4-BE49-F238E27FC236}">
              <a16:creationId xmlns:a16="http://schemas.microsoft.com/office/drawing/2014/main" id="{AE9C53B6-D24C-4868-A70A-881B04D44B60}"/>
            </a:ext>
          </a:extLst>
        </xdr:cNvPr>
        <xdr:cNvSpPr/>
      </xdr:nvSpPr>
      <xdr:spPr>
        <a:xfrm>
          <a:off x="2451684" y="4799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127</xdr:row>
      <xdr:rowOff>0</xdr:rowOff>
    </xdr:from>
    <xdr:ext cx="36830" cy="6350"/>
    <xdr:sp macro="" textlink="">
      <xdr:nvSpPr>
        <xdr:cNvPr id="38" name="Shape 2">
          <a:extLst>
            <a:ext uri="{FF2B5EF4-FFF2-40B4-BE49-F238E27FC236}">
              <a16:creationId xmlns:a16="http://schemas.microsoft.com/office/drawing/2014/main" id="{EF9E2132-DF3F-4D30-9A14-E7562131FCA3}"/>
            </a:ext>
          </a:extLst>
        </xdr:cNvPr>
        <xdr:cNvSpPr/>
      </xdr:nvSpPr>
      <xdr:spPr>
        <a:xfrm>
          <a:off x="5347284" y="4799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129</xdr:row>
      <xdr:rowOff>0</xdr:rowOff>
    </xdr:from>
    <xdr:ext cx="36830" cy="6350"/>
    <xdr:sp macro="" textlink="">
      <xdr:nvSpPr>
        <xdr:cNvPr id="39" name="Shape 2">
          <a:extLst>
            <a:ext uri="{FF2B5EF4-FFF2-40B4-BE49-F238E27FC236}">
              <a16:creationId xmlns:a16="http://schemas.microsoft.com/office/drawing/2014/main" id="{DECF5810-EB30-4B67-9009-6FF2F0C686A9}"/>
            </a:ext>
          </a:extLst>
        </xdr:cNvPr>
        <xdr:cNvSpPr/>
      </xdr:nvSpPr>
      <xdr:spPr>
        <a:xfrm>
          <a:off x="5347284"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40" name="Shape 2">
          <a:extLst>
            <a:ext uri="{FF2B5EF4-FFF2-40B4-BE49-F238E27FC236}">
              <a16:creationId xmlns:a16="http://schemas.microsoft.com/office/drawing/2014/main" id="{4603E7FA-2548-4FE2-92B3-9E76577DE4FD}"/>
            </a:ext>
          </a:extLst>
        </xdr:cNvPr>
        <xdr:cNvSpPr/>
      </xdr:nvSpPr>
      <xdr:spPr>
        <a:xfrm>
          <a:off x="2451684" y="4815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41" name="Shape 2">
          <a:extLst>
            <a:ext uri="{FF2B5EF4-FFF2-40B4-BE49-F238E27FC236}">
              <a16:creationId xmlns:a16="http://schemas.microsoft.com/office/drawing/2014/main" id="{B525D7DD-E98D-4F69-A558-C58FF98946F8}"/>
            </a:ext>
          </a:extLst>
        </xdr:cNvPr>
        <xdr:cNvSpPr/>
      </xdr:nvSpPr>
      <xdr:spPr>
        <a:xfrm>
          <a:off x="5347284" y="4815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130</xdr:row>
      <xdr:rowOff>0</xdr:rowOff>
    </xdr:from>
    <xdr:ext cx="36830" cy="6350"/>
    <xdr:sp macro="" textlink="">
      <xdr:nvSpPr>
        <xdr:cNvPr id="42" name="Shape 2">
          <a:extLst>
            <a:ext uri="{FF2B5EF4-FFF2-40B4-BE49-F238E27FC236}">
              <a16:creationId xmlns:a16="http://schemas.microsoft.com/office/drawing/2014/main" id="{822C2337-7E4A-42B3-8D3E-0D1E684E7DA7}"/>
            </a:ext>
          </a:extLst>
        </xdr:cNvPr>
        <xdr:cNvSpPr/>
      </xdr:nvSpPr>
      <xdr:spPr>
        <a:xfrm>
          <a:off x="2451684"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130</xdr:row>
      <xdr:rowOff>0</xdr:rowOff>
    </xdr:from>
    <xdr:ext cx="36830" cy="6350"/>
    <xdr:sp macro="" textlink="">
      <xdr:nvSpPr>
        <xdr:cNvPr id="43" name="Shape 2">
          <a:extLst>
            <a:ext uri="{FF2B5EF4-FFF2-40B4-BE49-F238E27FC236}">
              <a16:creationId xmlns:a16="http://schemas.microsoft.com/office/drawing/2014/main" id="{D39E6663-9B02-44CB-904D-7284BC18C5B1}"/>
            </a:ext>
          </a:extLst>
        </xdr:cNvPr>
        <xdr:cNvSpPr/>
      </xdr:nvSpPr>
      <xdr:spPr>
        <a:xfrm>
          <a:off x="5347284"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129</xdr:row>
      <xdr:rowOff>0</xdr:rowOff>
    </xdr:from>
    <xdr:ext cx="36830" cy="6350"/>
    <xdr:sp macro="" textlink="">
      <xdr:nvSpPr>
        <xdr:cNvPr id="44" name="Shape 2">
          <a:extLst>
            <a:ext uri="{FF2B5EF4-FFF2-40B4-BE49-F238E27FC236}">
              <a16:creationId xmlns:a16="http://schemas.microsoft.com/office/drawing/2014/main" id="{F45DDC3C-1DA0-4DD1-AD5E-3B3028452DEE}"/>
            </a:ext>
          </a:extLst>
        </xdr:cNvPr>
        <xdr:cNvSpPr/>
      </xdr:nvSpPr>
      <xdr:spPr>
        <a:xfrm>
          <a:off x="5347284"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131</xdr:row>
      <xdr:rowOff>0</xdr:rowOff>
    </xdr:from>
    <xdr:ext cx="36830" cy="6350"/>
    <xdr:sp macro="" textlink="">
      <xdr:nvSpPr>
        <xdr:cNvPr id="45" name="Shape 2">
          <a:extLst>
            <a:ext uri="{FF2B5EF4-FFF2-40B4-BE49-F238E27FC236}">
              <a16:creationId xmlns:a16="http://schemas.microsoft.com/office/drawing/2014/main" id="{E7DAC211-FF05-4F49-A066-83C7978EB25E}"/>
            </a:ext>
          </a:extLst>
        </xdr:cNvPr>
        <xdr:cNvSpPr/>
      </xdr:nvSpPr>
      <xdr:spPr>
        <a:xfrm>
          <a:off x="2451684" y="48644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131</xdr:row>
      <xdr:rowOff>0</xdr:rowOff>
    </xdr:from>
    <xdr:ext cx="36830" cy="6350"/>
    <xdr:sp macro="" textlink="">
      <xdr:nvSpPr>
        <xdr:cNvPr id="46" name="Shape 2">
          <a:extLst>
            <a:ext uri="{FF2B5EF4-FFF2-40B4-BE49-F238E27FC236}">
              <a16:creationId xmlns:a16="http://schemas.microsoft.com/office/drawing/2014/main" id="{2D0CE33F-0F1C-4384-ABC7-5E21D0E072B5}"/>
            </a:ext>
          </a:extLst>
        </xdr:cNvPr>
        <xdr:cNvSpPr/>
      </xdr:nvSpPr>
      <xdr:spPr>
        <a:xfrm>
          <a:off x="5347284" y="48644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131</xdr:row>
      <xdr:rowOff>0</xdr:rowOff>
    </xdr:from>
    <xdr:ext cx="36830" cy="6350"/>
    <xdr:sp macro="" textlink="">
      <xdr:nvSpPr>
        <xdr:cNvPr id="47" name="Shape 2">
          <a:extLst>
            <a:ext uri="{FF2B5EF4-FFF2-40B4-BE49-F238E27FC236}">
              <a16:creationId xmlns:a16="http://schemas.microsoft.com/office/drawing/2014/main" id="{C7F1F656-031B-4130-B6AC-467A1A6CBCD5}"/>
            </a:ext>
          </a:extLst>
        </xdr:cNvPr>
        <xdr:cNvSpPr/>
      </xdr:nvSpPr>
      <xdr:spPr>
        <a:xfrm>
          <a:off x="2451684" y="48644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131</xdr:row>
      <xdr:rowOff>0</xdr:rowOff>
    </xdr:from>
    <xdr:ext cx="36830" cy="6350"/>
    <xdr:sp macro="" textlink="">
      <xdr:nvSpPr>
        <xdr:cNvPr id="48" name="Shape 2">
          <a:extLst>
            <a:ext uri="{FF2B5EF4-FFF2-40B4-BE49-F238E27FC236}">
              <a16:creationId xmlns:a16="http://schemas.microsoft.com/office/drawing/2014/main" id="{67B15FAC-A637-4418-86F8-597CB33E80C5}"/>
            </a:ext>
          </a:extLst>
        </xdr:cNvPr>
        <xdr:cNvSpPr/>
      </xdr:nvSpPr>
      <xdr:spPr>
        <a:xfrm>
          <a:off x="5347284" y="48644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129</xdr:row>
      <xdr:rowOff>0</xdr:rowOff>
    </xdr:from>
    <xdr:ext cx="36830" cy="6350"/>
    <xdr:sp macro="" textlink="">
      <xdr:nvSpPr>
        <xdr:cNvPr id="49" name="Shape 2">
          <a:extLst>
            <a:ext uri="{FF2B5EF4-FFF2-40B4-BE49-F238E27FC236}">
              <a16:creationId xmlns:a16="http://schemas.microsoft.com/office/drawing/2014/main" id="{FE0B93A2-9540-400C-A680-180728D6B3A4}"/>
            </a:ext>
          </a:extLst>
        </xdr:cNvPr>
        <xdr:cNvSpPr/>
      </xdr:nvSpPr>
      <xdr:spPr>
        <a:xfrm>
          <a:off x="6042609" y="483203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130</xdr:row>
      <xdr:rowOff>0</xdr:rowOff>
    </xdr:from>
    <xdr:ext cx="36830" cy="6350"/>
    <xdr:sp macro="" textlink="">
      <xdr:nvSpPr>
        <xdr:cNvPr id="50" name="Shape 2">
          <a:extLst>
            <a:ext uri="{FF2B5EF4-FFF2-40B4-BE49-F238E27FC236}">
              <a16:creationId xmlns:a16="http://schemas.microsoft.com/office/drawing/2014/main" id="{4CFDF18B-29F1-4FFC-A7AC-48BE90FEF041}"/>
            </a:ext>
          </a:extLst>
        </xdr:cNvPr>
        <xdr:cNvSpPr/>
      </xdr:nvSpPr>
      <xdr:spPr>
        <a:xfrm>
          <a:off x="6042609"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131</xdr:row>
      <xdr:rowOff>0</xdr:rowOff>
    </xdr:from>
    <xdr:ext cx="36830" cy="6350"/>
    <xdr:sp macro="" textlink="">
      <xdr:nvSpPr>
        <xdr:cNvPr id="51" name="Shape 2">
          <a:extLst>
            <a:ext uri="{FF2B5EF4-FFF2-40B4-BE49-F238E27FC236}">
              <a16:creationId xmlns:a16="http://schemas.microsoft.com/office/drawing/2014/main" id="{314C36CB-7EC4-4C2B-A6A6-5CAE8DB7F750}"/>
            </a:ext>
          </a:extLst>
        </xdr:cNvPr>
        <xdr:cNvSpPr/>
      </xdr:nvSpPr>
      <xdr:spPr>
        <a:xfrm>
          <a:off x="6042609" y="486441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132</xdr:row>
      <xdr:rowOff>0</xdr:rowOff>
    </xdr:from>
    <xdr:ext cx="36830" cy="6350"/>
    <xdr:sp macro="" textlink="">
      <xdr:nvSpPr>
        <xdr:cNvPr id="52" name="Shape 2">
          <a:extLst>
            <a:ext uri="{FF2B5EF4-FFF2-40B4-BE49-F238E27FC236}">
              <a16:creationId xmlns:a16="http://schemas.microsoft.com/office/drawing/2014/main" id="{049948D1-67F5-41A8-A377-468E78B9AAB4}"/>
            </a:ext>
          </a:extLst>
        </xdr:cNvPr>
        <xdr:cNvSpPr/>
      </xdr:nvSpPr>
      <xdr:spPr>
        <a:xfrm>
          <a:off x="6042609" y="488061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133</xdr:row>
      <xdr:rowOff>0</xdr:rowOff>
    </xdr:from>
    <xdr:ext cx="36830" cy="6350"/>
    <xdr:sp macro="" textlink="">
      <xdr:nvSpPr>
        <xdr:cNvPr id="53" name="Shape 2">
          <a:extLst>
            <a:ext uri="{FF2B5EF4-FFF2-40B4-BE49-F238E27FC236}">
              <a16:creationId xmlns:a16="http://schemas.microsoft.com/office/drawing/2014/main" id="{6F36AF9E-E1F3-485E-968B-902678BDD3F2}"/>
            </a:ext>
          </a:extLst>
        </xdr:cNvPr>
        <xdr:cNvSpPr/>
      </xdr:nvSpPr>
      <xdr:spPr>
        <a:xfrm>
          <a:off x="6042609" y="4896802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130</xdr:row>
      <xdr:rowOff>0</xdr:rowOff>
    </xdr:from>
    <xdr:ext cx="36830" cy="6350"/>
    <xdr:sp macro="" textlink="">
      <xdr:nvSpPr>
        <xdr:cNvPr id="54" name="Shape 2">
          <a:extLst>
            <a:ext uri="{FF2B5EF4-FFF2-40B4-BE49-F238E27FC236}">
              <a16:creationId xmlns:a16="http://schemas.microsoft.com/office/drawing/2014/main" id="{1357BD5F-F11C-4493-ABB2-F5A82BE1C6F6}"/>
            </a:ext>
          </a:extLst>
        </xdr:cNvPr>
        <xdr:cNvSpPr/>
      </xdr:nvSpPr>
      <xdr:spPr>
        <a:xfrm>
          <a:off x="5347284"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130</xdr:row>
      <xdr:rowOff>0</xdr:rowOff>
    </xdr:from>
    <xdr:ext cx="36830" cy="6350"/>
    <xdr:sp macro="" textlink="">
      <xdr:nvSpPr>
        <xdr:cNvPr id="55" name="Shape 2">
          <a:extLst>
            <a:ext uri="{FF2B5EF4-FFF2-40B4-BE49-F238E27FC236}">
              <a16:creationId xmlns:a16="http://schemas.microsoft.com/office/drawing/2014/main" id="{CF065A9B-9C09-414F-8F88-FBCB59E8CFA6}"/>
            </a:ext>
          </a:extLst>
        </xdr:cNvPr>
        <xdr:cNvSpPr/>
      </xdr:nvSpPr>
      <xdr:spPr>
        <a:xfrm>
          <a:off x="5347284"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130</xdr:row>
      <xdr:rowOff>0</xdr:rowOff>
    </xdr:from>
    <xdr:ext cx="36830" cy="6350"/>
    <xdr:sp macro="" textlink="">
      <xdr:nvSpPr>
        <xdr:cNvPr id="56" name="Shape 2">
          <a:extLst>
            <a:ext uri="{FF2B5EF4-FFF2-40B4-BE49-F238E27FC236}">
              <a16:creationId xmlns:a16="http://schemas.microsoft.com/office/drawing/2014/main" id="{2393F020-55CB-49FB-B9EC-FE070AF656E1}"/>
            </a:ext>
          </a:extLst>
        </xdr:cNvPr>
        <xdr:cNvSpPr/>
      </xdr:nvSpPr>
      <xdr:spPr>
        <a:xfrm>
          <a:off x="6042609" y="48482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57" name="Shape 2">
          <a:extLst>
            <a:ext uri="{FF2B5EF4-FFF2-40B4-BE49-F238E27FC236}">
              <a16:creationId xmlns:a16="http://schemas.microsoft.com/office/drawing/2014/main" id="{FF2968BD-992D-4BF1-9C1B-C0F23CB32660}"/>
            </a:ext>
          </a:extLst>
        </xdr:cNvPr>
        <xdr:cNvSpPr/>
      </xdr:nvSpPr>
      <xdr:spPr>
        <a:xfrm>
          <a:off x="2432634" y="38309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58" name="Shape 2">
          <a:extLst>
            <a:ext uri="{FF2B5EF4-FFF2-40B4-BE49-F238E27FC236}">
              <a16:creationId xmlns:a16="http://schemas.microsoft.com/office/drawing/2014/main" id="{6DA45E40-72B4-414A-A9A7-500457B2CDF3}"/>
            </a:ext>
          </a:extLst>
        </xdr:cNvPr>
        <xdr:cNvSpPr/>
      </xdr:nvSpPr>
      <xdr:spPr>
        <a:xfrm>
          <a:off x="5918784" y="38309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128</xdr:row>
      <xdr:rowOff>0</xdr:rowOff>
    </xdr:from>
    <xdr:ext cx="36830" cy="6350"/>
    <xdr:sp macro="" textlink="">
      <xdr:nvSpPr>
        <xdr:cNvPr id="59" name="Shape 2">
          <a:extLst>
            <a:ext uri="{FF2B5EF4-FFF2-40B4-BE49-F238E27FC236}">
              <a16:creationId xmlns:a16="http://schemas.microsoft.com/office/drawing/2014/main" id="{814D127C-509F-4B42-9819-DF87F98D986E}"/>
            </a:ext>
          </a:extLst>
        </xdr:cNvPr>
        <xdr:cNvSpPr/>
      </xdr:nvSpPr>
      <xdr:spPr>
        <a:xfrm>
          <a:off x="2432634" y="38309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128</xdr:row>
      <xdr:rowOff>0</xdr:rowOff>
    </xdr:from>
    <xdr:ext cx="36830" cy="6350"/>
    <xdr:sp macro="" textlink="">
      <xdr:nvSpPr>
        <xdr:cNvPr id="60" name="Shape 2">
          <a:extLst>
            <a:ext uri="{FF2B5EF4-FFF2-40B4-BE49-F238E27FC236}">
              <a16:creationId xmlns:a16="http://schemas.microsoft.com/office/drawing/2014/main" id="{DD64FA59-2B19-4195-847D-327E16576C1C}"/>
            </a:ext>
          </a:extLst>
        </xdr:cNvPr>
        <xdr:cNvSpPr/>
      </xdr:nvSpPr>
      <xdr:spPr>
        <a:xfrm>
          <a:off x="5918784" y="383095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1028700</xdr:colOff>
      <xdr:row>5</xdr:row>
      <xdr:rowOff>0</xdr:rowOff>
    </xdr:from>
    <xdr:to>
      <xdr:col>1</xdr:col>
      <xdr:colOff>76803</xdr:colOff>
      <xdr:row>5</xdr:row>
      <xdr:rowOff>181681</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a:xfrm>
          <a:off x="693420" y="1163955"/>
          <a:ext cx="76200" cy="181610"/>
        </a:xfrm>
        <a:prstGeom prst="rect">
          <a:avLst/>
        </a:prstGeom>
        <a:noFill/>
        <a:ln>
          <a:noFill/>
        </a:ln>
      </xdr:spPr>
    </xdr:sp>
    <xdr:clientData/>
  </xdr:twoCellAnchor>
  <xdr:twoCellAnchor editAs="oneCell">
    <xdr:from>
      <xdr:col>0</xdr:col>
      <xdr:colOff>1028700</xdr:colOff>
      <xdr:row>5</xdr:row>
      <xdr:rowOff>0</xdr:rowOff>
    </xdr:from>
    <xdr:to>
      <xdr:col>1</xdr:col>
      <xdr:colOff>76803</xdr:colOff>
      <xdr:row>5</xdr:row>
      <xdr:rowOff>181681</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a:xfrm>
          <a:off x="693420" y="1163955"/>
          <a:ext cx="76200" cy="181610"/>
        </a:xfrm>
        <a:prstGeom prst="rect">
          <a:avLst/>
        </a:prstGeom>
        <a:noFill/>
        <a:ln>
          <a:noFill/>
        </a:ln>
      </xdr:spPr>
    </xdr:sp>
    <xdr:clientData/>
  </xdr:twoCellAnchor>
  <xdr:twoCellAnchor editAs="oneCell">
    <xdr:from>
      <xdr:col>0</xdr:col>
      <xdr:colOff>1028700</xdr:colOff>
      <xdr:row>5</xdr:row>
      <xdr:rowOff>0</xdr:rowOff>
    </xdr:from>
    <xdr:to>
      <xdr:col>1</xdr:col>
      <xdr:colOff>76803</xdr:colOff>
      <xdr:row>5</xdr:row>
      <xdr:rowOff>181681</xdr:rowOff>
    </xdr:to>
    <xdr:sp macro="" textlink="">
      <xdr:nvSpPr>
        <xdr:cNvPr id="4" name="Text Box 2">
          <a:extLst>
            <a:ext uri="{FF2B5EF4-FFF2-40B4-BE49-F238E27FC236}">
              <a16:creationId xmlns:a16="http://schemas.microsoft.com/office/drawing/2014/main" id="{00000000-0008-0000-1300-000004000000}"/>
            </a:ext>
          </a:extLst>
        </xdr:cNvPr>
        <xdr:cNvSpPr txBox="1">
          <a:spLocks noChangeArrowheads="1"/>
        </xdr:cNvSpPr>
      </xdr:nvSpPr>
      <xdr:spPr>
        <a:xfrm>
          <a:off x="693420" y="1163955"/>
          <a:ext cx="76200" cy="181610"/>
        </a:xfrm>
        <a:prstGeom prst="rect">
          <a:avLst/>
        </a:prstGeom>
        <a:noFill/>
        <a:ln>
          <a:noFill/>
        </a:ln>
      </xdr:spPr>
    </xdr:sp>
    <xdr:clientData/>
  </xdr:twoCellAnchor>
  <xdr:twoCellAnchor editAs="oneCell">
    <xdr:from>
      <xdr:col>1</xdr:col>
      <xdr:colOff>155201</xdr:colOff>
      <xdr:row>5</xdr:row>
      <xdr:rowOff>0</xdr:rowOff>
    </xdr:from>
    <xdr:to>
      <xdr:col>1</xdr:col>
      <xdr:colOff>233082</xdr:colOff>
      <xdr:row>5</xdr:row>
      <xdr:rowOff>207234</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a:xfrm>
          <a:off x="848360" y="1163955"/>
          <a:ext cx="78105" cy="207010"/>
        </a:xfrm>
        <a:prstGeom prst="rect">
          <a:avLst/>
        </a:prstGeom>
        <a:noFill/>
        <a:ln>
          <a:noFill/>
        </a:ln>
      </xdr:spPr>
    </xdr:sp>
    <xdr:clientData/>
  </xdr:twoCellAnchor>
  <xdr:oneCellAnchor>
    <xdr:from>
      <xdr:col>1</xdr:col>
      <xdr:colOff>1899234</xdr:colOff>
      <xdr:row>106</xdr:row>
      <xdr:rowOff>0</xdr:rowOff>
    </xdr:from>
    <xdr:ext cx="36830" cy="6350"/>
    <xdr:sp macro="" textlink="">
      <xdr:nvSpPr>
        <xdr:cNvPr id="6" name="Shape 2">
          <a:extLst>
            <a:ext uri="{FF2B5EF4-FFF2-40B4-BE49-F238E27FC236}">
              <a16:creationId xmlns:a16="http://schemas.microsoft.com/office/drawing/2014/main" id="{00000000-0008-0000-1300-000006000000}"/>
            </a:ext>
          </a:extLst>
        </xdr:cNvPr>
        <xdr:cNvSpPr/>
      </xdr:nvSpPr>
      <xdr:spPr>
        <a:xfrm>
          <a:off x="2592070" y="3656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106</xdr:row>
      <xdr:rowOff>0</xdr:rowOff>
    </xdr:from>
    <xdr:ext cx="36830" cy="6350"/>
    <xdr:sp macro="" textlink="">
      <xdr:nvSpPr>
        <xdr:cNvPr id="7" name="Shape 2">
          <a:extLst>
            <a:ext uri="{FF2B5EF4-FFF2-40B4-BE49-F238E27FC236}">
              <a16:creationId xmlns:a16="http://schemas.microsoft.com/office/drawing/2014/main" id="{00000000-0008-0000-1300-000007000000}"/>
            </a:ext>
          </a:extLst>
        </xdr:cNvPr>
        <xdr:cNvSpPr/>
      </xdr:nvSpPr>
      <xdr:spPr>
        <a:xfrm>
          <a:off x="6560820" y="3656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106</xdr:row>
      <xdr:rowOff>0</xdr:rowOff>
    </xdr:from>
    <xdr:ext cx="36830" cy="6350"/>
    <xdr:sp macro="" textlink="">
      <xdr:nvSpPr>
        <xdr:cNvPr id="8" name="Shape 2">
          <a:extLst>
            <a:ext uri="{FF2B5EF4-FFF2-40B4-BE49-F238E27FC236}">
              <a16:creationId xmlns:a16="http://schemas.microsoft.com/office/drawing/2014/main" id="{00000000-0008-0000-1300-000008000000}"/>
            </a:ext>
          </a:extLst>
        </xdr:cNvPr>
        <xdr:cNvSpPr/>
      </xdr:nvSpPr>
      <xdr:spPr>
        <a:xfrm>
          <a:off x="7406640" y="3656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106</xdr:row>
      <xdr:rowOff>0</xdr:rowOff>
    </xdr:from>
    <xdr:ext cx="36830" cy="6350"/>
    <xdr:sp macro="" textlink="">
      <xdr:nvSpPr>
        <xdr:cNvPr id="9" name="Shape 2">
          <a:extLst>
            <a:ext uri="{FF2B5EF4-FFF2-40B4-BE49-F238E27FC236}">
              <a16:creationId xmlns:a16="http://schemas.microsoft.com/office/drawing/2014/main" id="{00000000-0008-0000-1300-000009000000}"/>
            </a:ext>
          </a:extLst>
        </xdr:cNvPr>
        <xdr:cNvSpPr/>
      </xdr:nvSpPr>
      <xdr:spPr>
        <a:xfrm>
          <a:off x="8801100" y="365664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108</xdr:row>
      <xdr:rowOff>0</xdr:rowOff>
    </xdr:from>
    <xdr:ext cx="36830" cy="6350"/>
    <xdr:sp macro="" textlink="">
      <xdr:nvSpPr>
        <xdr:cNvPr id="10" name="Shape 2">
          <a:extLst>
            <a:ext uri="{FF2B5EF4-FFF2-40B4-BE49-F238E27FC236}">
              <a16:creationId xmlns:a16="http://schemas.microsoft.com/office/drawing/2014/main" id="{CCF385C3-AC64-482D-BD14-4BAB3EF69E63}"/>
            </a:ext>
          </a:extLst>
        </xdr:cNvPr>
        <xdr:cNvSpPr/>
      </xdr:nvSpPr>
      <xdr:spPr>
        <a:xfrm>
          <a:off x="24326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11" name="Shape 2">
          <a:extLst>
            <a:ext uri="{FF2B5EF4-FFF2-40B4-BE49-F238E27FC236}">
              <a16:creationId xmlns:a16="http://schemas.microsoft.com/office/drawing/2014/main" id="{1D3AE948-FFDD-4C92-AA42-1AFC024E6779}"/>
            </a:ext>
          </a:extLst>
        </xdr:cNvPr>
        <xdr:cNvSpPr/>
      </xdr:nvSpPr>
      <xdr:spPr>
        <a:xfrm>
          <a:off x="59187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12" name="Shape 2">
          <a:extLst>
            <a:ext uri="{FF2B5EF4-FFF2-40B4-BE49-F238E27FC236}">
              <a16:creationId xmlns:a16="http://schemas.microsoft.com/office/drawing/2014/main" id="{6A2BD55D-9AB0-4EBA-ABCF-FE12C0B10FEF}"/>
            </a:ext>
          </a:extLst>
        </xdr:cNvPr>
        <xdr:cNvSpPr/>
      </xdr:nvSpPr>
      <xdr:spPr>
        <a:xfrm>
          <a:off x="66426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13" name="Shape 2">
          <a:extLst>
            <a:ext uri="{FF2B5EF4-FFF2-40B4-BE49-F238E27FC236}">
              <a16:creationId xmlns:a16="http://schemas.microsoft.com/office/drawing/2014/main" id="{C518450D-66B0-4173-8D12-B2883EE910DD}"/>
            </a:ext>
          </a:extLst>
        </xdr:cNvPr>
        <xdr:cNvSpPr/>
      </xdr:nvSpPr>
      <xdr:spPr>
        <a:xfrm>
          <a:off x="73475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108</xdr:row>
      <xdr:rowOff>0</xdr:rowOff>
    </xdr:from>
    <xdr:ext cx="36830" cy="6350"/>
    <xdr:sp macro="" textlink="">
      <xdr:nvSpPr>
        <xdr:cNvPr id="14" name="Shape 2">
          <a:extLst>
            <a:ext uri="{FF2B5EF4-FFF2-40B4-BE49-F238E27FC236}">
              <a16:creationId xmlns:a16="http://schemas.microsoft.com/office/drawing/2014/main" id="{3C00A5FD-4338-4336-BDCE-493A6EF93D41}"/>
            </a:ext>
          </a:extLst>
        </xdr:cNvPr>
        <xdr:cNvSpPr/>
      </xdr:nvSpPr>
      <xdr:spPr>
        <a:xfrm>
          <a:off x="24326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15" name="Shape 2">
          <a:extLst>
            <a:ext uri="{FF2B5EF4-FFF2-40B4-BE49-F238E27FC236}">
              <a16:creationId xmlns:a16="http://schemas.microsoft.com/office/drawing/2014/main" id="{2B896F83-2D83-48E9-BD1B-8402596E2A3A}"/>
            </a:ext>
          </a:extLst>
        </xdr:cNvPr>
        <xdr:cNvSpPr/>
      </xdr:nvSpPr>
      <xdr:spPr>
        <a:xfrm>
          <a:off x="59187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16" name="Shape 2">
          <a:extLst>
            <a:ext uri="{FF2B5EF4-FFF2-40B4-BE49-F238E27FC236}">
              <a16:creationId xmlns:a16="http://schemas.microsoft.com/office/drawing/2014/main" id="{6F2E858C-F04B-4CC5-AA61-0073849DDE27}"/>
            </a:ext>
          </a:extLst>
        </xdr:cNvPr>
        <xdr:cNvSpPr/>
      </xdr:nvSpPr>
      <xdr:spPr>
        <a:xfrm>
          <a:off x="66426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17" name="Shape 2">
          <a:extLst>
            <a:ext uri="{FF2B5EF4-FFF2-40B4-BE49-F238E27FC236}">
              <a16:creationId xmlns:a16="http://schemas.microsoft.com/office/drawing/2014/main" id="{24E16095-A11B-4509-AE1E-BF7A7CE0C997}"/>
            </a:ext>
          </a:extLst>
        </xdr:cNvPr>
        <xdr:cNvSpPr/>
      </xdr:nvSpPr>
      <xdr:spPr>
        <a:xfrm>
          <a:off x="73475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108</xdr:row>
      <xdr:rowOff>0</xdr:rowOff>
    </xdr:from>
    <xdr:ext cx="36830" cy="6350"/>
    <xdr:sp macro="" textlink="">
      <xdr:nvSpPr>
        <xdr:cNvPr id="18" name="Shape 2">
          <a:extLst>
            <a:ext uri="{FF2B5EF4-FFF2-40B4-BE49-F238E27FC236}">
              <a16:creationId xmlns:a16="http://schemas.microsoft.com/office/drawing/2014/main" id="{20C14CCB-4472-4563-99C9-5211F28DAE74}"/>
            </a:ext>
          </a:extLst>
        </xdr:cNvPr>
        <xdr:cNvSpPr/>
      </xdr:nvSpPr>
      <xdr:spPr>
        <a:xfrm>
          <a:off x="24326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19" name="Shape 2">
          <a:extLst>
            <a:ext uri="{FF2B5EF4-FFF2-40B4-BE49-F238E27FC236}">
              <a16:creationId xmlns:a16="http://schemas.microsoft.com/office/drawing/2014/main" id="{5ABA1A59-B2E6-496D-B827-C412B35E79B3}"/>
            </a:ext>
          </a:extLst>
        </xdr:cNvPr>
        <xdr:cNvSpPr/>
      </xdr:nvSpPr>
      <xdr:spPr>
        <a:xfrm>
          <a:off x="59187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20" name="Shape 2">
          <a:extLst>
            <a:ext uri="{FF2B5EF4-FFF2-40B4-BE49-F238E27FC236}">
              <a16:creationId xmlns:a16="http://schemas.microsoft.com/office/drawing/2014/main" id="{F611B34E-A6EA-4D26-99BC-C8E942EB94C8}"/>
            </a:ext>
          </a:extLst>
        </xdr:cNvPr>
        <xdr:cNvSpPr/>
      </xdr:nvSpPr>
      <xdr:spPr>
        <a:xfrm>
          <a:off x="66426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21" name="Shape 2">
          <a:extLst>
            <a:ext uri="{FF2B5EF4-FFF2-40B4-BE49-F238E27FC236}">
              <a16:creationId xmlns:a16="http://schemas.microsoft.com/office/drawing/2014/main" id="{6E5CA576-3D5E-45E9-A8FA-096379AA6A3A}"/>
            </a:ext>
          </a:extLst>
        </xdr:cNvPr>
        <xdr:cNvSpPr/>
      </xdr:nvSpPr>
      <xdr:spPr>
        <a:xfrm>
          <a:off x="73475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119</xdr:row>
      <xdr:rowOff>0</xdr:rowOff>
    </xdr:from>
    <xdr:ext cx="36830" cy="6350"/>
    <xdr:sp macro="" textlink="">
      <xdr:nvSpPr>
        <xdr:cNvPr id="22" name="Shape 2">
          <a:extLst>
            <a:ext uri="{FF2B5EF4-FFF2-40B4-BE49-F238E27FC236}">
              <a16:creationId xmlns:a16="http://schemas.microsoft.com/office/drawing/2014/main" id="{AA3170FA-4395-4730-A2E6-8BF82A177A24}"/>
            </a:ext>
          </a:extLst>
        </xdr:cNvPr>
        <xdr:cNvSpPr/>
      </xdr:nvSpPr>
      <xdr:spPr>
        <a:xfrm>
          <a:off x="2432634" y="39395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119</xdr:row>
      <xdr:rowOff>0</xdr:rowOff>
    </xdr:from>
    <xdr:ext cx="36830" cy="6350"/>
    <xdr:sp macro="" textlink="">
      <xdr:nvSpPr>
        <xdr:cNvPr id="23" name="Shape 2">
          <a:extLst>
            <a:ext uri="{FF2B5EF4-FFF2-40B4-BE49-F238E27FC236}">
              <a16:creationId xmlns:a16="http://schemas.microsoft.com/office/drawing/2014/main" id="{D0B5BB0E-FC13-4594-93A7-B52405F15CE7}"/>
            </a:ext>
          </a:extLst>
        </xdr:cNvPr>
        <xdr:cNvSpPr/>
      </xdr:nvSpPr>
      <xdr:spPr>
        <a:xfrm>
          <a:off x="5918784" y="39395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119</xdr:row>
      <xdr:rowOff>0</xdr:rowOff>
    </xdr:from>
    <xdr:ext cx="36830" cy="6350"/>
    <xdr:sp macro="" textlink="">
      <xdr:nvSpPr>
        <xdr:cNvPr id="24" name="Shape 2">
          <a:extLst>
            <a:ext uri="{FF2B5EF4-FFF2-40B4-BE49-F238E27FC236}">
              <a16:creationId xmlns:a16="http://schemas.microsoft.com/office/drawing/2014/main" id="{1E4F5D74-C808-47CA-AFDF-5823DAC6EB94}"/>
            </a:ext>
          </a:extLst>
        </xdr:cNvPr>
        <xdr:cNvSpPr/>
      </xdr:nvSpPr>
      <xdr:spPr>
        <a:xfrm>
          <a:off x="6642684" y="39395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119</xdr:row>
      <xdr:rowOff>0</xdr:rowOff>
    </xdr:from>
    <xdr:ext cx="36830" cy="6350"/>
    <xdr:sp macro="" textlink="">
      <xdr:nvSpPr>
        <xdr:cNvPr id="25" name="Shape 2">
          <a:extLst>
            <a:ext uri="{FF2B5EF4-FFF2-40B4-BE49-F238E27FC236}">
              <a16:creationId xmlns:a16="http://schemas.microsoft.com/office/drawing/2014/main" id="{ACAEA475-ECC2-41F0-BF4C-21399157BE58}"/>
            </a:ext>
          </a:extLst>
        </xdr:cNvPr>
        <xdr:cNvSpPr/>
      </xdr:nvSpPr>
      <xdr:spPr>
        <a:xfrm>
          <a:off x="7347534" y="39395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117</xdr:row>
      <xdr:rowOff>0</xdr:rowOff>
    </xdr:from>
    <xdr:ext cx="36830" cy="6350"/>
    <xdr:sp macro="" textlink="">
      <xdr:nvSpPr>
        <xdr:cNvPr id="26" name="Shape 2">
          <a:extLst>
            <a:ext uri="{FF2B5EF4-FFF2-40B4-BE49-F238E27FC236}">
              <a16:creationId xmlns:a16="http://schemas.microsoft.com/office/drawing/2014/main" id="{ABA1E8E9-18B0-4D50-9CEB-8B84DC38D050}"/>
            </a:ext>
          </a:extLst>
        </xdr:cNvPr>
        <xdr:cNvSpPr/>
      </xdr:nvSpPr>
      <xdr:spPr>
        <a:xfrm>
          <a:off x="2432634" y="39052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117</xdr:row>
      <xdr:rowOff>0</xdr:rowOff>
    </xdr:from>
    <xdr:ext cx="36830" cy="6350"/>
    <xdr:sp macro="" textlink="">
      <xdr:nvSpPr>
        <xdr:cNvPr id="27" name="Shape 2">
          <a:extLst>
            <a:ext uri="{FF2B5EF4-FFF2-40B4-BE49-F238E27FC236}">
              <a16:creationId xmlns:a16="http://schemas.microsoft.com/office/drawing/2014/main" id="{32A514AA-4366-40DF-9CD7-870B11BFE733}"/>
            </a:ext>
          </a:extLst>
        </xdr:cNvPr>
        <xdr:cNvSpPr/>
      </xdr:nvSpPr>
      <xdr:spPr>
        <a:xfrm>
          <a:off x="5918784" y="39052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117</xdr:row>
      <xdr:rowOff>72259</xdr:rowOff>
    </xdr:from>
    <xdr:ext cx="36830" cy="6350"/>
    <xdr:sp macro="" textlink="">
      <xdr:nvSpPr>
        <xdr:cNvPr id="28" name="Shape 2">
          <a:extLst>
            <a:ext uri="{FF2B5EF4-FFF2-40B4-BE49-F238E27FC236}">
              <a16:creationId xmlns:a16="http://schemas.microsoft.com/office/drawing/2014/main" id="{F6D4AA9D-FDD7-4C26-A140-30BCEE7D9BA8}"/>
            </a:ext>
          </a:extLst>
        </xdr:cNvPr>
        <xdr:cNvSpPr/>
      </xdr:nvSpPr>
      <xdr:spPr>
        <a:xfrm>
          <a:off x="7346877" y="3912475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108</xdr:row>
      <xdr:rowOff>0</xdr:rowOff>
    </xdr:from>
    <xdr:ext cx="36830" cy="6350"/>
    <xdr:sp macro="" textlink="">
      <xdr:nvSpPr>
        <xdr:cNvPr id="29" name="Shape 2">
          <a:extLst>
            <a:ext uri="{FF2B5EF4-FFF2-40B4-BE49-F238E27FC236}">
              <a16:creationId xmlns:a16="http://schemas.microsoft.com/office/drawing/2014/main" id="{EBE21F9E-55A0-4245-B04E-C1F06DC8C696}"/>
            </a:ext>
          </a:extLst>
        </xdr:cNvPr>
        <xdr:cNvSpPr/>
      </xdr:nvSpPr>
      <xdr:spPr>
        <a:xfrm>
          <a:off x="24326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30" name="Shape 2">
          <a:extLst>
            <a:ext uri="{FF2B5EF4-FFF2-40B4-BE49-F238E27FC236}">
              <a16:creationId xmlns:a16="http://schemas.microsoft.com/office/drawing/2014/main" id="{EBA18452-25F0-4CB0-96A6-775E855B1732}"/>
            </a:ext>
          </a:extLst>
        </xdr:cNvPr>
        <xdr:cNvSpPr/>
      </xdr:nvSpPr>
      <xdr:spPr>
        <a:xfrm>
          <a:off x="59187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31" name="Shape 2">
          <a:extLst>
            <a:ext uri="{FF2B5EF4-FFF2-40B4-BE49-F238E27FC236}">
              <a16:creationId xmlns:a16="http://schemas.microsoft.com/office/drawing/2014/main" id="{CCF1ADAD-36E1-4200-93CC-1D34335C5C9A}"/>
            </a:ext>
          </a:extLst>
        </xdr:cNvPr>
        <xdr:cNvSpPr/>
      </xdr:nvSpPr>
      <xdr:spPr>
        <a:xfrm>
          <a:off x="66426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32" name="Shape 2">
          <a:extLst>
            <a:ext uri="{FF2B5EF4-FFF2-40B4-BE49-F238E27FC236}">
              <a16:creationId xmlns:a16="http://schemas.microsoft.com/office/drawing/2014/main" id="{A05B96E5-17DF-424F-8A1A-9885D98E0047}"/>
            </a:ext>
          </a:extLst>
        </xdr:cNvPr>
        <xdr:cNvSpPr/>
      </xdr:nvSpPr>
      <xdr:spPr>
        <a:xfrm>
          <a:off x="73475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33" name="Shape 2">
          <a:extLst>
            <a:ext uri="{FF2B5EF4-FFF2-40B4-BE49-F238E27FC236}">
              <a16:creationId xmlns:a16="http://schemas.microsoft.com/office/drawing/2014/main" id="{BE74D844-B158-432E-8935-7F4437130AD3}"/>
            </a:ext>
          </a:extLst>
        </xdr:cNvPr>
        <xdr:cNvSpPr/>
      </xdr:nvSpPr>
      <xdr:spPr>
        <a:xfrm>
          <a:off x="243263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34" name="Shape 2">
          <a:extLst>
            <a:ext uri="{FF2B5EF4-FFF2-40B4-BE49-F238E27FC236}">
              <a16:creationId xmlns:a16="http://schemas.microsoft.com/office/drawing/2014/main" id="{96AEB0C5-CD42-412C-9163-5E4EE21DE406}"/>
            </a:ext>
          </a:extLst>
        </xdr:cNvPr>
        <xdr:cNvSpPr/>
      </xdr:nvSpPr>
      <xdr:spPr>
        <a:xfrm>
          <a:off x="591878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113</xdr:row>
      <xdr:rowOff>0</xdr:rowOff>
    </xdr:from>
    <xdr:ext cx="36830" cy="6350"/>
    <xdr:sp macro="" textlink="">
      <xdr:nvSpPr>
        <xdr:cNvPr id="35" name="Shape 2">
          <a:extLst>
            <a:ext uri="{FF2B5EF4-FFF2-40B4-BE49-F238E27FC236}">
              <a16:creationId xmlns:a16="http://schemas.microsoft.com/office/drawing/2014/main" id="{E72AB9BB-DDCE-4EA0-B30B-052722B21D3B}"/>
            </a:ext>
          </a:extLst>
        </xdr:cNvPr>
        <xdr:cNvSpPr/>
      </xdr:nvSpPr>
      <xdr:spPr>
        <a:xfrm>
          <a:off x="664268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111</xdr:row>
      <xdr:rowOff>0</xdr:rowOff>
    </xdr:from>
    <xdr:ext cx="36830" cy="6350"/>
    <xdr:sp macro="" textlink="">
      <xdr:nvSpPr>
        <xdr:cNvPr id="36" name="Shape 2">
          <a:extLst>
            <a:ext uri="{FF2B5EF4-FFF2-40B4-BE49-F238E27FC236}">
              <a16:creationId xmlns:a16="http://schemas.microsoft.com/office/drawing/2014/main" id="{8364D510-6BBE-4B4B-A41B-60FF19252D3F}"/>
            </a:ext>
          </a:extLst>
        </xdr:cNvPr>
        <xdr:cNvSpPr/>
      </xdr:nvSpPr>
      <xdr:spPr>
        <a:xfrm>
          <a:off x="2432634" y="380238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110</xdr:row>
      <xdr:rowOff>0</xdr:rowOff>
    </xdr:from>
    <xdr:ext cx="36830" cy="6350"/>
    <xdr:sp macro="" textlink="">
      <xdr:nvSpPr>
        <xdr:cNvPr id="37" name="Shape 2">
          <a:extLst>
            <a:ext uri="{FF2B5EF4-FFF2-40B4-BE49-F238E27FC236}">
              <a16:creationId xmlns:a16="http://schemas.microsoft.com/office/drawing/2014/main" id="{7E3D084F-144F-49EE-81A1-76538935CFC1}"/>
            </a:ext>
          </a:extLst>
        </xdr:cNvPr>
        <xdr:cNvSpPr/>
      </xdr:nvSpPr>
      <xdr:spPr>
        <a:xfrm>
          <a:off x="2432634" y="37852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110</xdr:row>
      <xdr:rowOff>0</xdr:rowOff>
    </xdr:from>
    <xdr:ext cx="36830" cy="6350"/>
    <xdr:sp macro="" textlink="">
      <xdr:nvSpPr>
        <xdr:cNvPr id="38" name="Shape 2">
          <a:extLst>
            <a:ext uri="{FF2B5EF4-FFF2-40B4-BE49-F238E27FC236}">
              <a16:creationId xmlns:a16="http://schemas.microsoft.com/office/drawing/2014/main" id="{CA2C7AB1-D5C4-45F3-9A27-EB7C567C56EC}"/>
            </a:ext>
          </a:extLst>
        </xdr:cNvPr>
        <xdr:cNvSpPr/>
      </xdr:nvSpPr>
      <xdr:spPr>
        <a:xfrm>
          <a:off x="5918784" y="378523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108</xdr:row>
      <xdr:rowOff>0</xdr:rowOff>
    </xdr:from>
    <xdr:ext cx="36830" cy="6350"/>
    <xdr:sp macro="" textlink="">
      <xdr:nvSpPr>
        <xdr:cNvPr id="39" name="Shape 2">
          <a:extLst>
            <a:ext uri="{FF2B5EF4-FFF2-40B4-BE49-F238E27FC236}">
              <a16:creationId xmlns:a16="http://schemas.microsoft.com/office/drawing/2014/main" id="{85441BE7-0F13-4773-B463-E403DF5DE362}"/>
            </a:ext>
          </a:extLst>
        </xdr:cNvPr>
        <xdr:cNvSpPr/>
      </xdr:nvSpPr>
      <xdr:spPr>
        <a:xfrm>
          <a:off x="24326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108</xdr:row>
      <xdr:rowOff>0</xdr:rowOff>
    </xdr:from>
    <xdr:ext cx="36830" cy="6350"/>
    <xdr:sp macro="" textlink="">
      <xdr:nvSpPr>
        <xdr:cNvPr id="40" name="Shape 2">
          <a:extLst>
            <a:ext uri="{FF2B5EF4-FFF2-40B4-BE49-F238E27FC236}">
              <a16:creationId xmlns:a16="http://schemas.microsoft.com/office/drawing/2014/main" id="{673DD9A5-DA9B-4268-ACFB-185203A37152}"/>
            </a:ext>
          </a:extLst>
        </xdr:cNvPr>
        <xdr:cNvSpPr/>
      </xdr:nvSpPr>
      <xdr:spPr>
        <a:xfrm>
          <a:off x="59187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108</xdr:row>
      <xdr:rowOff>0</xdr:rowOff>
    </xdr:from>
    <xdr:ext cx="36830" cy="6350"/>
    <xdr:sp macro="" textlink="">
      <xdr:nvSpPr>
        <xdr:cNvPr id="41" name="Shape 2">
          <a:extLst>
            <a:ext uri="{FF2B5EF4-FFF2-40B4-BE49-F238E27FC236}">
              <a16:creationId xmlns:a16="http://schemas.microsoft.com/office/drawing/2014/main" id="{8ABE450A-4835-4796-81AE-DE61A77D0D3C}"/>
            </a:ext>
          </a:extLst>
        </xdr:cNvPr>
        <xdr:cNvSpPr/>
      </xdr:nvSpPr>
      <xdr:spPr>
        <a:xfrm>
          <a:off x="664268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108</xdr:row>
      <xdr:rowOff>0</xdr:rowOff>
    </xdr:from>
    <xdr:ext cx="36830" cy="6350"/>
    <xdr:sp macro="" textlink="">
      <xdr:nvSpPr>
        <xdr:cNvPr id="42" name="Shape 2">
          <a:extLst>
            <a:ext uri="{FF2B5EF4-FFF2-40B4-BE49-F238E27FC236}">
              <a16:creationId xmlns:a16="http://schemas.microsoft.com/office/drawing/2014/main" id="{75FFFA95-63F1-41A9-8C98-4AEACE34C4A1}"/>
            </a:ext>
          </a:extLst>
        </xdr:cNvPr>
        <xdr:cNvSpPr/>
      </xdr:nvSpPr>
      <xdr:spPr>
        <a:xfrm>
          <a:off x="7347534" y="37490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112</xdr:row>
      <xdr:rowOff>0</xdr:rowOff>
    </xdr:from>
    <xdr:ext cx="36830" cy="6350"/>
    <xdr:sp macro="" textlink="">
      <xdr:nvSpPr>
        <xdr:cNvPr id="43" name="Shape 2">
          <a:extLst>
            <a:ext uri="{FF2B5EF4-FFF2-40B4-BE49-F238E27FC236}">
              <a16:creationId xmlns:a16="http://schemas.microsoft.com/office/drawing/2014/main" id="{82C046BE-76F0-4DD5-AF76-634320076BBD}"/>
            </a:ext>
          </a:extLst>
        </xdr:cNvPr>
        <xdr:cNvSpPr/>
      </xdr:nvSpPr>
      <xdr:spPr>
        <a:xfrm>
          <a:off x="2432634" y="38195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112</xdr:row>
      <xdr:rowOff>0</xdr:rowOff>
    </xdr:from>
    <xdr:ext cx="36830" cy="6350"/>
    <xdr:sp macro="" textlink="">
      <xdr:nvSpPr>
        <xdr:cNvPr id="44" name="Shape 2">
          <a:extLst>
            <a:ext uri="{FF2B5EF4-FFF2-40B4-BE49-F238E27FC236}">
              <a16:creationId xmlns:a16="http://schemas.microsoft.com/office/drawing/2014/main" id="{FB0569F6-6D88-4ABB-8C84-12C0F24E4805}"/>
            </a:ext>
          </a:extLst>
        </xdr:cNvPr>
        <xdr:cNvSpPr/>
      </xdr:nvSpPr>
      <xdr:spPr>
        <a:xfrm>
          <a:off x="5918784" y="38195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112</xdr:row>
      <xdr:rowOff>0</xdr:rowOff>
    </xdr:from>
    <xdr:ext cx="36830" cy="6350"/>
    <xdr:sp macro="" textlink="">
      <xdr:nvSpPr>
        <xdr:cNvPr id="45" name="Shape 2">
          <a:extLst>
            <a:ext uri="{FF2B5EF4-FFF2-40B4-BE49-F238E27FC236}">
              <a16:creationId xmlns:a16="http://schemas.microsoft.com/office/drawing/2014/main" id="{E7277D8D-46AA-4390-A839-E45FA4B759D3}"/>
            </a:ext>
          </a:extLst>
        </xdr:cNvPr>
        <xdr:cNvSpPr/>
      </xdr:nvSpPr>
      <xdr:spPr>
        <a:xfrm>
          <a:off x="2432634" y="38195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112</xdr:row>
      <xdr:rowOff>0</xdr:rowOff>
    </xdr:from>
    <xdr:ext cx="36830" cy="6350"/>
    <xdr:sp macro="" textlink="">
      <xdr:nvSpPr>
        <xdr:cNvPr id="46" name="Shape 2">
          <a:extLst>
            <a:ext uri="{FF2B5EF4-FFF2-40B4-BE49-F238E27FC236}">
              <a16:creationId xmlns:a16="http://schemas.microsoft.com/office/drawing/2014/main" id="{0545A333-238C-455B-9F58-7051C7CE39E4}"/>
            </a:ext>
          </a:extLst>
        </xdr:cNvPr>
        <xdr:cNvSpPr/>
      </xdr:nvSpPr>
      <xdr:spPr>
        <a:xfrm>
          <a:off x="5918784" y="381952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114</xdr:row>
      <xdr:rowOff>0</xdr:rowOff>
    </xdr:from>
    <xdr:ext cx="36830" cy="6350"/>
    <xdr:sp macro="" textlink="">
      <xdr:nvSpPr>
        <xdr:cNvPr id="47" name="Shape 2">
          <a:extLst>
            <a:ext uri="{FF2B5EF4-FFF2-40B4-BE49-F238E27FC236}">
              <a16:creationId xmlns:a16="http://schemas.microsoft.com/office/drawing/2014/main" id="{894D1401-FDDE-4FEC-A20C-66BEDF8DC292}"/>
            </a:ext>
          </a:extLst>
        </xdr:cNvPr>
        <xdr:cNvSpPr/>
      </xdr:nvSpPr>
      <xdr:spPr>
        <a:xfrm>
          <a:off x="5918784" y="38538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48" name="Shape 2">
          <a:extLst>
            <a:ext uri="{FF2B5EF4-FFF2-40B4-BE49-F238E27FC236}">
              <a16:creationId xmlns:a16="http://schemas.microsoft.com/office/drawing/2014/main" id="{6EA586E4-2C4A-4FC4-99F1-FBE8BAB85FCA}"/>
            </a:ext>
          </a:extLst>
        </xdr:cNvPr>
        <xdr:cNvSpPr/>
      </xdr:nvSpPr>
      <xdr:spPr>
        <a:xfrm>
          <a:off x="243263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49" name="Shape 2">
          <a:extLst>
            <a:ext uri="{FF2B5EF4-FFF2-40B4-BE49-F238E27FC236}">
              <a16:creationId xmlns:a16="http://schemas.microsoft.com/office/drawing/2014/main" id="{EB99270E-374B-4164-B539-73C94D724790}"/>
            </a:ext>
          </a:extLst>
        </xdr:cNvPr>
        <xdr:cNvSpPr/>
      </xdr:nvSpPr>
      <xdr:spPr>
        <a:xfrm>
          <a:off x="591878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115</xdr:row>
      <xdr:rowOff>0</xdr:rowOff>
    </xdr:from>
    <xdr:ext cx="36830" cy="6350"/>
    <xdr:sp macro="" textlink="">
      <xdr:nvSpPr>
        <xdr:cNvPr id="50" name="Shape 2">
          <a:extLst>
            <a:ext uri="{FF2B5EF4-FFF2-40B4-BE49-F238E27FC236}">
              <a16:creationId xmlns:a16="http://schemas.microsoft.com/office/drawing/2014/main" id="{E57F20A4-38E5-41CD-9216-9292E005C3C6}"/>
            </a:ext>
          </a:extLst>
        </xdr:cNvPr>
        <xdr:cNvSpPr/>
      </xdr:nvSpPr>
      <xdr:spPr>
        <a:xfrm>
          <a:off x="243263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115</xdr:row>
      <xdr:rowOff>0</xdr:rowOff>
    </xdr:from>
    <xdr:ext cx="36830" cy="6350"/>
    <xdr:sp macro="" textlink="">
      <xdr:nvSpPr>
        <xdr:cNvPr id="51" name="Shape 2">
          <a:extLst>
            <a:ext uri="{FF2B5EF4-FFF2-40B4-BE49-F238E27FC236}">
              <a16:creationId xmlns:a16="http://schemas.microsoft.com/office/drawing/2014/main" id="{ECAE68A0-B5F9-4E7F-9429-748A50F01D02}"/>
            </a:ext>
          </a:extLst>
        </xdr:cNvPr>
        <xdr:cNvSpPr/>
      </xdr:nvSpPr>
      <xdr:spPr>
        <a:xfrm>
          <a:off x="591878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114</xdr:row>
      <xdr:rowOff>0</xdr:rowOff>
    </xdr:from>
    <xdr:ext cx="36830" cy="6350"/>
    <xdr:sp macro="" textlink="">
      <xdr:nvSpPr>
        <xdr:cNvPr id="52" name="Shape 2">
          <a:extLst>
            <a:ext uri="{FF2B5EF4-FFF2-40B4-BE49-F238E27FC236}">
              <a16:creationId xmlns:a16="http://schemas.microsoft.com/office/drawing/2014/main" id="{9DCCC63F-E458-4D25-9414-3958A2BFE292}"/>
            </a:ext>
          </a:extLst>
        </xdr:cNvPr>
        <xdr:cNvSpPr/>
      </xdr:nvSpPr>
      <xdr:spPr>
        <a:xfrm>
          <a:off x="5918784" y="38538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116</xdr:row>
      <xdr:rowOff>0</xdr:rowOff>
    </xdr:from>
    <xdr:ext cx="36830" cy="6350"/>
    <xdr:sp macro="" textlink="">
      <xdr:nvSpPr>
        <xdr:cNvPr id="53" name="Shape 2">
          <a:extLst>
            <a:ext uri="{FF2B5EF4-FFF2-40B4-BE49-F238E27FC236}">
              <a16:creationId xmlns:a16="http://schemas.microsoft.com/office/drawing/2014/main" id="{DD4EB810-4DE5-4CB4-BCDE-EE94B25248C1}"/>
            </a:ext>
          </a:extLst>
        </xdr:cNvPr>
        <xdr:cNvSpPr/>
      </xdr:nvSpPr>
      <xdr:spPr>
        <a:xfrm>
          <a:off x="2432634" y="38881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116</xdr:row>
      <xdr:rowOff>0</xdr:rowOff>
    </xdr:from>
    <xdr:ext cx="36830" cy="6350"/>
    <xdr:sp macro="" textlink="">
      <xdr:nvSpPr>
        <xdr:cNvPr id="54" name="Shape 2">
          <a:extLst>
            <a:ext uri="{FF2B5EF4-FFF2-40B4-BE49-F238E27FC236}">
              <a16:creationId xmlns:a16="http://schemas.microsoft.com/office/drawing/2014/main" id="{6AFE3318-1885-48E9-9CFA-C1369D0708AB}"/>
            </a:ext>
          </a:extLst>
        </xdr:cNvPr>
        <xdr:cNvSpPr/>
      </xdr:nvSpPr>
      <xdr:spPr>
        <a:xfrm>
          <a:off x="5918784" y="38881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116</xdr:row>
      <xdr:rowOff>0</xdr:rowOff>
    </xdr:from>
    <xdr:ext cx="36830" cy="6350"/>
    <xdr:sp macro="" textlink="">
      <xdr:nvSpPr>
        <xdr:cNvPr id="55" name="Shape 2">
          <a:extLst>
            <a:ext uri="{FF2B5EF4-FFF2-40B4-BE49-F238E27FC236}">
              <a16:creationId xmlns:a16="http://schemas.microsoft.com/office/drawing/2014/main" id="{A83F5107-348F-4F08-8D9A-59ECFCFF29CF}"/>
            </a:ext>
          </a:extLst>
        </xdr:cNvPr>
        <xdr:cNvSpPr/>
      </xdr:nvSpPr>
      <xdr:spPr>
        <a:xfrm>
          <a:off x="2432634" y="38881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116</xdr:row>
      <xdr:rowOff>0</xdr:rowOff>
    </xdr:from>
    <xdr:ext cx="36830" cy="6350"/>
    <xdr:sp macro="" textlink="">
      <xdr:nvSpPr>
        <xdr:cNvPr id="56" name="Shape 2">
          <a:extLst>
            <a:ext uri="{FF2B5EF4-FFF2-40B4-BE49-F238E27FC236}">
              <a16:creationId xmlns:a16="http://schemas.microsoft.com/office/drawing/2014/main" id="{2648D337-C36F-4B14-9910-33F641DEC266}"/>
            </a:ext>
          </a:extLst>
        </xdr:cNvPr>
        <xdr:cNvSpPr/>
      </xdr:nvSpPr>
      <xdr:spPr>
        <a:xfrm>
          <a:off x="5918784" y="38881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114</xdr:row>
      <xdr:rowOff>0</xdr:rowOff>
    </xdr:from>
    <xdr:ext cx="36830" cy="6350"/>
    <xdr:sp macro="" textlink="">
      <xdr:nvSpPr>
        <xdr:cNvPr id="57" name="Shape 2">
          <a:extLst>
            <a:ext uri="{FF2B5EF4-FFF2-40B4-BE49-F238E27FC236}">
              <a16:creationId xmlns:a16="http://schemas.microsoft.com/office/drawing/2014/main" id="{022387C9-FA9D-4EC5-BA34-5C5A480875CE}"/>
            </a:ext>
          </a:extLst>
        </xdr:cNvPr>
        <xdr:cNvSpPr/>
      </xdr:nvSpPr>
      <xdr:spPr>
        <a:xfrm>
          <a:off x="6642684" y="38538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115</xdr:row>
      <xdr:rowOff>0</xdr:rowOff>
    </xdr:from>
    <xdr:ext cx="36830" cy="6350"/>
    <xdr:sp macro="" textlink="">
      <xdr:nvSpPr>
        <xdr:cNvPr id="58" name="Shape 2">
          <a:extLst>
            <a:ext uri="{FF2B5EF4-FFF2-40B4-BE49-F238E27FC236}">
              <a16:creationId xmlns:a16="http://schemas.microsoft.com/office/drawing/2014/main" id="{8C307395-2CCA-461C-85C9-BF601A122891}"/>
            </a:ext>
          </a:extLst>
        </xdr:cNvPr>
        <xdr:cNvSpPr/>
      </xdr:nvSpPr>
      <xdr:spPr>
        <a:xfrm>
          <a:off x="664268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116</xdr:row>
      <xdr:rowOff>0</xdr:rowOff>
    </xdr:from>
    <xdr:ext cx="36830" cy="6350"/>
    <xdr:sp macro="" textlink="">
      <xdr:nvSpPr>
        <xdr:cNvPr id="59" name="Shape 2">
          <a:extLst>
            <a:ext uri="{FF2B5EF4-FFF2-40B4-BE49-F238E27FC236}">
              <a16:creationId xmlns:a16="http://schemas.microsoft.com/office/drawing/2014/main" id="{AD725129-6D3E-45D8-A8A3-DDF1BC9E4F4D}"/>
            </a:ext>
          </a:extLst>
        </xdr:cNvPr>
        <xdr:cNvSpPr/>
      </xdr:nvSpPr>
      <xdr:spPr>
        <a:xfrm>
          <a:off x="6642684" y="38881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117</xdr:row>
      <xdr:rowOff>0</xdr:rowOff>
    </xdr:from>
    <xdr:ext cx="36830" cy="6350"/>
    <xdr:sp macro="" textlink="">
      <xdr:nvSpPr>
        <xdr:cNvPr id="60" name="Shape 2">
          <a:extLst>
            <a:ext uri="{FF2B5EF4-FFF2-40B4-BE49-F238E27FC236}">
              <a16:creationId xmlns:a16="http://schemas.microsoft.com/office/drawing/2014/main" id="{3176B8ED-9C3F-4B94-A869-9E41101DB0CE}"/>
            </a:ext>
          </a:extLst>
        </xdr:cNvPr>
        <xdr:cNvSpPr/>
      </xdr:nvSpPr>
      <xdr:spPr>
        <a:xfrm>
          <a:off x="6642684" y="39052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118</xdr:row>
      <xdr:rowOff>0</xdr:rowOff>
    </xdr:from>
    <xdr:ext cx="36830" cy="6350"/>
    <xdr:sp macro="" textlink="">
      <xdr:nvSpPr>
        <xdr:cNvPr id="61" name="Shape 2">
          <a:extLst>
            <a:ext uri="{FF2B5EF4-FFF2-40B4-BE49-F238E27FC236}">
              <a16:creationId xmlns:a16="http://schemas.microsoft.com/office/drawing/2014/main" id="{4A5207BB-E5FC-4521-A2FE-9D38E79B0594}"/>
            </a:ext>
          </a:extLst>
        </xdr:cNvPr>
        <xdr:cNvSpPr/>
      </xdr:nvSpPr>
      <xdr:spPr>
        <a:xfrm>
          <a:off x="6642684" y="39223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115</xdr:row>
      <xdr:rowOff>0</xdr:rowOff>
    </xdr:from>
    <xdr:ext cx="36830" cy="6350"/>
    <xdr:sp macro="" textlink="">
      <xdr:nvSpPr>
        <xdr:cNvPr id="62" name="Shape 2">
          <a:extLst>
            <a:ext uri="{FF2B5EF4-FFF2-40B4-BE49-F238E27FC236}">
              <a16:creationId xmlns:a16="http://schemas.microsoft.com/office/drawing/2014/main" id="{16EA1148-2141-4520-899B-7B815B12D380}"/>
            </a:ext>
          </a:extLst>
        </xdr:cNvPr>
        <xdr:cNvSpPr/>
      </xdr:nvSpPr>
      <xdr:spPr>
        <a:xfrm>
          <a:off x="591878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115</xdr:row>
      <xdr:rowOff>0</xdr:rowOff>
    </xdr:from>
    <xdr:ext cx="36830" cy="6350"/>
    <xdr:sp macro="" textlink="">
      <xdr:nvSpPr>
        <xdr:cNvPr id="63" name="Shape 2">
          <a:extLst>
            <a:ext uri="{FF2B5EF4-FFF2-40B4-BE49-F238E27FC236}">
              <a16:creationId xmlns:a16="http://schemas.microsoft.com/office/drawing/2014/main" id="{878F3DAD-25E0-4850-823F-C69BD3C9FF3C}"/>
            </a:ext>
          </a:extLst>
        </xdr:cNvPr>
        <xdr:cNvSpPr/>
      </xdr:nvSpPr>
      <xdr:spPr>
        <a:xfrm>
          <a:off x="591878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115</xdr:row>
      <xdr:rowOff>0</xdr:rowOff>
    </xdr:from>
    <xdr:ext cx="36830" cy="6350"/>
    <xdr:sp macro="" textlink="">
      <xdr:nvSpPr>
        <xdr:cNvPr id="64" name="Shape 2">
          <a:extLst>
            <a:ext uri="{FF2B5EF4-FFF2-40B4-BE49-F238E27FC236}">
              <a16:creationId xmlns:a16="http://schemas.microsoft.com/office/drawing/2014/main" id="{BB1EA47E-02BF-49DE-BA91-E2BEFEF7248C}"/>
            </a:ext>
          </a:extLst>
        </xdr:cNvPr>
        <xdr:cNvSpPr/>
      </xdr:nvSpPr>
      <xdr:spPr>
        <a:xfrm>
          <a:off x="6642684" y="38709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65" name="Shape 2">
          <a:extLst>
            <a:ext uri="{FF2B5EF4-FFF2-40B4-BE49-F238E27FC236}">
              <a16:creationId xmlns:a16="http://schemas.microsoft.com/office/drawing/2014/main" id="{32E8564B-036B-4360-8B8D-76FA9D755584}"/>
            </a:ext>
          </a:extLst>
        </xdr:cNvPr>
        <xdr:cNvSpPr/>
      </xdr:nvSpPr>
      <xdr:spPr>
        <a:xfrm>
          <a:off x="243263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66" name="Shape 2">
          <a:extLst>
            <a:ext uri="{FF2B5EF4-FFF2-40B4-BE49-F238E27FC236}">
              <a16:creationId xmlns:a16="http://schemas.microsoft.com/office/drawing/2014/main" id="{CF778FC4-256D-409F-B359-FB3B3444BAFE}"/>
            </a:ext>
          </a:extLst>
        </xdr:cNvPr>
        <xdr:cNvSpPr/>
      </xdr:nvSpPr>
      <xdr:spPr>
        <a:xfrm>
          <a:off x="591878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113</xdr:row>
      <xdr:rowOff>0</xdr:rowOff>
    </xdr:from>
    <xdr:ext cx="36830" cy="6350"/>
    <xdr:sp macro="" textlink="">
      <xdr:nvSpPr>
        <xdr:cNvPr id="67" name="Shape 2">
          <a:extLst>
            <a:ext uri="{FF2B5EF4-FFF2-40B4-BE49-F238E27FC236}">
              <a16:creationId xmlns:a16="http://schemas.microsoft.com/office/drawing/2014/main" id="{5CF0A3DF-583F-47A2-9612-653068D20D6D}"/>
            </a:ext>
          </a:extLst>
        </xdr:cNvPr>
        <xdr:cNvSpPr/>
      </xdr:nvSpPr>
      <xdr:spPr>
        <a:xfrm>
          <a:off x="243263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113</xdr:row>
      <xdr:rowOff>0</xdr:rowOff>
    </xdr:from>
    <xdr:ext cx="36830" cy="6350"/>
    <xdr:sp macro="" textlink="">
      <xdr:nvSpPr>
        <xdr:cNvPr id="68" name="Shape 2">
          <a:extLst>
            <a:ext uri="{FF2B5EF4-FFF2-40B4-BE49-F238E27FC236}">
              <a16:creationId xmlns:a16="http://schemas.microsoft.com/office/drawing/2014/main" id="{C438DF17-7D38-4276-B580-2A746F1CC2BE}"/>
            </a:ext>
          </a:extLst>
        </xdr:cNvPr>
        <xdr:cNvSpPr/>
      </xdr:nvSpPr>
      <xdr:spPr>
        <a:xfrm>
          <a:off x="5918784" y="383667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1028700</xdr:colOff>
      <xdr:row>5</xdr:row>
      <xdr:rowOff>0</xdr:rowOff>
    </xdr:from>
    <xdr:to>
      <xdr:col>1</xdr:col>
      <xdr:colOff>1104900</xdr:colOff>
      <xdr:row>5</xdr:row>
      <xdr:rowOff>186690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a:xfrm>
          <a:off x="1562100" y="1163955"/>
          <a:ext cx="76200" cy="182880"/>
        </a:xfrm>
        <a:prstGeom prst="rect">
          <a:avLst/>
        </a:prstGeom>
        <a:noFill/>
        <a:ln>
          <a:noFill/>
        </a:ln>
      </xdr:spPr>
    </xdr:sp>
    <xdr:clientData/>
  </xdr:twoCellAnchor>
  <xdr:twoCellAnchor editAs="oneCell">
    <xdr:from>
      <xdr:col>1</xdr:col>
      <xdr:colOff>1028700</xdr:colOff>
      <xdr:row>5</xdr:row>
      <xdr:rowOff>0</xdr:rowOff>
    </xdr:from>
    <xdr:to>
      <xdr:col>1</xdr:col>
      <xdr:colOff>1104900</xdr:colOff>
      <xdr:row>5</xdr:row>
      <xdr:rowOff>186690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a:xfrm>
          <a:off x="1562100" y="1163955"/>
          <a:ext cx="76200" cy="182880"/>
        </a:xfrm>
        <a:prstGeom prst="rect">
          <a:avLst/>
        </a:prstGeom>
        <a:noFill/>
        <a:ln>
          <a:noFill/>
        </a:ln>
      </xdr:spPr>
    </xdr:sp>
    <xdr:clientData/>
  </xdr:twoCellAnchor>
  <xdr:oneCellAnchor>
    <xdr:from>
      <xdr:col>1</xdr:col>
      <xdr:colOff>1899234</xdr:colOff>
      <xdr:row>67</xdr:row>
      <xdr:rowOff>0</xdr:rowOff>
    </xdr:from>
    <xdr:ext cx="36830" cy="6350"/>
    <xdr:sp macro="" textlink="">
      <xdr:nvSpPr>
        <xdr:cNvPr id="4" name="Shape 2">
          <a:extLst>
            <a:ext uri="{FF2B5EF4-FFF2-40B4-BE49-F238E27FC236}">
              <a16:creationId xmlns:a16="http://schemas.microsoft.com/office/drawing/2014/main" id="{D57222A7-A541-497D-99B1-C8F4B02BB257}"/>
            </a:ext>
          </a:extLst>
        </xdr:cNvPr>
        <xdr:cNvSpPr/>
      </xdr:nvSpPr>
      <xdr:spPr>
        <a:xfrm>
          <a:off x="2480259"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67</xdr:row>
      <xdr:rowOff>0</xdr:rowOff>
    </xdr:from>
    <xdr:ext cx="36830" cy="6350"/>
    <xdr:sp macro="" textlink="">
      <xdr:nvSpPr>
        <xdr:cNvPr id="5" name="Shape 2">
          <a:extLst>
            <a:ext uri="{FF2B5EF4-FFF2-40B4-BE49-F238E27FC236}">
              <a16:creationId xmlns:a16="http://schemas.microsoft.com/office/drawing/2014/main" id="{8B414144-AD14-4B94-BE52-5EC0CE1BABF7}"/>
            </a:ext>
          </a:extLst>
        </xdr:cNvPr>
        <xdr:cNvSpPr/>
      </xdr:nvSpPr>
      <xdr:spPr>
        <a:xfrm>
          <a:off x="54806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67</xdr:row>
      <xdr:rowOff>0</xdr:rowOff>
    </xdr:from>
    <xdr:ext cx="36830" cy="6350"/>
    <xdr:sp macro="" textlink="">
      <xdr:nvSpPr>
        <xdr:cNvPr id="6" name="Shape 2">
          <a:extLst>
            <a:ext uri="{FF2B5EF4-FFF2-40B4-BE49-F238E27FC236}">
              <a16:creationId xmlns:a16="http://schemas.microsoft.com/office/drawing/2014/main" id="{68236C50-3F39-488C-9724-FCD1F1CF9C16}"/>
            </a:ext>
          </a:extLst>
        </xdr:cNvPr>
        <xdr:cNvSpPr/>
      </xdr:nvSpPr>
      <xdr:spPr>
        <a:xfrm>
          <a:off x="618548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67</xdr:row>
      <xdr:rowOff>0</xdr:rowOff>
    </xdr:from>
    <xdr:ext cx="36830" cy="6350"/>
    <xdr:sp macro="" textlink="">
      <xdr:nvSpPr>
        <xdr:cNvPr id="7" name="Shape 2">
          <a:extLst>
            <a:ext uri="{FF2B5EF4-FFF2-40B4-BE49-F238E27FC236}">
              <a16:creationId xmlns:a16="http://schemas.microsoft.com/office/drawing/2014/main" id="{C7C90307-2B29-46A5-9DFA-CFA185C5376A}"/>
            </a:ext>
          </a:extLst>
        </xdr:cNvPr>
        <xdr:cNvSpPr/>
      </xdr:nvSpPr>
      <xdr:spPr>
        <a:xfrm>
          <a:off x="73475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67</xdr:row>
      <xdr:rowOff>0</xdr:rowOff>
    </xdr:from>
    <xdr:ext cx="36830" cy="6350"/>
    <xdr:sp macro="" textlink="">
      <xdr:nvSpPr>
        <xdr:cNvPr id="8" name="Shape 2">
          <a:extLst>
            <a:ext uri="{FF2B5EF4-FFF2-40B4-BE49-F238E27FC236}">
              <a16:creationId xmlns:a16="http://schemas.microsoft.com/office/drawing/2014/main" id="{CA8802F7-7F34-4BF2-8018-9C3F7C0983C4}"/>
            </a:ext>
          </a:extLst>
        </xdr:cNvPr>
        <xdr:cNvSpPr/>
      </xdr:nvSpPr>
      <xdr:spPr>
        <a:xfrm>
          <a:off x="2480259"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67</xdr:row>
      <xdr:rowOff>0</xdr:rowOff>
    </xdr:from>
    <xdr:ext cx="36830" cy="6350"/>
    <xdr:sp macro="" textlink="">
      <xdr:nvSpPr>
        <xdr:cNvPr id="9" name="Shape 2">
          <a:extLst>
            <a:ext uri="{FF2B5EF4-FFF2-40B4-BE49-F238E27FC236}">
              <a16:creationId xmlns:a16="http://schemas.microsoft.com/office/drawing/2014/main" id="{87024DB8-F3E3-4C24-8002-E5A059A6DD68}"/>
            </a:ext>
          </a:extLst>
        </xdr:cNvPr>
        <xdr:cNvSpPr/>
      </xdr:nvSpPr>
      <xdr:spPr>
        <a:xfrm>
          <a:off x="54806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67</xdr:row>
      <xdr:rowOff>0</xdr:rowOff>
    </xdr:from>
    <xdr:ext cx="36830" cy="6350"/>
    <xdr:sp macro="" textlink="">
      <xdr:nvSpPr>
        <xdr:cNvPr id="10" name="Shape 2">
          <a:extLst>
            <a:ext uri="{FF2B5EF4-FFF2-40B4-BE49-F238E27FC236}">
              <a16:creationId xmlns:a16="http://schemas.microsoft.com/office/drawing/2014/main" id="{84040B56-AF35-41AF-B81A-53F25D4FA286}"/>
            </a:ext>
          </a:extLst>
        </xdr:cNvPr>
        <xdr:cNvSpPr/>
      </xdr:nvSpPr>
      <xdr:spPr>
        <a:xfrm>
          <a:off x="618548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67</xdr:row>
      <xdr:rowOff>0</xdr:rowOff>
    </xdr:from>
    <xdr:ext cx="36830" cy="6350"/>
    <xdr:sp macro="" textlink="">
      <xdr:nvSpPr>
        <xdr:cNvPr id="11" name="Shape 2">
          <a:extLst>
            <a:ext uri="{FF2B5EF4-FFF2-40B4-BE49-F238E27FC236}">
              <a16:creationId xmlns:a16="http://schemas.microsoft.com/office/drawing/2014/main" id="{185DA4A1-7A4B-44C0-9946-F8E9B9576F31}"/>
            </a:ext>
          </a:extLst>
        </xdr:cNvPr>
        <xdr:cNvSpPr/>
      </xdr:nvSpPr>
      <xdr:spPr>
        <a:xfrm>
          <a:off x="73475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67</xdr:row>
      <xdr:rowOff>0</xdr:rowOff>
    </xdr:from>
    <xdr:ext cx="36830" cy="6350"/>
    <xdr:sp macro="" textlink="">
      <xdr:nvSpPr>
        <xdr:cNvPr id="12" name="Shape 2">
          <a:extLst>
            <a:ext uri="{FF2B5EF4-FFF2-40B4-BE49-F238E27FC236}">
              <a16:creationId xmlns:a16="http://schemas.microsoft.com/office/drawing/2014/main" id="{0DCFA598-80B8-4EBD-A47C-2CDCA4A1E91F}"/>
            </a:ext>
          </a:extLst>
        </xdr:cNvPr>
        <xdr:cNvSpPr/>
      </xdr:nvSpPr>
      <xdr:spPr>
        <a:xfrm>
          <a:off x="2480259"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67</xdr:row>
      <xdr:rowOff>0</xdr:rowOff>
    </xdr:from>
    <xdr:ext cx="36830" cy="6350"/>
    <xdr:sp macro="" textlink="">
      <xdr:nvSpPr>
        <xdr:cNvPr id="13" name="Shape 2">
          <a:extLst>
            <a:ext uri="{FF2B5EF4-FFF2-40B4-BE49-F238E27FC236}">
              <a16:creationId xmlns:a16="http://schemas.microsoft.com/office/drawing/2014/main" id="{84674E50-1A69-4DED-AE1C-B256117899A5}"/>
            </a:ext>
          </a:extLst>
        </xdr:cNvPr>
        <xdr:cNvSpPr/>
      </xdr:nvSpPr>
      <xdr:spPr>
        <a:xfrm>
          <a:off x="54806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67</xdr:row>
      <xdr:rowOff>0</xdr:rowOff>
    </xdr:from>
    <xdr:ext cx="36830" cy="6350"/>
    <xdr:sp macro="" textlink="">
      <xdr:nvSpPr>
        <xdr:cNvPr id="14" name="Shape 2">
          <a:extLst>
            <a:ext uri="{FF2B5EF4-FFF2-40B4-BE49-F238E27FC236}">
              <a16:creationId xmlns:a16="http://schemas.microsoft.com/office/drawing/2014/main" id="{E8733D4E-EB30-4A29-9C24-B4EE2301B27A}"/>
            </a:ext>
          </a:extLst>
        </xdr:cNvPr>
        <xdr:cNvSpPr/>
      </xdr:nvSpPr>
      <xdr:spPr>
        <a:xfrm>
          <a:off x="618548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67</xdr:row>
      <xdr:rowOff>0</xdr:rowOff>
    </xdr:from>
    <xdr:ext cx="36830" cy="6350"/>
    <xdr:sp macro="" textlink="">
      <xdr:nvSpPr>
        <xdr:cNvPr id="15" name="Shape 2">
          <a:extLst>
            <a:ext uri="{FF2B5EF4-FFF2-40B4-BE49-F238E27FC236}">
              <a16:creationId xmlns:a16="http://schemas.microsoft.com/office/drawing/2014/main" id="{A3412896-FFDB-44B2-8048-7E014297DE4F}"/>
            </a:ext>
          </a:extLst>
        </xdr:cNvPr>
        <xdr:cNvSpPr/>
      </xdr:nvSpPr>
      <xdr:spPr>
        <a:xfrm>
          <a:off x="73475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78</xdr:row>
      <xdr:rowOff>0</xdr:rowOff>
    </xdr:from>
    <xdr:ext cx="36830" cy="6350"/>
    <xdr:sp macro="" textlink="">
      <xdr:nvSpPr>
        <xdr:cNvPr id="16" name="Shape 2">
          <a:extLst>
            <a:ext uri="{FF2B5EF4-FFF2-40B4-BE49-F238E27FC236}">
              <a16:creationId xmlns:a16="http://schemas.microsoft.com/office/drawing/2014/main" id="{76D26F68-9C85-4680-BD0D-FC237A37AF8F}"/>
            </a:ext>
          </a:extLst>
        </xdr:cNvPr>
        <xdr:cNvSpPr/>
      </xdr:nvSpPr>
      <xdr:spPr>
        <a:xfrm>
          <a:off x="2480259" y="41338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78</xdr:row>
      <xdr:rowOff>0</xdr:rowOff>
    </xdr:from>
    <xdr:ext cx="36830" cy="6350"/>
    <xdr:sp macro="" textlink="">
      <xdr:nvSpPr>
        <xdr:cNvPr id="17" name="Shape 2">
          <a:extLst>
            <a:ext uri="{FF2B5EF4-FFF2-40B4-BE49-F238E27FC236}">
              <a16:creationId xmlns:a16="http://schemas.microsoft.com/office/drawing/2014/main" id="{2BCC7755-57A2-4029-A1E4-D230C9C791E7}"/>
            </a:ext>
          </a:extLst>
        </xdr:cNvPr>
        <xdr:cNvSpPr/>
      </xdr:nvSpPr>
      <xdr:spPr>
        <a:xfrm>
          <a:off x="5480634" y="41338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78</xdr:row>
      <xdr:rowOff>0</xdr:rowOff>
    </xdr:from>
    <xdr:ext cx="36830" cy="6350"/>
    <xdr:sp macro="" textlink="">
      <xdr:nvSpPr>
        <xdr:cNvPr id="18" name="Shape 2">
          <a:extLst>
            <a:ext uri="{FF2B5EF4-FFF2-40B4-BE49-F238E27FC236}">
              <a16:creationId xmlns:a16="http://schemas.microsoft.com/office/drawing/2014/main" id="{D3F68251-F599-4C53-A46D-CCA2AF599AFD}"/>
            </a:ext>
          </a:extLst>
        </xdr:cNvPr>
        <xdr:cNvSpPr/>
      </xdr:nvSpPr>
      <xdr:spPr>
        <a:xfrm>
          <a:off x="6185484" y="41338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78</xdr:row>
      <xdr:rowOff>0</xdr:rowOff>
    </xdr:from>
    <xdr:ext cx="36830" cy="6350"/>
    <xdr:sp macro="" textlink="">
      <xdr:nvSpPr>
        <xdr:cNvPr id="19" name="Shape 2">
          <a:extLst>
            <a:ext uri="{FF2B5EF4-FFF2-40B4-BE49-F238E27FC236}">
              <a16:creationId xmlns:a16="http://schemas.microsoft.com/office/drawing/2014/main" id="{C2DAEE37-D469-4C44-B144-0E8716832B60}"/>
            </a:ext>
          </a:extLst>
        </xdr:cNvPr>
        <xdr:cNvSpPr/>
      </xdr:nvSpPr>
      <xdr:spPr>
        <a:xfrm>
          <a:off x="7347534" y="41338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76</xdr:row>
      <xdr:rowOff>0</xdr:rowOff>
    </xdr:from>
    <xdr:ext cx="36830" cy="6350"/>
    <xdr:sp macro="" textlink="">
      <xdr:nvSpPr>
        <xdr:cNvPr id="20" name="Shape 2">
          <a:extLst>
            <a:ext uri="{FF2B5EF4-FFF2-40B4-BE49-F238E27FC236}">
              <a16:creationId xmlns:a16="http://schemas.microsoft.com/office/drawing/2014/main" id="{05119F0E-307E-428B-A85A-91559455F5DA}"/>
            </a:ext>
          </a:extLst>
        </xdr:cNvPr>
        <xdr:cNvSpPr/>
      </xdr:nvSpPr>
      <xdr:spPr>
        <a:xfrm>
          <a:off x="2480259" y="40919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76</xdr:row>
      <xdr:rowOff>0</xdr:rowOff>
    </xdr:from>
    <xdr:ext cx="36830" cy="6350"/>
    <xdr:sp macro="" textlink="">
      <xdr:nvSpPr>
        <xdr:cNvPr id="21" name="Shape 2">
          <a:extLst>
            <a:ext uri="{FF2B5EF4-FFF2-40B4-BE49-F238E27FC236}">
              <a16:creationId xmlns:a16="http://schemas.microsoft.com/office/drawing/2014/main" id="{0437C2C7-4BFF-4D95-BBF2-5B7F4A539742}"/>
            </a:ext>
          </a:extLst>
        </xdr:cNvPr>
        <xdr:cNvSpPr/>
      </xdr:nvSpPr>
      <xdr:spPr>
        <a:xfrm>
          <a:off x="5480634" y="40919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5</xdr:col>
      <xdr:colOff>3102</xdr:colOff>
      <xdr:row>76</xdr:row>
      <xdr:rowOff>72259</xdr:rowOff>
    </xdr:from>
    <xdr:ext cx="36830" cy="6350"/>
    <xdr:sp macro="" textlink="">
      <xdr:nvSpPr>
        <xdr:cNvPr id="22" name="Shape 2">
          <a:extLst>
            <a:ext uri="{FF2B5EF4-FFF2-40B4-BE49-F238E27FC236}">
              <a16:creationId xmlns:a16="http://schemas.microsoft.com/office/drawing/2014/main" id="{4526B06C-7E40-4EE6-B01A-461829EB49C6}"/>
            </a:ext>
          </a:extLst>
        </xdr:cNvPr>
        <xdr:cNvSpPr/>
      </xdr:nvSpPr>
      <xdr:spPr>
        <a:xfrm>
          <a:off x="7346877" y="40991659"/>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67</xdr:row>
      <xdr:rowOff>0</xdr:rowOff>
    </xdr:from>
    <xdr:ext cx="36830" cy="6350"/>
    <xdr:sp macro="" textlink="">
      <xdr:nvSpPr>
        <xdr:cNvPr id="23" name="Shape 2">
          <a:extLst>
            <a:ext uri="{FF2B5EF4-FFF2-40B4-BE49-F238E27FC236}">
              <a16:creationId xmlns:a16="http://schemas.microsoft.com/office/drawing/2014/main" id="{BEB39753-38D1-4CCD-9E4B-C669945960E5}"/>
            </a:ext>
          </a:extLst>
        </xdr:cNvPr>
        <xdr:cNvSpPr/>
      </xdr:nvSpPr>
      <xdr:spPr>
        <a:xfrm>
          <a:off x="2480259"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67</xdr:row>
      <xdr:rowOff>0</xdr:rowOff>
    </xdr:from>
    <xdr:ext cx="36830" cy="6350"/>
    <xdr:sp macro="" textlink="">
      <xdr:nvSpPr>
        <xdr:cNvPr id="24" name="Shape 2">
          <a:extLst>
            <a:ext uri="{FF2B5EF4-FFF2-40B4-BE49-F238E27FC236}">
              <a16:creationId xmlns:a16="http://schemas.microsoft.com/office/drawing/2014/main" id="{8DD6A740-F639-4DAD-9549-0022CA72491A}"/>
            </a:ext>
          </a:extLst>
        </xdr:cNvPr>
        <xdr:cNvSpPr/>
      </xdr:nvSpPr>
      <xdr:spPr>
        <a:xfrm>
          <a:off x="54806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67</xdr:row>
      <xdr:rowOff>0</xdr:rowOff>
    </xdr:from>
    <xdr:ext cx="36830" cy="6350"/>
    <xdr:sp macro="" textlink="">
      <xdr:nvSpPr>
        <xdr:cNvPr id="25" name="Shape 2">
          <a:extLst>
            <a:ext uri="{FF2B5EF4-FFF2-40B4-BE49-F238E27FC236}">
              <a16:creationId xmlns:a16="http://schemas.microsoft.com/office/drawing/2014/main" id="{977D173F-771B-4C6F-B572-97BCCFD1BFD1}"/>
            </a:ext>
          </a:extLst>
        </xdr:cNvPr>
        <xdr:cNvSpPr/>
      </xdr:nvSpPr>
      <xdr:spPr>
        <a:xfrm>
          <a:off x="618548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67</xdr:row>
      <xdr:rowOff>0</xdr:rowOff>
    </xdr:from>
    <xdr:ext cx="36830" cy="6350"/>
    <xdr:sp macro="" textlink="">
      <xdr:nvSpPr>
        <xdr:cNvPr id="26" name="Shape 2">
          <a:extLst>
            <a:ext uri="{FF2B5EF4-FFF2-40B4-BE49-F238E27FC236}">
              <a16:creationId xmlns:a16="http://schemas.microsoft.com/office/drawing/2014/main" id="{B2BA6F19-4557-4462-8CF9-ABC8624D0CA2}"/>
            </a:ext>
          </a:extLst>
        </xdr:cNvPr>
        <xdr:cNvSpPr/>
      </xdr:nvSpPr>
      <xdr:spPr>
        <a:xfrm>
          <a:off x="73475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72</xdr:row>
      <xdr:rowOff>0</xdr:rowOff>
    </xdr:from>
    <xdr:ext cx="36830" cy="6350"/>
    <xdr:sp macro="" textlink="">
      <xdr:nvSpPr>
        <xdr:cNvPr id="27" name="Shape 2">
          <a:extLst>
            <a:ext uri="{FF2B5EF4-FFF2-40B4-BE49-F238E27FC236}">
              <a16:creationId xmlns:a16="http://schemas.microsoft.com/office/drawing/2014/main" id="{8C9EDE90-F3D7-4BD2-B366-247FFD7509F8}"/>
            </a:ext>
          </a:extLst>
        </xdr:cNvPr>
        <xdr:cNvSpPr/>
      </xdr:nvSpPr>
      <xdr:spPr>
        <a:xfrm>
          <a:off x="2480259"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72</xdr:row>
      <xdr:rowOff>0</xdr:rowOff>
    </xdr:from>
    <xdr:ext cx="36830" cy="6350"/>
    <xdr:sp macro="" textlink="">
      <xdr:nvSpPr>
        <xdr:cNvPr id="28" name="Shape 2">
          <a:extLst>
            <a:ext uri="{FF2B5EF4-FFF2-40B4-BE49-F238E27FC236}">
              <a16:creationId xmlns:a16="http://schemas.microsoft.com/office/drawing/2014/main" id="{F160A886-A149-4632-95AB-99F95D1E493F}"/>
            </a:ext>
          </a:extLst>
        </xdr:cNvPr>
        <xdr:cNvSpPr/>
      </xdr:nvSpPr>
      <xdr:spPr>
        <a:xfrm>
          <a:off x="5480634"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72</xdr:row>
      <xdr:rowOff>0</xdr:rowOff>
    </xdr:from>
    <xdr:ext cx="36830" cy="6350"/>
    <xdr:sp macro="" textlink="">
      <xdr:nvSpPr>
        <xdr:cNvPr id="29" name="Shape 2">
          <a:extLst>
            <a:ext uri="{FF2B5EF4-FFF2-40B4-BE49-F238E27FC236}">
              <a16:creationId xmlns:a16="http://schemas.microsoft.com/office/drawing/2014/main" id="{7B580730-99D9-4741-B698-9B5C5132B683}"/>
            </a:ext>
          </a:extLst>
        </xdr:cNvPr>
        <xdr:cNvSpPr/>
      </xdr:nvSpPr>
      <xdr:spPr>
        <a:xfrm>
          <a:off x="6185484"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70</xdr:row>
      <xdr:rowOff>0</xdr:rowOff>
    </xdr:from>
    <xdr:ext cx="36830" cy="6350"/>
    <xdr:sp macro="" textlink="">
      <xdr:nvSpPr>
        <xdr:cNvPr id="30" name="Shape 2">
          <a:extLst>
            <a:ext uri="{FF2B5EF4-FFF2-40B4-BE49-F238E27FC236}">
              <a16:creationId xmlns:a16="http://schemas.microsoft.com/office/drawing/2014/main" id="{18820A88-E716-421C-BD93-BB9E404A4D48}"/>
            </a:ext>
          </a:extLst>
        </xdr:cNvPr>
        <xdr:cNvSpPr/>
      </xdr:nvSpPr>
      <xdr:spPr>
        <a:xfrm>
          <a:off x="2480259" y="398526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69</xdr:row>
      <xdr:rowOff>0</xdr:rowOff>
    </xdr:from>
    <xdr:ext cx="36830" cy="6350"/>
    <xdr:sp macro="" textlink="">
      <xdr:nvSpPr>
        <xdr:cNvPr id="31" name="Shape 2">
          <a:extLst>
            <a:ext uri="{FF2B5EF4-FFF2-40B4-BE49-F238E27FC236}">
              <a16:creationId xmlns:a16="http://schemas.microsoft.com/office/drawing/2014/main" id="{F23B7F6F-30E4-4886-9031-2FB5037AA1BC}"/>
            </a:ext>
          </a:extLst>
        </xdr:cNvPr>
        <xdr:cNvSpPr/>
      </xdr:nvSpPr>
      <xdr:spPr>
        <a:xfrm>
          <a:off x="2480259" y="39681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69</xdr:row>
      <xdr:rowOff>0</xdr:rowOff>
    </xdr:from>
    <xdr:ext cx="36830" cy="6350"/>
    <xdr:sp macro="" textlink="">
      <xdr:nvSpPr>
        <xdr:cNvPr id="32" name="Shape 2">
          <a:extLst>
            <a:ext uri="{FF2B5EF4-FFF2-40B4-BE49-F238E27FC236}">
              <a16:creationId xmlns:a16="http://schemas.microsoft.com/office/drawing/2014/main" id="{5753676D-D0C1-44EC-92A1-D087722FA42F}"/>
            </a:ext>
          </a:extLst>
        </xdr:cNvPr>
        <xdr:cNvSpPr/>
      </xdr:nvSpPr>
      <xdr:spPr>
        <a:xfrm>
          <a:off x="5480634" y="396811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67</xdr:row>
      <xdr:rowOff>0</xdr:rowOff>
    </xdr:from>
    <xdr:ext cx="36830" cy="6350"/>
    <xdr:sp macro="" textlink="">
      <xdr:nvSpPr>
        <xdr:cNvPr id="33" name="Shape 2">
          <a:extLst>
            <a:ext uri="{FF2B5EF4-FFF2-40B4-BE49-F238E27FC236}">
              <a16:creationId xmlns:a16="http://schemas.microsoft.com/office/drawing/2014/main" id="{8EE491C7-6EA1-4DC0-B135-99ED99BEB84B}"/>
            </a:ext>
          </a:extLst>
        </xdr:cNvPr>
        <xdr:cNvSpPr/>
      </xdr:nvSpPr>
      <xdr:spPr>
        <a:xfrm>
          <a:off x="2480259"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67</xdr:row>
      <xdr:rowOff>0</xdr:rowOff>
    </xdr:from>
    <xdr:ext cx="36830" cy="6350"/>
    <xdr:sp macro="" textlink="">
      <xdr:nvSpPr>
        <xdr:cNvPr id="34" name="Shape 2">
          <a:extLst>
            <a:ext uri="{FF2B5EF4-FFF2-40B4-BE49-F238E27FC236}">
              <a16:creationId xmlns:a16="http://schemas.microsoft.com/office/drawing/2014/main" id="{3ED63FFB-B24A-4069-8BE3-50A5728C71CC}"/>
            </a:ext>
          </a:extLst>
        </xdr:cNvPr>
        <xdr:cNvSpPr/>
      </xdr:nvSpPr>
      <xdr:spPr>
        <a:xfrm>
          <a:off x="54806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67</xdr:row>
      <xdr:rowOff>0</xdr:rowOff>
    </xdr:from>
    <xdr:ext cx="36830" cy="6350"/>
    <xdr:sp macro="" textlink="">
      <xdr:nvSpPr>
        <xdr:cNvPr id="35" name="Shape 2">
          <a:extLst>
            <a:ext uri="{FF2B5EF4-FFF2-40B4-BE49-F238E27FC236}">
              <a16:creationId xmlns:a16="http://schemas.microsoft.com/office/drawing/2014/main" id="{5ED5D229-AEC7-40A7-B95C-DE02DB62E455}"/>
            </a:ext>
          </a:extLst>
        </xdr:cNvPr>
        <xdr:cNvSpPr/>
      </xdr:nvSpPr>
      <xdr:spPr>
        <a:xfrm>
          <a:off x="618548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4</xdr:col>
      <xdr:colOff>1899234</xdr:colOff>
      <xdr:row>67</xdr:row>
      <xdr:rowOff>0</xdr:rowOff>
    </xdr:from>
    <xdr:ext cx="36830" cy="6350"/>
    <xdr:sp macro="" textlink="">
      <xdr:nvSpPr>
        <xdr:cNvPr id="36" name="Shape 2">
          <a:extLst>
            <a:ext uri="{FF2B5EF4-FFF2-40B4-BE49-F238E27FC236}">
              <a16:creationId xmlns:a16="http://schemas.microsoft.com/office/drawing/2014/main" id="{92D8D19D-EF1F-421B-929C-EF4F6F00371C}"/>
            </a:ext>
          </a:extLst>
        </xdr:cNvPr>
        <xdr:cNvSpPr/>
      </xdr:nvSpPr>
      <xdr:spPr>
        <a:xfrm>
          <a:off x="7347534" y="39309675"/>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71</xdr:row>
      <xdr:rowOff>0</xdr:rowOff>
    </xdr:from>
    <xdr:ext cx="36830" cy="6350"/>
    <xdr:sp macro="" textlink="">
      <xdr:nvSpPr>
        <xdr:cNvPr id="37" name="Shape 2">
          <a:extLst>
            <a:ext uri="{FF2B5EF4-FFF2-40B4-BE49-F238E27FC236}">
              <a16:creationId xmlns:a16="http://schemas.microsoft.com/office/drawing/2014/main" id="{2572D4CF-7C73-4FA4-99B2-CA9B5762793F}"/>
            </a:ext>
          </a:extLst>
        </xdr:cNvPr>
        <xdr:cNvSpPr/>
      </xdr:nvSpPr>
      <xdr:spPr>
        <a:xfrm>
          <a:off x="2480259" y="40024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71</xdr:row>
      <xdr:rowOff>0</xdr:rowOff>
    </xdr:from>
    <xdr:ext cx="36830" cy="6350"/>
    <xdr:sp macro="" textlink="">
      <xdr:nvSpPr>
        <xdr:cNvPr id="38" name="Shape 2">
          <a:extLst>
            <a:ext uri="{FF2B5EF4-FFF2-40B4-BE49-F238E27FC236}">
              <a16:creationId xmlns:a16="http://schemas.microsoft.com/office/drawing/2014/main" id="{366CF8AC-C7C7-4FEB-91C9-2DBD348F6FBC}"/>
            </a:ext>
          </a:extLst>
        </xdr:cNvPr>
        <xdr:cNvSpPr/>
      </xdr:nvSpPr>
      <xdr:spPr>
        <a:xfrm>
          <a:off x="5480634" y="40024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71</xdr:row>
      <xdr:rowOff>0</xdr:rowOff>
    </xdr:from>
    <xdr:ext cx="36830" cy="6350"/>
    <xdr:sp macro="" textlink="">
      <xdr:nvSpPr>
        <xdr:cNvPr id="39" name="Shape 2">
          <a:extLst>
            <a:ext uri="{FF2B5EF4-FFF2-40B4-BE49-F238E27FC236}">
              <a16:creationId xmlns:a16="http://schemas.microsoft.com/office/drawing/2014/main" id="{5D467A1A-F1E0-4D72-895B-CD4520B5BF51}"/>
            </a:ext>
          </a:extLst>
        </xdr:cNvPr>
        <xdr:cNvSpPr/>
      </xdr:nvSpPr>
      <xdr:spPr>
        <a:xfrm>
          <a:off x="2480259" y="40024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71</xdr:row>
      <xdr:rowOff>0</xdr:rowOff>
    </xdr:from>
    <xdr:ext cx="36830" cy="6350"/>
    <xdr:sp macro="" textlink="">
      <xdr:nvSpPr>
        <xdr:cNvPr id="40" name="Shape 2">
          <a:extLst>
            <a:ext uri="{FF2B5EF4-FFF2-40B4-BE49-F238E27FC236}">
              <a16:creationId xmlns:a16="http://schemas.microsoft.com/office/drawing/2014/main" id="{6A25767D-9E2F-4A78-A571-D68BA0D4708B}"/>
            </a:ext>
          </a:extLst>
        </xdr:cNvPr>
        <xdr:cNvSpPr/>
      </xdr:nvSpPr>
      <xdr:spPr>
        <a:xfrm>
          <a:off x="5480634" y="400240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73</xdr:row>
      <xdr:rowOff>0</xdr:rowOff>
    </xdr:from>
    <xdr:ext cx="36830" cy="6350"/>
    <xdr:sp macro="" textlink="">
      <xdr:nvSpPr>
        <xdr:cNvPr id="41" name="Shape 2">
          <a:extLst>
            <a:ext uri="{FF2B5EF4-FFF2-40B4-BE49-F238E27FC236}">
              <a16:creationId xmlns:a16="http://schemas.microsoft.com/office/drawing/2014/main" id="{1EC172F3-DBC8-41E3-8623-5600A54A80CD}"/>
            </a:ext>
          </a:extLst>
        </xdr:cNvPr>
        <xdr:cNvSpPr/>
      </xdr:nvSpPr>
      <xdr:spPr>
        <a:xfrm>
          <a:off x="5480634" y="40366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72</xdr:row>
      <xdr:rowOff>0</xdr:rowOff>
    </xdr:from>
    <xdr:ext cx="36830" cy="6350"/>
    <xdr:sp macro="" textlink="">
      <xdr:nvSpPr>
        <xdr:cNvPr id="42" name="Shape 2">
          <a:extLst>
            <a:ext uri="{FF2B5EF4-FFF2-40B4-BE49-F238E27FC236}">
              <a16:creationId xmlns:a16="http://schemas.microsoft.com/office/drawing/2014/main" id="{77125F07-A27E-4D74-BE90-394C7AABBB4C}"/>
            </a:ext>
          </a:extLst>
        </xdr:cNvPr>
        <xdr:cNvSpPr/>
      </xdr:nvSpPr>
      <xdr:spPr>
        <a:xfrm>
          <a:off x="2480259"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72</xdr:row>
      <xdr:rowOff>0</xdr:rowOff>
    </xdr:from>
    <xdr:ext cx="36830" cy="6350"/>
    <xdr:sp macro="" textlink="">
      <xdr:nvSpPr>
        <xdr:cNvPr id="43" name="Shape 2">
          <a:extLst>
            <a:ext uri="{FF2B5EF4-FFF2-40B4-BE49-F238E27FC236}">
              <a16:creationId xmlns:a16="http://schemas.microsoft.com/office/drawing/2014/main" id="{8DE3B645-7400-49E1-9E78-E14C0959FCB1}"/>
            </a:ext>
          </a:extLst>
        </xdr:cNvPr>
        <xdr:cNvSpPr/>
      </xdr:nvSpPr>
      <xdr:spPr>
        <a:xfrm>
          <a:off x="5480634"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74</xdr:row>
      <xdr:rowOff>0</xdr:rowOff>
    </xdr:from>
    <xdr:ext cx="36830" cy="6350"/>
    <xdr:sp macro="" textlink="">
      <xdr:nvSpPr>
        <xdr:cNvPr id="44" name="Shape 2">
          <a:extLst>
            <a:ext uri="{FF2B5EF4-FFF2-40B4-BE49-F238E27FC236}">
              <a16:creationId xmlns:a16="http://schemas.microsoft.com/office/drawing/2014/main" id="{A8A1E643-25E8-4B46-B42D-3007D08CC838}"/>
            </a:ext>
          </a:extLst>
        </xdr:cNvPr>
        <xdr:cNvSpPr/>
      </xdr:nvSpPr>
      <xdr:spPr>
        <a:xfrm>
          <a:off x="2480259"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74</xdr:row>
      <xdr:rowOff>0</xdr:rowOff>
    </xdr:from>
    <xdr:ext cx="36830" cy="6350"/>
    <xdr:sp macro="" textlink="">
      <xdr:nvSpPr>
        <xdr:cNvPr id="45" name="Shape 2">
          <a:extLst>
            <a:ext uri="{FF2B5EF4-FFF2-40B4-BE49-F238E27FC236}">
              <a16:creationId xmlns:a16="http://schemas.microsoft.com/office/drawing/2014/main" id="{7E8218D7-7377-45E5-B270-546B90AD9C90}"/>
            </a:ext>
          </a:extLst>
        </xdr:cNvPr>
        <xdr:cNvSpPr/>
      </xdr:nvSpPr>
      <xdr:spPr>
        <a:xfrm>
          <a:off x="5480634"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73</xdr:row>
      <xdr:rowOff>0</xdr:rowOff>
    </xdr:from>
    <xdr:ext cx="36830" cy="6350"/>
    <xdr:sp macro="" textlink="">
      <xdr:nvSpPr>
        <xdr:cNvPr id="46" name="Shape 2">
          <a:extLst>
            <a:ext uri="{FF2B5EF4-FFF2-40B4-BE49-F238E27FC236}">
              <a16:creationId xmlns:a16="http://schemas.microsoft.com/office/drawing/2014/main" id="{5AD67F2D-1A3A-4F6E-A9F1-061C1D73917C}"/>
            </a:ext>
          </a:extLst>
        </xdr:cNvPr>
        <xdr:cNvSpPr/>
      </xdr:nvSpPr>
      <xdr:spPr>
        <a:xfrm>
          <a:off x="5480634" y="40366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75</xdr:row>
      <xdr:rowOff>0</xdr:rowOff>
    </xdr:from>
    <xdr:ext cx="36830" cy="6350"/>
    <xdr:sp macro="" textlink="">
      <xdr:nvSpPr>
        <xdr:cNvPr id="47" name="Shape 2">
          <a:extLst>
            <a:ext uri="{FF2B5EF4-FFF2-40B4-BE49-F238E27FC236}">
              <a16:creationId xmlns:a16="http://schemas.microsoft.com/office/drawing/2014/main" id="{75576930-A161-4575-B93C-88CD56EBD971}"/>
            </a:ext>
          </a:extLst>
        </xdr:cNvPr>
        <xdr:cNvSpPr/>
      </xdr:nvSpPr>
      <xdr:spPr>
        <a:xfrm>
          <a:off x="2480259" y="4070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75</xdr:row>
      <xdr:rowOff>0</xdr:rowOff>
    </xdr:from>
    <xdr:ext cx="36830" cy="6350"/>
    <xdr:sp macro="" textlink="">
      <xdr:nvSpPr>
        <xdr:cNvPr id="48" name="Shape 2">
          <a:extLst>
            <a:ext uri="{FF2B5EF4-FFF2-40B4-BE49-F238E27FC236}">
              <a16:creationId xmlns:a16="http://schemas.microsoft.com/office/drawing/2014/main" id="{06F5EBFB-B11B-4804-A0A6-84BD68BAFEDA}"/>
            </a:ext>
          </a:extLst>
        </xdr:cNvPr>
        <xdr:cNvSpPr/>
      </xdr:nvSpPr>
      <xdr:spPr>
        <a:xfrm>
          <a:off x="5480634" y="4070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75</xdr:row>
      <xdr:rowOff>0</xdr:rowOff>
    </xdr:from>
    <xdr:ext cx="36830" cy="6350"/>
    <xdr:sp macro="" textlink="">
      <xdr:nvSpPr>
        <xdr:cNvPr id="49" name="Shape 2">
          <a:extLst>
            <a:ext uri="{FF2B5EF4-FFF2-40B4-BE49-F238E27FC236}">
              <a16:creationId xmlns:a16="http://schemas.microsoft.com/office/drawing/2014/main" id="{2DFAC4C0-8685-43EC-97E4-C15EB8737686}"/>
            </a:ext>
          </a:extLst>
        </xdr:cNvPr>
        <xdr:cNvSpPr/>
      </xdr:nvSpPr>
      <xdr:spPr>
        <a:xfrm>
          <a:off x="2480259" y="4070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75</xdr:row>
      <xdr:rowOff>0</xdr:rowOff>
    </xdr:from>
    <xdr:ext cx="36830" cy="6350"/>
    <xdr:sp macro="" textlink="">
      <xdr:nvSpPr>
        <xdr:cNvPr id="50" name="Shape 2">
          <a:extLst>
            <a:ext uri="{FF2B5EF4-FFF2-40B4-BE49-F238E27FC236}">
              <a16:creationId xmlns:a16="http://schemas.microsoft.com/office/drawing/2014/main" id="{436F25E9-1CA4-4D18-8A73-158318CCD5CB}"/>
            </a:ext>
          </a:extLst>
        </xdr:cNvPr>
        <xdr:cNvSpPr/>
      </xdr:nvSpPr>
      <xdr:spPr>
        <a:xfrm>
          <a:off x="5480634" y="4070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73</xdr:row>
      <xdr:rowOff>0</xdr:rowOff>
    </xdr:from>
    <xdr:ext cx="36830" cy="6350"/>
    <xdr:sp macro="" textlink="">
      <xdr:nvSpPr>
        <xdr:cNvPr id="51" name="Shape 2">
          <a:extLst>
            <a:ext uri="{FF2B5EF4-FFF2-40B4-BE49-F238E27FC236}">
              <a16:creationId xmlns:a16="http://schemas.microsoft.com/office/drawing/2014/main" id="{B6765B98-DCAD-4DD6-B778-3239BF7C9432}"/>
            </a:ext>
          </a:extLst>
        </xdr:cNvPr>
        <xdr:cNvSpPr/>
      </xdr:nvSpPr>
      <xdr:spPr>
        <a:xfrm>
          <a:off x="6185484" y="40366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74</xdr:row>
      <xdr:rowOff>0</xdr:rowOff>
    </xdr:from>
    <xdr:ext cx="36830" cy="6350"/>
    <xdr:sp macro="" textlink="">
      <xdr:nvSpPr>
        <xdr:cNvPr id="52" name="Shape 2">
          <a:extLst>
            <a:ext uri="{FF2B5EF4-FFF2-40B4-BE49-F238E27FC236}">
              <a16:creationId xmlns:a16="http://schemas.microsoft.com/office/drawing/2014/main" id="{4A0DB17B-0F52-43D9-AF6E-DD9104B1D5E0}"/>
            </a:ext>
          </a:extLst>
        </xdr:cNvPr>
        <xdr:cNvSpPr/>
      </xdr:nvSpPr>
      <xdr:spPr>
        <a:xfrm>
          <a:off x="6185484"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75</xdr:row>
      <xdr:rowOff>0</xdr:rowOff>
    </xdr:from>
    <xdr:ext cx="36830" cy="6350"/>
    <xdr:sp macro="" textlink="">
      <xdr:nvSpPr>
        <xdr:cNvPr id="53" name="Shape 2">
          <a:extLst>
            <a:ext uri="{FF2B5EF4-FFF2-40B4-BE49-F238E27FC236}">
              <a16:creationId xmlns:a16="http://schemas.microsoft.com/office/drawing/2014/main" id="{C664BB76-FBB2-4043-9F61-A4AF64A74997}"/>
            </a:ext>
          </a:extLst>
        </xdr:cNvPr>
        <xdr:cNvSpPr/>
      </xdr:nvSpPr>
      <xdr:spPr>
        <a:xfrm>
          <a:off x="6185484" y="407098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76</xdr:row>
      <xdr:rowOff>0</xdr:rowOff>
    </xdr:from>
    <xdr:ext cx="36830" cy="6350"/>
    <xdr:sp macro="" textlink="">
      <xdr:nvSpPr>
        <xdr:cNvPr id="54" name="Shape 2">
          <a:extLst>
            <a:ext uri="{FF2B5EF4-FFF2-40B4-BE49-F238E27FC236}">
              <a16:creationId xmlns:a16="http://schemas.microsoft.com/office/drawing/2014/main" id="{D6A1B9CB-9D0A-4FAE-89BD-F3C2672469F5}"/>
            </a:ext>
          </a:extLst>
        </xdr:cNvPr>
        <xdr:cNvSpPr/>
      </xdr:nvSpPr>
      <xdr:spPr>
        <a:xfrm>
          <a:off x="6185484" y="40919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77</xdr:row>
      <xdr:rowOff>0</xdr:rowOff>
    </xdr:from>
    <xdr:ext cx="36830" cy="6350"/>
    <xdr:sp macro="" textlink="">
      <xdr:nvSpPr>
        <xdr:cNvPr id="55" name="Shape 2">
          <a:extLst>
            <a:ext uri="{FF2B5EF4-FFF2-40B4-BE49-F238E27FC236}">
              <a16:creationId xmlns:a16="http://schemas.microsoft.com/office/drawing/2014/main" id="{B2B465AD-ED8B-48CF-AD1A-321DC20A5E55}"/>
            </a:ext>
          </a:extLst>
        </xdr:cNvPr>
        <xdr:cNvSpPr/>
      </xdr:nvSpPr>
      <xdr:spPr>
        <a:xfrm>
          <a:off x="6185484" y="4112895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74</xdr:row>
      <xdr:rowOff>0</xdr:rowOff>
    </xdr:from>
    <xdr:ext cx="36830" cy="6350"/>
    <xdr:sp macro="" textlink="">
      <xdr:nvSpPr>
        <xdr:cNvPr id="56" name="Shape 2">
          <a:extLst>
            <a:ext uri="{FF2B5EF4-FFF2-40B4-BE49-F238E27FC236}">
              <a16:creationId xmlns:a16="http://schemas.microsoft.com/office/drawing/2014/main" id="{D8FEAD01-520E-4E5D-A34E-B664424659B0}"/>
            </a:ext>
          </a:extLst>
        </xdr:cNvPr>
        <xdr:cNvSpPr/>
      </xdr:nvSpPr>
      <xdr:spPr>
        <a:xfrm>
          <a:off x="5480634"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74</xdr:row>
      <xdr:rowOff>0</xdr:rowOff>
    </xdr:from>
    <xdr:ext cx="36830" cy="6350"/>
    <xdr:sp macro="" textlink="">
      <xdr:nvSpPr>
        <xdr:cNvPr id="57" name="Shape 2">
          <a:extLst>
            <a:ext uri="{FF2B5EF4-FFF2-40B4-BE49-F238E27FC236}">
              <a16:creationId xmlns:a16="http://schemas.microsoft.com/office/drawing/2014/main" id="{58F70EBB-A977-46FE-845D-0B13E94EC869}"/>
            </a:ext>
          </a:extLst>
        </xdr:cNvPr>
        <xdr:cNvSpPr/>
      </xdr:nvSpPr>
      <xdr:spPr>
        <a:xfrm>
          <a:off x="5480634"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3</xdr:col>
      <xdr:colOff>1899234</xdr:colOff>
      <xdr:row>74</xdr:row>
      <xdr:rowOff>0</xdr:rowOff>
    </xdr:from>
    <xdr:ext cx="36830" cy="6350"/>
    <xdr:sp macro="" textlink="">
      <xdr:nvSpPr>
        <xdr:cNvPr id="58" name="Shape 2">
          <a:extLst>
            <a:ext uri="{FF2B5EF4-FFF2-40B4-BE49-F238E27FC236}">
              <a16:creationId xmlns:a16="http://schemas.microsoft.com/office/drawing/2014/main" id="{1B8D37B6-4BEA-4648-91C0-98B2DCA61401}"/>
            </a:ext>
          </a:extLst>
        </xdr:cNvPr>
        <xdr:cNvSpPr/>
      </xdr:nvSpPr>
      <xdr:spPr>
        <a:xfrm>
          <a:off x="6185484" y="405384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72</xdr:row>
      <xdr:rowOff>0</xdr:rowOff>
    </xdr:from>
    <xdr:ext cx="36830" cy="6350"/>
    <xdr:sp macro="" textlink="">
      <xdr:nvSpPr>
        <xdr:cNvPr id="59" name="Shape 2">
          <a:extLst>
            <a:ext uri="{FF2B5EF4-FFF2-40B4-BE49-F238E27FC236}">
              <a16:creationId xmlns:a16="http://schemas.microsoft.com/office/drawing/2014/main" id="{C5E44133-0E39-4593-A005-C87DAD0DB27A}"/>
            </a:ext>
          </a:extLst>
        </xdr:cNvPr>
        <xdr:cNvSpPr/>
      </xdr:nvSpPr>
      <xdr:spPr>
        <a:xfrm>
          <a:off x="2480259"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72</xdr:row>
      <xdr:rowOff>0</xdr:rowOff>
    </xdr:from>
    <xdr:ext cx="36830" cy="6350"/>
    <xdr:sp macro="" textlink="">
      <xdr:nvSpPr>
        <xdr:cNvPr id="60" name="Shape 2">
          <a:extLst>
            <a:ext uri="{FF2B5EF4-FFF2-40B4-BE49-F238E27FC236}">
              <a16:creationId xmlns:a16="http://schemas.microsoft.com/office/drawing/2014/main" id="{4E8D2280-F820-48F4-9BEC-C10D7D11EAA2}"/>
            </a:ext>
          </a:extLst>
        </xdr:cNvPr>
        <xdr:cNvSpPr/>
      </xdr:nvSpPr>
      <xdr:spPr>
        <a:xfrm>
          <a:off x="5480634"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1</xdr:col>
      <xdr:colOff>1899234</xdr:colOff>
      <xdr:row>72</xdr:row>
      <xdr:rowOff>0</xdr:rowOff>
    </xdr:from>
    <xdr:ext cx="36830" cy="6350"/>
    <xdr:sp macro="" textlink="">
      <xdr:nvSpPr>
        <xdr:cNvPr id="61" name="Shape 2">
          <a:extLst>
            <a:ext uri="{FF2B5EF4-FFF2-40B4-BE49-F238E27FC236}">
              <a16:creationId xmlns:a16="http://schemas.microsoft.com/office/drawing/2014/main" id="{96ADECCA-6355-47BF-B408-C3304F5E3CD9}"/>
            </a:ext>
          </a:extLst>
        </xdr:cNvPr>
        <xdr:cNvSpPr/>
      </xdr:nvSpPr>
      <xdr:spPr>
        <a:xfrm>
          <a:off x="2480259"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oneCellAnchor>
    <xdr:from>
      <xdr:col>2</xdr:col>
      <xdr:colOff>1899234</xdr:colOff>
      <xdr:row>72</xdr:row>
      <xdr:rowOff>0</xdr:rowOff>
    </xdr:from>
    <xdr:ext cx="36830" cy="6350"/>
    <xdr:sp macro="" textlink="">
      <xdr:nvSpPr>
        <xdr:cNvPr id="62" name="Shape 2">
          <a:extLst>
            <a:ext uri="{FF2B5EF4-FFF2-40B4-BE49-F238E27FC236}">
              <a16:creationId xmlns:a16="http://schemas.microsoft.com/office/drawing/2014/main" id="{7CCF9DC5-FC68-48EA-A724-9603EC79333D}"/>
            </a:ext>
          </a:extLst>
        </xdr:cNvPr>
        <xdr:cNvSpPr/>
      </xdr:nvSpPr>
      <xdr:spPr>
        <a:xfrm>
          <a:off x="5480634" y="40195500"/>
          <a:ext cx="36830" cy="6350"/>
        </a:xfrm>
        <a:custGeom>
          <a:avLst/>
          <a:gdLst/>
          <a:ahLst/>
          <a:cxnLst/>
          <a:rect l="0" t="0" r="0" b="0"/>
          <a:pathLst>
            <a:path w="36830" h="6350">
              <a:moveTo>
                <a:pt x="36575" y="0"/>
              </a:moveTo>
              <a:lnTo>
                <a:pt x="0" y="0"/>
              </a:lnTo>
              <a:lnTo>
                <a:pt x="0" y="6095"/>
              </a:lnTo>
              <a:lnTo>
                <a:pt x="36575" y="6095"/>
              </a:lnTo>
              <a:lnTo>
                <a:pt x="36575" y="0"/>
              </a:lnTo>
              <a:close/>
            </a:path>
          </a:pathLst>
        </a:custGeom>
        <a:solidFill>
          <a:srgbClr val="000000">
            <a:alpha val="50000"/>
          </a:srgbClr>
        </a:solid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n-going%20Jobs\Nzoia\NZOIA\PHASE%20I\Tendering%20Stage\Tender%20Documents\Sinohydro+Machiri%20Priced%20BQs\WEBUYE\WEBUYE%20REHABILITATION%20BO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My%20Documents\My%20Documents\MINE\BUSIA-MUMIAS%20IPC-55(Feb-02)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Gauff-Nairobi\Water\Documents\Zambia\Northwest%20Province\Bills\All%20Works%20BoQ\Solwezi\BUILDINGS%20BILL(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y%20Documents\My%20Documents\MINE\IPC-54(Nov-01)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1\lenovo\LOCALS~1\Temp\Xl0000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George\My%20Documents\Downloads\Documents%20and%20Settings\lenovo\Local%20Settings\Temp\Xl0000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d.docs.live.net\Documents%20and%20Settings\George\My%20Documents\Downloads\DOCUME~1\lenovo\LOCALS~1\Temp\Xl0000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 val="Sheet1"/>
      <sheetName val="Bill No. 5.5 (2)"/>
      <sheetName val="Collection Sheet 5.5 (2)"/>
      <sheetName val="Sheet2"/>
    </sheetNames>
    <sheetDataSet>
      <sheetData sheetId="0" refreshError="1">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 sheetId="64">
        <row r="118">
          <cell r="E118">
            <v>0</v>
          </cell>
        </row>
      </sheetData>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IPC-49SUMWORK"/>
      <sheetName val="IPC-55SUMWORK"/>
      <sheetName val="BILL 17.2 Chlorine dosing"/>
      <sheetName val="Sheet1"/>
      <sheetName val="standard"/>
      <sheetName val=" Canal Design Sheet"/>
      <sheetName val="Irrigation Canals Details"/>
      <sheetName val="Front page"/>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17">
          <cell r="E117">
            <v>7740.1440000000002</v>
          </cell>
        </row>
        <row r="118">
          <cell r="E118">
            <v>9964.4740000000002</v>
          </cell>
        </row>
        <row r="119">
          <cell r="E119">
            <v>11038.619999999999</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4">
          <cell r="E134">
            <v>349.59999999999997</v>
          </cell>
        </row>
        <row r="135">
          <cell r="E135">
            <v>393.29999999999995</v>
          </cell>
        </row>
        <row r="136">
          <cell r="E136">
            <v>437</v>
          </cell>
        </row>
        <row r="137">
          <cell r="E137">
            <v>603.06000000000006</v>
          </cell>
        </row>
        <row r="138">
          <cell r="E138">
            <v>437</v>
          </cell>
        </row>
        <row r="140">
          <cell r="E140">
            <v>70453.14</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7">
          <cell r="E257">
            <v>7.5</v>
          </cell>
        </row>
        <row r="259">
          <cell r="E259">
            <v>15.980400000000001</v>
          </cell>
        </row>
        <row r="260">
          <cell r="E260">
            <v>104.10720000000001</v>
          </cell>
        </row>
        <row r="261">
          <cell r="E261">
            <v>75.982800000000012</v>
          </cell>
        </row>
        <row r="264">
          <cell r="E264">
            <v>78.632400000000004</v>
          </cell>
        </row>
        <row r="269">
          <cell r="E269">
            <v>97.952399999999997</v>
          </cell>
        </row>
        <row r="272">
          <cell r="E272">
            <v>123.87800000000001</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sheetData sheetId="129" refreshError="1"/>
      <sheetData sheetId="130" refreshError="1"/>
      <sheetData sheetId="131" refreshError="1"/>
      <sheetData sheetId="1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 val="Rates"/>
    </sheetNames>
    <sheetDataSet>
      <sheetData sheetId="0"/>
      <sheetData sheetId="1"/>
      <sheetData sheetId="2"/>
      <sheetData sheetId="3"/>
      <sheetData sheetId="4">
        <row r="1">
          <cell r="B1">
            <v>0</v>
          </cell>
          <cell r="G1" t="str">
            <v>SUMMARY OF WORK DONE</v>
          </cell>
        </row>
        <row r="3">
          <cell r="C3" t="str">
            <v>CONTRACT NAME</v>
          </cell>
          <cell r="F3" t="str">
            <v>BUSIA - MUMIAS ROAD PROJECT</v>
          </cell>
          <cell r="K3" t="str">
            <v>CERTIFICATE NO.</v>
          </cell>
          <cell r="O3">
            <v>55</v>
          </cell>
        </row>
        <row r="4">
          <cell r="F4" t="str">
            <v>.</v>
          </cell>
          <cell r="G4" t="str">
            <v>.</v>
          </cell>
          <cell r="H4" t="str">
            <v>.</v>
          </cell>
          <cell r="N4" t="str">
            <v>.</v>
          </cell>
          <cell r="O4" t="str">
            <v>.</v>
          </cell>
        </row>
        <row r="5">
          <cell r="C5" t="str">
            <v>CONTRACT NO.</v>
          </cell>
          <cell r="F5" t="str">
            <v>RD. 0275</v>
          </cell>
          <cell r="K5" t="str">
            <v>VALUATION AS AT</v>
          </cell>
          <cell r="O5" t="str">
            <v>28th February, 2002</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v>0</v>
          </cell>
        </row>
        <row r="14">
          <cell r="F14" t="str">
            <v>DESCRIPTION</v>
          </cell>
          <cell r="H14" t="str">
            <v>(INCL. V.O.'s)</v>
          </cell>
          <cell r="I14" t="str">
            <v xml:space="preserve">AMOUNTS ADDENDUM </v>
          </cell>
          <cell r="J14" t="str">
            <v>CERTIFICATES No. 1-54</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283355598.14014798</v>
          </cell>
          <cell r="M17">
            <v>7199277.8839999996</v>
          </cell>
          <cell r="O17">
            <v>290554876.02414799</v>
          </cell>
        </row>
        <row r="18">
          <cell r="C18" t="str">
            <v>4</v>
          </cell>
          <cell r="E18" t="str">
            <v>SITE CLEARANCE</v>
          </cell>
          <cell r="H18">
            <v>8710000</v>
          </cell>
          <cell r="I18">
            <v>18000497</v>
          </cell>
          <cell r="J18">
            <v>18276574</v>
          </cell>
          <cell r="M18">
            <v>0</v>
          </cell>
          <cell r="O18">
            <v>18276574</v>
          </cell>
        </row>
        <row r="19">
          <cell r="C19" t="str">
            <v>5</v>
          </cell>
          <cell r="E19" t="str">
            <v>EARTHWORKS</v>
          </cell>
          <cell r="H19">
            <v>49898800</v>
          </cell>
          <cell r="I19">
            <v>200502629</v>
          </cell>
          <cell r="J19">
            <v>200516915.164</v>
          </cell>
          <cell r="M19">
            <v>1082723.25</v>
          </cell>
          <cell r="O19">
            <v>201599638.414</v>
          </cell>
        </row>
        <row r="20">
          <cell r="C20" t="str">
            <v>7</v>
          </cell>
          <cell r="E20" t="str">
            <v>EXCAVATION &amp; FILLING OF STRUCTURES</v>
          </cell>
          <cell r="H20">
            <v>5372843</v>
          </cell>
          <cell r="I20">
            <v>12290131</v>
          </cell>
          <cell r="J20">
            <v>9767443.5099999998</v>
          </cell>
          <cell r="M20">
            <v>0</v>
          </cell>
          <cell r="O20">
            <v>9767443.5099999998</v>
          </cell>
        </row>
        <row r="21">
          <cell r="C21" t="str">
            <v>8</v>
          </cell>
          <cell r="E21" t="str">
            <v>CULVERTS AND DRAINAGE WORK</v>
          </cell>
          <cell r="H21">
            <v>21943635</v>
          </cell>
          <cell r="I21">
            <v>38208714</v>
          </cell>
          <cell r="J21">
            <v>40031031.090000004</v>
          </cell>
          <cell r="M21">
            <v>603782.9</v>
          </cell>
          <cell r="O21">
            <v>40634813.990000002</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41497751.965999998</v>
          </cell>
          <cell r="M23">
            <v>0</v>
          </cell>
          <cell r="O23">
            <v>41497751.965999998</v>
          </cell>
        </row>
        <row r="24">
          <cell r="C24" t="str">
            <v>14</v>
          </cell>
          <cell r="E24" t="str">
            <v>CEMENT OR LIME STABILIZATION</v>
          </cell>
          <cell r="H24">
            <v>78374870</v>
          </cell>
          <cell r="I24">
            <v>76699036</v>
          </cell>
          <cell r="J24">
            <v>72374340.968400002</v>
          </cell>
          <cell r="M24">
            <v>926532.75679999986</v>
          </cell>
          <cell r="O24">
            <v>73300873.725199997</v>
          </cell>
        </row>
        <row r="25">
          <cell r="C25" t="str">
            <v>15</v>
          </cell>
          <cell r="E25" t="str">
            <v>SURFACE DRESSING</v>
          </cell>
          <cell r="H25">
            <v>31446800</v>
          </cell>
          <cell r="I25">
            <v>38576396</v>
          </cell>
          <cell r="J25">
            <v>38558309.807999998</v>
          </cell>
          <cell r="M25">
            <v>310080.07799999998</v>
          </cell>
          <cell r="O25">
            <v>38868389.886</v>
          </cell>
        </row>
        <row r="26">
          <cell r="C26" t="str">
            <v>16</v>
          </cell>
          <cell r="E26" t="str">
            <v>BITUMINOUS MIX WEARING COURSE</v>
          </cell>
          <cell r="H26">
            <v>101445600</v>
          </cell>
          <cell r="I26">
            <v>116542002</v>
          </cell>
          <cell r="J26">
            <v>119282626.5</v>
          </cell>
          <cell r="M26">
            <v>3996956.6399999997</v>
          </cell>
          <cell r="O26">
            <v>123279583.14</v>
          </cell>
        </row>
        <row r="27">
          <cell r="C27" t="str">
            <v>17</v>
          </cell>
          <cell r="E27" t="str">
            <v>CONCRETE WORKS</v>
          </cell>
          <cell r="H27">
            <v>10615570</v>
          </cell>
          <cell r="I27">
            <v>37383305</v>
          </cell>
          <cell r="J27">
            <v>34387089</v>
          </cell>
          <cell r="M27">
            <v>217531.30000000002</v>
          </cell>
          <cell r="O27">
            <v>34604620.299999997</v>
          </cell>
        </row>
        <row r="28">
          <cell r="C28" t="str">
            <v>20</v>
          </cell>
          <cell r="E28" t="str">
            <v>ROAD FURNITURE</v>
          </cell>
          <cell r="H28">
            <v>11699070</v>
          </cell>
          <cell r="I28">
            <v>19854092</v>
          </cell>
          <cell r="J28">
            <v>14920036.949999999</v>
          </cell>
          <cell r="M28">
            <v>2228874.2000000002</v>
          </cell>
          <cell r="O28">
            <v>17148911.149999999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10906335.01</v>
          </cell>
          <cell r="M30">
            <v>8620</v>
          </cell>
          <cell r="O30">
            <v>10914955.01</v>
          </cell>
        </row>
        <row r="34">
          <cell r="G34" t="str">
            <v>VALUE  OF  WORK  DONE</v>
          </cell>
          <cell r="I34">
            <v>951332839</v>
          </cell>
          <cell r="J34">
            <v>906489920.90654802</v>
          </cell>
          <cell r="M34">
            <v>16574379.0088</v>
          </cell>
          <cell r="O34">
            <v>923064299.91534793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IPC-55SUMWORK"/>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Front page"/>
      <sheetName val="standard"/>
      <sheetName val="BILLS"/>
      <sheetName val="SUMMARY"/>
      <sheetName val="BOQ"/>
      <sheetName val="EPOIPA FLOOD"/>
      <sheetName val="FILTER UNIT"/>
      <sheetName val="SEDIMENTATION BASIN"/>
      <sheetName val="NGUMENI FLOOD "/>
      <sheetName val="PRELIMIN"/>
    </sheetNames>
    <sheetDataSet>
      <sheetData sheetId="0">
        <row r="9">
          <cell r="K9">
            <v>0.92</v>
          </cell>
        </row>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S BILL(R)"/>
      <sheetName val="#REF"/>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 val="IPC-55SUMWORK"/>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 val="Rates"/>
      <sheetName val="IPC-55SUMWORK"/>
    </sheetNames>
    <sheetDataSet>
      <sheetData sheetId="0"/>
      <sheetData sheetId="1"/>
      <sheetData sheetId="2"/>
      <sheetData sheetId="3"/>
      <sheetData sheetId="4">
        <row r="1">
          <cell r="B1">
            <v>0</v>
          </cell>
          <cell r="G1" t="str">
            <v>SUMMARY OF WORK DONE</v>
          </cell>
        </row>
        <row r="3">
          <cell r="C3" t="str">
            <v>CONTRACT NAME</v>
          </cell>
          <cell r="F3" t="str">
            <v>BUSIA - MUMIAS ROAD PROJECT</v>
          </cell>
          <cell r="K3" t="str">
            <v>CERTIFICATE NO.</v>
          </cell>
          <cell r="O3">
            <v>54</v>
          </cell>
        </row>
        <row r="4">
          <cell r="F4" t="str">
            <v>.</v>
          </cell>
          <cell r="G4" t="str">
            <v>.</v>
          </cell>
          <cell r="H4" t="str">
            <v>.</v>
          </cell>
          <cell r="N4" t="str">
            <v>.</v>
          </cell>
          <cell r="O4" t="str">
            <v>.</v>
          </cell>
        </row>
        <row r="5">
          <cell r="C5" t="str">
            <v>CONTRACT NO.</v>
          </cell>
          <cell r="F5" t="str">
            <v>RD. 0275</v>
          </cell>
          <cell r="K5" t="str">
            <v>VALUATION AS AT</v>
          </cell>
          <cell r="O5" t="str">
            <v>30th November, 2001</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v>0</v>
          </cell>
        </row>
        <row r="14">
          <cell r="F14" t="str">
            <v>DESCRIPTION</v>
          </cell>
          <cell r="H14" t="str">
            <v>(INCL. V.O.'s)</v>
          </cell>
          <cell r="I14" t="str">
            <v xml:space="preserve">AMOUNTS ADDENDUM </v>
          </cell>
          <cell r="J14" t="str">
            <v>CERTIFICATES No. 1-52</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278044108.171148</v>
          </cell>
          <cell r="M17">
            <v>5311489.9689999996</v>
          </cell>
          <cell r="O17">
            <v>283355598.14014798</v>
          </cell>
        </row>
        <row r="18">
          <cell r="C18" t="str">
            <v>4</v>
          </cell>
          <cell r="E18" t="str">
            <v>SITE CLEARANCE</v>
          </cell>
          <cell r="H18">
            <v>8710000</v>
          </cell>
          <cell r="I18">
            <v>18000497</v>
          </cell>
          <cell r="J18">
            <v>18123981.350000001</v>
          </cell>
          <cell r="M18">
            <v>152592.65</v>
          </cell>
          <cell r="O18">
            <v>18276574</v>
          </cell>
        </row>
        <row r="19">
          <cell r="C19" t="str">
            <v>5</v>
          </cell>
          <cell r="E19" t="str">
            <v>EARTHWORKS</v>
          </cell>
          <cell r="H19">
            <v>49898800</v>
          </cell>
          <cell r="I19">
            <v>200502629</v>
          </cell>
          <cell r="J19">
            <v>201841744.03999999</v>
          </cell>
          <cell r="M19">
            <v>-1324828.8759999995</v>
          </cell>
          <cell r="O19">
            <v>200516915.164</v>
          </cell>
        </row>
        <row r="20">
          <cell r="C20" t="str">
            <v>7</v>
          </cell>
          <cell r="E20" t="str">
            <v>EXCAVATION &amp; FILLING OF STRUCTURES</v>
          </cell>
          <cell r="H20">
            <v>5372843</v>
          </cell>
          <cell r="I20">
            <v>12290131</v>
          </cell>
          <cell r="J20">
            <v>9665507.8300000001</v>
          </cell>
          <cell r="M20">
            <v>101935.67999999999</v>
          </cell>
          <cell r="O20">
            <v>9767443.5099999998</v>
          </cell>
        </row>
        <row r="21">
          <cell r="C21" t="str">
            <v>8</v>
          </cell>
          <cell r="E21" t="str">
            <v>CULVERTS AND DRAINAGE WORK</v>
          </cell>
          <cell r="H21">
            <v>21943635</v>
          </cell>
          <cell r="I21">
            <v>38208714</v>
          </cell>
          <cell r="J21">
            <v>41146060.810000002</v>
          </cell>
          <cell r="M21">
            <v>-1115029.7200000002</v>
          </cell>
          <cell r="O21">
            <v>40031031.090000004</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41083466.023999996</v>
          </cell>
          <cell r="M23">
            <v>414285.94199999992</v>
          </cell>
          <cell r="O23">
            <v>41497751.965999998</v>
          </cell>
        </row>
        <row r="24">
          <cell r="C24" t="str">
            <v>14</v>
          </cell>
          <cell r="E24" t="str">
            <v>CEMENT OR LIME STABILIZATION</v>
          </cell>
          <cell r="H24">
            <v>78374870</v>
          </cell>
          <cell r="I24">
            <v>76699036</v>
          </cell>
          <cell r="J24">
            <v>72374340.968400002</v>
          </cell>
          <cell r="M24">
            <v>0</v>
          </cell>
          <cell r="O24">
            <v>72374340.968400002</v>
          </cell>
        </row>
        <row r="25">
          <cell r="C25" t="str">
            <v>15</v>
          </cell>
          <cell r="E25" t="str">
            <v>SURFACE DRESSING</v>
          </cell>
          <cell r="H25">
            <v>31446800</v>
          </cell>
          <cell r="I25">
            <v>38576396</v>
          </cell>
          <cell r="J25">
            <v>38205760.267999999</v>
          </cell>
          <cell r="M25">
            <v>352549.53999999992</v>
          </cell>
          <cell r="O25">
            <v>38558309.807999998</v>
          </cell>
        </row>
        <row r="26">
          <cell r="C26" t="str">
            <v>16</v>
          </cell>
          <cell r="E26" t="str">
            <v>BITUMINOUS MIX WEARING COURSE</v>
          </cell>
          <cell r="H26">
            <v>101445600</v>
          </cell>
          <cell r="I26">
            <v>116542002</v>
          </cell>
          <cell r="J26">
            <v>119282626.5</v>
          </cell>
          <cell r="M26">
            <v>1094845.74</v>
          </cell>
          <cell r="O26">
            <v>120377472.23999999</v>
          </cell>
        </row>
        <row r="27">
          <cell r="C27" t="str">
            <v>17</v>
          </cell>
          <cell r="E27" t="str">
            <v>CONCRETE WORKS</v>
          </cell>
          <cell r="H27">
            <v>10615570</v>
          </cell>
          <cell r="I27">
            <v>37383305</v>
          </cell>
          <cell r="J27">
            <v>33583078.100000001</v>
          </cell>
          <cell r="M27">
            <v>804010.9</v>
          </cell>
          <cell r="O27">
            <v>34387089</v>
          </cell>
        </row>
        <row r="28">
          <cell r="C28" t="str">
            <v>20</v>
          </cell>
          <cell r="E28" t="str">
            <v>ROAD FURNITURE</v>
          </cell>
          <cell r="H28">
            <v>11699070</v>
          </cell>
          <cell r="I28">
            <v>19854092</v>
          </cell>
          <cell r="J28">
            <v>11926619.949999999</v>
          </cell>
          <cell r="M28">
            <v>3185945</v>
          </cell>
          <cell r="O28">
            <v>15112564.949999999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10884515.01</v>
          </cell>
          <cell r="M30">
            <v>21820</v>
          </cell>
          <cell r="O30">
            <v>10906335.01</v>
          </cell>
        </row>
        <row r="34">
          <cell r="G34" t="str">
            <v>VALUE  OF  WORK  DONE</v>
          </cell>
          <cell r="I34">
            <v>951332839</v>
          </cell>
          <cell r="J34">
            <v>898777677.82154822</v>
          </cell>
          <cell r="M34">
            <v>8999616.8249999993</v>
          </cell>
          <cell r="O34">
            <v>907777294.64654803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印说明"/>
      <sheetName val="PAYMENT CURRENCIES"/>
      <sheetName val="BOQ"/>
      <sheetName val="Sheet3"/>
      <sheetName val="Sheet4"/>
      <sheetName val="SUMMARY1"/>
      <sheetName val="djfx"/>
      <sheetName val="材料"/>
      <sheetName val="设备台班"/>
      <sheetName val="基础数据"/>
      <sheetName val="4标价组成"/>
      <sheetName val="摊销费"/>
      <sheetName val="人员工资表"/>
      <sheetName val="混凝土配合比"/>
      <sheetName val="沙砾料价格表"/>
      <sheetName val="Sheet1"/>
      <sheetName val="Sheet2"/>
      <sheetName val="????"/>
      <sheetName val="???"/>
    </sheetNames>
    <sheetDataSet>
      <sheetData sheetId="0" refreshError="1"/>
      <sheetData sheetId="1" refreshError="1"/>
      <sheetData sheetId="2" refreshError="1"/>
      <sheetData sheetId="3" refreshError="1"/>
      <sheetData sheetId="4" refreshError="1"/>
      <sheetData sheetId="5" refreshError="1"/>
      <sheetData sheetId="6" refreshError="1">
        <row r="2">
          <cell r="B2" t="str">
            <v>单   价   分   析   表</v>
          </cell>
          <cell r="J2" t="str">
            <v>工序划分</v>
          </cell>
          <cell r="Q2" t="str">
            <v>汇总项</v>
          </cell>
        </row>
        <row r="4">
          <cell r="A4" t="str">
            <v>BOQ系数</v>
          </cell>
          <cell r="B4" t="str">
            <v>项目编号:</v>
          </cell>
          <cell r="C4" t="str">
            <v>KW1.0</v>
          </cell>
          <cell r="G4" t="str">
            <v>数量</v>
          </cell>
          <cell r="H4">
            <v>2082.5</v>
          </cell>
          <cell r="I4" t="str">
            <v>单价</v>
          </cell>
        </row>
        <row r="5">
          <cell r="B5" t="str">
            <v>项目名称:</v>
          </cell>
          <cell r="C5" t="str">
            <v>Maximum depth n.e. 1.0 m</v>
          </cell>
          <cell r="G5" t="str">
            <v>单位</v>
          </cell>
          <cell r="H5">
            <v>0</v>
          </cell>
          <cell r="I5">
            <v>1.2030820132102527</v>
          </cell>
          <cell r="J5" t="str">
            <v>挖</v>
          </cell>
          <cell r="K5" t="str">
            <v>运</v>
          </cell>
        </row>
        <row r="6">
          <cell r="A6" t="str">
            <v>KW1.0</v>
          </cell>
          <cell r="B6" t="str">
            <v>单   价:</v>
          </cell>
          <cell r="C6">
            <v>1.2030820132102527</v>
          </cell>
          <cell r="D6" t="str">
            <v>USD/</v>
          </cell>
          <cell r="G6" t="str">
            <v>定额单位</v>
          </cell>
          <cell r="I6">
            <v>117</v>
          </cell>
          <cell r="J6" t="str">
            <v>1=120</v>
          </cell>
          <cell r="K6" t="str">
            <v>1=111</v>
          </cell>
        </row>
        <row r="7">
          <cell r="A7" t="str">
            <v>定额号</v>
          </cell>
          <cell r="B7" t="str">
            <v>E01</v>
          </cell>
          <cell r="C7" t="str">
            <v>名称及规格</v>
          </cell>
          <cell r="D7" t="str">
            <v>单位</v>
          </cell>
          <cell r="E7" t="str">
            <v>数  量</v>
          </cell>
          <cell r="F7" t="str">
            <v>单价</v>
          </cell>
          <cell r="G7" t="str">
            <v>合价</v>
          </cell>
          <cell r="J7" t="str">
            <v>100M3</v>
          </cell>
          <cell r="K7">
            <v>100</v>
          </cell>
          <cell r="Q7" t="str">
            <v>数量汇总</v>
          </cell>
          <cell r="R7" t="str">
            <v>价格汇总(美元)</v>
          </cell>
          <cell r="S7" t="str">
            <v>价格汇总(当地币)</v>
          </cell>
        </row>
        <row r="8">
          <cell r="G8" t="str">
            <v>美元</v>
          </cell>
          <cell r="H8" t="str">
            <v>当地币</v>
          </cell>
          <cell r="J8">
            <v>0.01</v>
          </cell>
          <cell r="K8">
            <v>3.0000000000000001E-3</v>
          </cell>
        </row>
        <row r="9">
          <cell r="A9" t="str">
            <v>L00</v>
          </cell>
          <cell r="B9">
            <v>1</v>
          </cell>
          <cell r="C9" t="str">
            <v>人工</v>
          </cell>
          <cell r="G9">
            <v>1.9886773031394751E-2</v>
          </cell>
          <cell r="H9">
            <v>1.9320000000000002</v>
          </cell>
          <cell r="Q9">
            <v>0</v>
          </cell>
          <cell r="R9">
            <v>41.414204837879566</v>
          </cell>
          <cell r="S9">
            <v>4023.3900000000003</v>
          </cell>
        </row>
        <row r="10">
          <cell r="A10" t="str">
            <v>L10</v>
          </cell>
          <cell r="B10">
            <v>1.1000000000000001</v>
          </cell>
          <cell r="C10" t="str">
            <v>力工</v>
          </cell>
          <cell r="D10" t="str">
            <v>day</v>
          </cell>
          <cell r="E10">
            <v>6.8999999999999999E-3</v>
          </cell>
          <cell r="F10">
            <v>2.8821410190427175</v>
          </cell>
          <cell r="G10">
            <v>1.9886773031394751E-2</v>
          </cell>
          <cell r="H10">
            <v>1.9320000000000002</v>
          </cell>
          <cell r="J10">
            <v>0.69</v>
          </cell>
          <cell r="Q10">
            <v>14.369249999999999</v>
          </cell>
          <cell r="R10">
            <v>41.414204837879566</v>
          </cell>
          <cell r="S10">
            <v>4023.3900000000003</v>
          </cell>
        </row>
        <row r="11">
          <cell r="A11" t="str">
            <v>L20</v>
          </cell>
          <cell r="B11">
            <v>1.2</v>
          </cell>
          <cell r="C11" t="str">
            <v>技工</v>
          </cell>
          <cell r="D11" t="str">
            <v>day</v>
          </cell>
          <cell r="E11">
            <v>0</v>
          </cell>
          <cell r="F11">
            <v>4.6320123520329384</v>
          </cell>
          <cell r="G11">
            <v>0</v>
          </cell>
          <cell r="H11">
            <v>0</v>
          </cell>
          <cell r="Q11">
            <v>0</v>
          </cell>
          <cell r="R11">
            <v>0</v>
          </cell>
          <cell r="S11">
            <v>0</v>
          </cell>
        </row>
        <row r="12">
          <cell r="A12" t="str">
            <v>M000</v>
          </cell>
          <cell r="B12">
            <v>2</v>
          </cell>
          <cell r="C12" t="str">
            <v>建筑材料</v>
          </cell>
          <cell r="G12">
            <v>1.8528049408131756E-3</v>
          </cell>
          <cell r="H12">
            <v>0.18000000000000002</v>
          </cell>
          <cell r="Q12">
            <v>0</v>
          </cell>
          <cell r="R12">
            <v>3.858466289243438</v>
          </cell>
          <cell r="S12">
            <v>374.85</v>
          </cell>
        </row>
        <row r="13">
          <cell r="C13">
            <v>0</v>
          </cell>
          <cell r="D13">
            <v>0</v>
          </cell>
          <cell r="E13">
            <v>0</v>
          </cell>
          <cell r="F13">
            <v>0</v>
          </cell>
          <cell r="G13">
            <v>0</v>
          </cell>
          <cell r="H13">
            <v>0</v>
          </cell>
          <cell r="Q13">
            <v>0</v>
          </cell>
          <cell r="R13">
            <v>0</v>
          </cell>
          <cell r="S13">
            <v>0</v>
          </cell>
        </row>
        <row r="14">
          <cell r="A14" t="str">
            <v>Y08</v>
          </cell>
          <cell r="C14" t="str">
            <v>水</v>
          </cell>
          <cell r="D14" t="str">
            <v>m3</v>
          </cell>
          <cell r="E14">
            <v>3.5999999999999999E-3</v>
          </cell>
          <cell r="F14">
            <v>0.51466803911477099</v>
          </cell>
          <cell r="G14">
            <v>1.8528049408131756E-3</v>
          </cell>
          <cell r="H14">
            <v>0.18000000000000002</v>
          </cell>
          <cell r="K14">
            <v>1.2</v>
          </cell>
          <cell r="Q14">
            <v>7.4969999999999999</v>
          </cell>
          <cell r="R14">
            <v>3.858466289243438</v>
          </cell>
          <cell r="S14">
            <v>374.85</v>
          </cell>
        </row>
        <row r="15">
          <cell r="C15">
            <v>0</v>
          </cell>
          <cell r="D15">
            <v>0</v>
          </cell>
          <cell r="E15">
            <v>0</v>
          </cell>
          <cell r="F15">
            <v>0</v>
          </cell>
          <cell r="G15">
            <v>0</v>
          </cell>
          <cell r="H15">
            <v>0</v>
          </cell>
          <cell r="Q15">
            <v>0</v>
          </cell>
          <cell r="R15">
            <v>0</v>
          </cell>
          <cell r="S15">
            <v>0</v>
          </cell>
        </row>
        <row r="16">
          <cell r="C16">
            <v>0</v>
          </cell>
          <cell r="D16">
            <v>0</v>
          </cell>
          <cell r="E16">
            <v>0</v>
          </cell>
          <cell r="F16">
            <v>0</v>
          </cell>
          <cell r="G16">
            <v>0</v>
          </cell>
          <cell r="H16">
            <v>0</v>
          </cell>
          <cell r="Q16">
            <v>0</v>
          </cell>
          <cell r="R16">
            <v>0</v>
          </cell>
          <cell r="S16">
            <v>0</v>
          </cell>
        </row>
        <row r="17">
          <cell r="C17">
            <v>0</v>
          </cell>
          <cell r="D17">
            <v>0</v>
          </cell>
          <cell r="E17">
            <v>0</v>
          </cell>
          <cell r="F17">
            <v>0</v>
          </cell>
          <cell r="G17">
            <v>0</v>
          </cell>
          <cell r="H17">
            <v>0</v>
          </cell>
          <cell r="Q17">
            <v>0</v>
          </cell>
          <cell r="R17">
            <v>0</v>
          </cell>
          <cell r="S17">
            <v>0</v>
          </cell>
        </row>
        <row r="18">
          <cell r="C18">
            <v>0</v>
          </cell>
          <cell r="D18">
            <v>0</v>
          </cell>
          <cell r="E18">
            <v>0</v>
          </cell>
          <cell r="F18">
            <v>0</v>
          </cell>
          <cell r="G18">
            <v>0</v>
          </cell>
          <cell r="H18">
            <v>0</v>
          </cell>
          <cell r="Q18">
            <v>0</v>
          </cell>
          <cell r="R18">
            <v>0</v>
          </cell>
          <cell r="S18">
            <v>0</v>
          </cell>
        </row>
        <row r="19">
          <cell r="C19">
            <v>0</v>
          </cell>
          <cell r="D19">
            <v>0</v>
          </cell>
          <cell r="E19">
            <v>0</v>
          </cell>
          <cell r="F19">
            <v>0</v>
          </cell>
          <cell r="G19">
            <v>0</v>
          </cell>
          <cell r="H19">
            <v>0</v>
          </cell>
          <cell r="Q19">
            <v>0</v>
          </cell>
          <cell r="R19">
            <v>0</v>
          </cell>
          <cell r="S19">
            <v>0</v>
          </cell>
        </row>
        <row r="20">
          <cell r="C20">
            <v>0</v>
          </cell>
          <cell r="D20">
            <v>0</v>
          </cell>
          <cell r="E20">
            <v>0</v>
          </cell>
          <cell r="F20">
            <v>0</v>
          </cell>
          <cell r="G20">
            <v>0</v>
          </cell>
          <cell r="H20">
            <v>0</v>
          </cell>
          <cell r="Q20">
            <v>0</v>
          </cell>
          <cell r="R20">
            <v>0</v>
          </cell>
          <cell r="S20">
            <v>0</v>
          </cell>
        </row>
        <row r="21">
          <cell r="C21">
            <v>0</v>
          </cell>
          <cell r="D21">
            <v>0</v>
          </cell>
          <cell r="E21">
            <v>0</v>
          </cell>
          <cell r="F21">
            <v>0</v>
          </cell>
          <cell r="G21">
            <v>0</v>
          </cell>
          <cell r="H21">
            <v>0</v>
          </cell>
          <cell r="Q21">
            <v>0</v>
          </cell>
          <cell r="R21">
            <v>0</v>
          </cell>
          <cell r="S21">
            <v>0</v>
          </cell>
        </row>
        <row r="22">
          <cell r="C22">
            <v>0</v>
          </cell>
          <cell r="D22">
            <v>0</v>
          </cell>
          <cell r="E22">
            <v>0</v>
          </cell>
          <cell r="F22">
            <v>0</v>
          </cell>
          <cell r="G22">
            <v>0</v>
          </cell>
          <cell r="H22">
            <v>0</v>
          </cell>
          <cell r="Q22">
            <v>0</v>
          </cell>
          <cell r="R22">
            <v>0</v>
          </cell>
          <cell r="S22">
            <v>0</v>
          </cell>
        </row>
        <row r="23">
          <cell r="C23">
            <v>0</v>
          </cell>
          <cell r="D23">
            <v>0</v>
          </cell>
          <cell r="E23">
            <v>0</v>
          </cell>
          <cell r="F23">
            <v>0</v>
          </cell>
          <cell r="G23">
            <v>0</v>
          </cell>
          <cell r="H23">
            <v>0</v>
          </cell>
          <cell r="Q23">
            <v>0</v>
          </cell>
          <cell r="R23">
            <v>0</v>
          </cell>
          <cell r="S23">
            <v>0</v>
          </cell>
        </row>
        <row r="24">
          <cell r="C24">
            <v>0</v>
          </cell>
          <cell r="D24">
            <v>0</v>
          </cell>
          <cell r="E24">
            <v>0</v>
          </cell>
          <cell r="F24">
            <v>0</v>
          </cell>
          <cell r="G24">
            <v>0</v>
          </cell>
          <cell r="H24">
            <v>0</v>
          </cell>
          <cell r="Q24">
            <v>0</v>
          </cell>
          <cell r="R24">
            <v>0</v>
          </cell>
          <cell r="S24">
            <v>0</v>
          </cell>
        </row>
        <row r="25">
          <cell r="C25">
            <v>0</v>
          </cell>
          <cell r="D25">
            <v>0</v>
          </cell>
          <cell r="E25">
            <v>0</v>
          </cell>
          <cell r="F25">
            <v>0</v>
          </cell>
          <cell r="G25">
            <v>0</v>
          </cell>
          <cell r="H25">
            <v>0</v>
          </cell>
          <cell r="Q25">
            <v>0</v>
          </cell>
          <cell r="R25">
            <v>0</v>
          </cell>
          <cell r="S25">
            <v>0</v>
          </cell>
        </row>
        <row r="26">
          <cell r="C26">
            <v>0</v>
          </cell>
          <cell r="D26">
            <v>0</v>
          </cell>
          <cell r="E26">
            <v>0</v>
          </cell>
          <cell r="F26">
            <v>0</v>
          </cell>
          <cell r="G26">
            <v>0</v>
          </cell>
          <cell r="H26">
            <v>0</v>
          </cell>
          <cell r="Q26">
            <v>0</v>
          </cell>
          <cell r="R26">
            <v>0</v>
          </cell>
          <cell r="S26">
            <v>0</v>
          </cell>
        </row>
        <row r="27">
          <cell r="C27">
            <v>0</v>
          </cell>
          <cell r="D27">
            <v>0</v>
          </cell>
          <cell r="E27">
            <v>0</v>
          </cell>
          <cell r="F27">
            <v>0</v>
          </cell>
          <cell r="G27">
            <v>0</v>
          </cell>
          <cell r="H27">
            <v>0</v>
          </cell>
          <cell r="Q27">
            <v>0</v>
          </cell>
          <cell r="R27">
            <v>0</v>
          </cell>
          <cell r="S27">
            <v>0</v>
          </cell>
        </row>
        <row r="28">
          <cell r="C28">
            <v>0</v>
          </cell>
          <cell r="D28">
            <v>0</v>
          </cell>
          <cell r="E28">
            <v>0</v>
          </cell>
          <cell r="F28">
            <v>0</v>
          </cell>
          <cell r="G28">
            <v>0</v>
          </cell>
          <cell r="H28">
            <v>0</v>
          </cell>
          <cell r="Q28">
            <v>0</v>
          </cell>
          <cell r="R28">
            <v>0</v>
          </cell>
          <cell r="S28">
            <v>0</v>
          </cell>
        </row>
        <row r="29">
          <cell r="C29">
            <v>0</v>
          </cell>
          <cell r="D29">
            <v>0</v>
          </cell>
          <cell r="E29">
            <v>0</v>
          </cell>
          <cell r="F29">
            <v>0</v>
          </cell>
          <cell r="G29">
            <v>0</v>
          </cell>
          <cell r="H29">
            <v>0</v>
          </cell>
          <cell r="Q29">
            <v>0</v>
          </cell>
          <cell r="R29">
            <v>0</v>
          </cell>
          <cell r="S29">
            <v>0</v>
          </cell>
        </row>
        <row r="30">
          <cell r="C30">
            <v>0</v>
          </cell>
          <cell r="D30">
            <v>0</v>
          </cell>
          <cell r="E30">
            <v>0</v>
          </cell>
          <cell r="F30">
            <v>0</v>
          </cell>
          <cell r="G30">
            <v>0</v>
          </cell>
          <cell r="H30">
            <v>0</v>
          </cell>
          <cell r="Q30">
            <v>0</v>
          </cell>
          <cell r="R30">
            <v>0</v>
          </cell>
          <cell r="S30">
            <v>0</v>
          </cell>
        </row>
        <row r="31">
          <cell r="C31">
            <v>0</v>
          </cell>
          <cell r="D31">
            <v>0</v>
          </cell>
          <cell r="E31">
            <v>0</v>
          </cell>
          <cell r="F31">
            <v>0</v>
          </cell>
          <cell r="G31">
            <v>0</v>
          </cell>
          <cell r="H31">
            <v>0</v>
          </cell>
          <cell r="Q31">
            <v>0</v>
          </cell>
          <cell r="R31">
            <v>0</v>
          </cell>
          <cell r="S31">
            <v>0</v>
          </cell>
        </row>
        <row r="32">
          <cell r="A32" t="str">
            <v>m998</v>
          </cell>
          <cell r="C32" t="str">
            <v>其它材料费</v>
          </cell>
          <cell r="D32" t="str">
            <v>%</v>
          </cell>
          <cell r="E32">
            <v>0</v>
          </cell>
          <cell r="F32">
            <v>0</v>
          </cell>
          <cell r="G32">
            <v>0</v>
          </cell>
          <cell r="H32">
            <v>0</v>
          </cell>
          <cell r="Q32">
            <v>0</v>
          </cell>
          <cell r="R32">
            <v>0</v>
          </cell>
          <cell r="S32">
            <v>0</v>
          </cell>
        </row>
        <row r="33">
          <cell r="A33" t="str">
            <v>m999</v>
          </cell>
          <cell r="C33" t="str">
            <v>其它材料费</v>
          </cell>
          <cell r="D33" t="str">
            <v>usd</v>
          </cell>
          <cell r="E33">
            <v>0</v>
          </cell>
          <cell r="F33">
            <v>1</v>
          </cell>
          <cell r="G33">
            <v>0</v>
          </cell>
          <cell r="H33">
            <v>0</v>
          </cell>
          <cell r="Q33">
            <v>0</v>
          </cell>
          <cell r="R33">
            <v>0</v>
          </cell>
          <cell r="S33">
            <v>0</v>
          </cell>
        </row>
        <row r="34">
          <cell r="A34" t="str">
            <v>E000</v>
          </cell>
          <cell r="B34">
            <v>3</v>
          </cell>
          <cell r="C34" t="str">
            <v>施工设备</v>
          </cell>
          <cell r="G34">
            <v>0.95034585757700241</v>
          </cell>
          <cell r="H34">
            <v>92.326100063605793</v>
          </cell>
          <cell r="Q34">
            <v>0</v>
          </cell>
          <cell r="R34">
            <v>1979.0952484041075</v>
          </cell>
          <cell r="S34">
            <v>192269.10338245906</v>
          </cell>
        </row>
        <row r="35">
          <cell r="A35" t="str">
            <v>E010-1</v>
          </cell>
          <cell r="C35" t="str">
            <v>履带反铲日立ZX250H-1m3</v>
          </cell>
          <cell r="D35" t="str">
            <v>台班</v>
          </cell>
          <cell r="E35">
            <v>2.6000000000000003E-3</v>
          </cell>
          <cell r="F35">
            <v>194.35600634043132</v>
          </cell>
          <cell r="G35">
            <v>0.50532561648512153</v>
          </cell>
          <cell r="H35">
            <v>49.092383641529558</v>
          </cell>
          <cell r="J35">
            <v>0.26</v>
          </cell>
          <cell r="Q35">
            <v>5.4145000000000003</v>
          </cell>
          <cell r="R35">
            <v>1052.3405963302655</v>
          </cell>
          <cell r="S35">
            <v>102234.8889334853</v>
          </cell>
        </row>
        <row r="36">
          <cell r="A36" t="str">
            <v>E012</v>
          </cell>
          <cell r="C36" t="str">
            <v>山推SD22/220HP</v>
          </cell>
          <cell r="D36" t="str">
            <v>台班</v>
          </cell>
          <cell r="E36">
            <v>3.4666666666666667E-4</v>
          </cell>
          <cell r="F36">
            <v>276.00076766337224</v>
          </cell>
          <cell r="G36">
            <v>9.5680266123302382E-2</v>
          </cell>
          <cell r="H36">
            <v>9.2953378538788272</v>
          </cell>
          <cell r="J36">
            <v>3.4666666666666665E-2</v>
          </cell>
          <cell r="Q36">
            <v>0.72193333333333332</v>
          </cell>
          <cell r="R36">
            <v>199.2541542017772</v>
          </cell>
          <cell r="S36">
            <v>19357.541080702656</v>
          </cell>
        </row>
        <row r="37">
          <cell r="A37" t="str">
            <v>E501</v>
          </cell>
          <cell r="C37" t="str">
            <v>自卸车</v>
          </cell>
          <cell r="D37" t="str">
            <v>台班</v>
          </cell>
          <cell r="E37">
            <v>2.4000000000000002E-3</v>
          </cell>
          <cell r="F37">
            <v>136.63857054583232</v>
          </cell>
          <cell r="G37">
            <v>0.32793256930999759</v>
          </cell>
          <cell r="H37">
            <v>31.858649108466267</v>
          </cell>
          <cell r="K37">
            <v>0.8</v>
          </cell>
          <cell r="Q37">
            <v>4.9980000000000002</v>
          </cell>
          <cell r="R37">
            <v>682.91957558806996</v>
          </cell>
          <cell r="S37">
            <v>66345.636768380995</v>
          </cell>
        </row>
        <row r="38">
          <cell r="A38" t="str">
            <v>E711-1</v>
          </cell>
          <cell r="C38" t="str">
            <v>洒水车6000L</v>
          </cell>
          <cell r="D38" t="str">
            <v>台班</v>
          </cell>
          <cell r="E38">
            <v>1.2E-4</v>
          </cell>
          <cell r="F38">
            <v>178.39504715484043</v>
          </cell>
          <cell r="G38">
            <v>2.140740565858085E-2</v>
          </cell>
          <cell r="H38">
            <v>2.0797294597311295</v>
          </cell>
          <cell r="K38">
            <v>0.04</v>
          </cell>
          <cell r="Q38">
            <v>0.24990000000000001</v>
          </cell>
          <cell r="R38">
            <v>44.580922283994624</v>
          </cell>
          <cell r="S38">
            <v>4331.036599890077</v>
          </cell>
        </row>
        <row r="39">
          <cell r="C39">
            <v>0</v>
          </cell>
          <cell r="D39">
            <v>0</v>
          </cell>
          <cell r="E39">
            <v>0</v>
          </cell>
          <cell r="F39">
            <v>0</v>
          </cell>
          <cell r="G39">
            <v>0</v>
          </cell>
          <cell r="H39">
            <v>0</v>
          </cell>
          <cell r="Q39">
            <v>0</v>
          </cell>
          <cell r="R39">
            <v>0</v>
          </cell>
          <cell r="S39">
            <v>0</v>
          </cell>
        </row>
        <row r="40">
          <cell r="C40">
            <v>0</v>
          </cell>
          <cell r="D40">
            <v>0</v>
          </cell>
          <cell r="E40">
            <v>0</v>
          </cell>
          <cell r="F40">
            <v>0</v>
          </cell>
          <cell r="G40">
            <v>0</v>
          </cell>
          <cell r="H40">
            <v>0</v>
          </cell>
          <cell r="Q40">
            <v>0</v>
          </cell>
          <cell r="R40">
            <v>0</v>
          </cell>
          <cell r="S40">
            <v>0</v>
          </cell>
        </row>
        <row r="41">
          <cell r="C41">
            <v>0</v>
          </cell>
          <cell r="D41">
            <v>0</v>
          </cell>
          <cell r="E41">
            <v>0</v>
          </cell>
          <cell r="F41">
            <v>0</v>
          </cell>
          <cell r="G41">
            <v>0</v>
          </cell>
          <cell r="H41">
            <v>0</v>
          </cell>
          <cell r="Q41">
            <v>0</v>
          </cell>
          <cell r="R41">
            <v>0</v>
          </cell>
          <cell r="S41">
            <v>0</v>
          </cell>
        </row>
        <row r="42">
          <cell r="C42">
            <v>0</v>
          </cell>
          <cell r="D42">
            <v>0</v>
          </cell>
          <cell r="E42">
            <v>0</v>
          </cell>
          <cell r="F42">
            <v>0</v>
          </cell>
          <cell r="G42">
            <v>0</v>
          </cell>
          <cell r="H42">
            <v>0</v>
          </cell>
          <cell r="Q42">
            <v>0</v>
          </cell>
          <cell r="R42">
            <v>0</v>
          </cell>
          <cell r="S42">
            <v>0</v>
          </cell>
        </row>
        <row r="43">
          <cell r="C43">
            <v>0</v>
          </cell>
          <cell r="D43">
            <v>0</v>
          </cell>
          <cell r="E43">
            <v>0</v>
          </cell>
          <cell r="F43">
            <v>0</v>
          </cell>
          <cell r="G43">
            <v>0</v>
          </cell>
          <cell r="H43">
            <v>0</v>
          </cell>
          <cell r="Q43">
            <v>0</v>
          </cell>
          <cell r="R43">
            <v>0</v>
          </cell>
          <cell r="S43">
            <v>0</v>
          </cell>
        </row>
        <row r="44">
          <cell r="C44">
            <v>0</v>
          </cell>
          <cell r="D44">
            <v>0</v>
          </cell>
          <cell r="E44">
            <v>0</v>
          </cell>
          <cell r="F44">
            <v>0</v>
          </cell>
          <cell r="G44">
            <v>0</v>
          </cell>
          <cell r="H44">
            <v>0</v>
          </cell>
          <cell r="Q44">
            <v>0</v>
          </cell>
          <cell r="R44">
            <v>0</v>
          </cell>
          <cell r="S44">
            <v>0</v>
          </cell>
        </row>
        <row r="45">
          <cell r="C45">
            <v>0</v>
          </cell>
          <cell r="D45">
            <v>0</v>
          </cell>
          <cell r="E45">
            <v>0</v>
          </cell>
          <cell r="F45">
            <v>0</v>
          </cell>
          <cell r="H45">
            <v>0</v>
          </cell>
          <cell r="Q45">
            <v>0</v>
          </cell>
          <cell r="R45">
            <v>0</v>
          </cell>
          <cell r="S45">
            <v>0</v>
          </cell>
        </row>
        <row r="46">
          <cell r="C46">
            <v>0</v>
          </cell>
          <cell r="D46">
            <v>0</v>
          </cell>
          <cell r="E46">
            <v>0</v>
          </cell>
          <cell r="F46">
            <v>0</v>
          </cell>
          <cell r="H46">
            <v>0</v>
          </cell>
          <cell r="Q46">
            <v>0</v>
          </cell>
          <cell r="R46">
            <v>0</v>
          </cell>
          <cell r="S46">
            <v>0</v>
          </cell>
        </row>
        <row r="47">
          <cell r="B47">
            <v>4</v>
          </cell>
          <cell r="C47" t="str">
            <v>基本直接费</v>
          </cell>
          <cell r="G47">
            <v>0.97208543554921034</v>
          </cell>
        </row>
        <row r="48">
          <cell r="B48">
            <v>5</v>
          </cell>
          <cell r="C48" t="str">
            <v>其他直接费</v>
          </cell>
          <cell r="G48">
            <v>0.15783315016434948</v>
          </cell>
        </row>
        <row r="49">
          <cell r="B49">
            <v>6</v>
          </cell>
          <cell r="C49" t="str">
            <v>间接费</v>
          </cell>
          <cell r="G49">
            <v>7.3163427496692843E-2</v>
          </cell>
        </row>
        <row r="50">
          <cell r="B50">
            <v>7</v>
          </cell>
          <cell r="C50" t="str">
            <v>合计</v>
          </cell>
          <cell r="G50">
            <v>1.2030820132102527</v>
          </cell>
        </row>
        <row r="52">
          <cell r="B52" t="str">
            <v>单   价   分   析   表</v>
          </cell>
          <cell r="J52" t="str">
            <v>工序划分</v>
          </cell>
          <cell r="Q52" t="str">
            <v>汇总项</v>
          </cell>
        </row>
        <row r="54">
          <cell r="A54" t="str">
            <v>BOQ系数</v>
          </cell>
          <cell r="B54" t="str">
            <v>项目编号:</v>
          </cell>
          <cell r="C54" t="str">
            <v>KW1.0-1.5</v>
          </cell>
          <cell r="G54" t="str">
            <v>数量</v>
          </cell>
          <cell r="H54">
            <v>1484.5</v>
          </cell>
          <cell r="I54" t="str">
            <v>单价</v>
          </cell>
        </row>
        <row r="55">
          <cell r="B55" t="str">
            <v>项目名称:</v>
          </cell>
          <cell r="C55" t="str">
            <v>-Ditto-but depth 1.0m to 1.5m</v>
          </cell>
          <cell r="G55" t="str">
            <v>单位</v>
          </cell>
          <cell r="H55">
            <v>0</v>
          </cell>
          <cell r="I55">
            <v>1.3067560441281014</v>
          </cell>
          <cell r="J55" t="str">
            <v>挖</v>
          </cell>
          <cell r="K55" t="str">
            <v>运</v>
          </cell>
        </row>
        <row r="56">
          <cell r="A56" t="str">
            <v>KW1.0-1.5</v>
          </cell>
          <cell r="B56" t="str">
            <v>单   价:</v>
          </cell>
          <cell r="C56">
            <v>1.3067560441281014</v>
          </cell>
          <cell r="D56" t="str">
            <v>USD/</v>
          </cell>
          <cell r="G56" t="str">
            <v>定额单位</v>
          </cell>
          <cell r="I56">
            <v>127</v>
          </cell>
          <cell r="J56" t="str">
            <v>1=121</v>
          </cell>
          <cell r="K56" t="str">
            <v>1=111</v>
          </cell>
        </row>
        <row r="57">
          <cell r="A57" t="str">
            <v>定额号</v>
          </cell>
          <cell r="B57" t="str">
            <v>E01</v>
          </cell>
          <cell r="C57" t="str">
            <v>名称及规格</v>
          </cell>
          <cell r="D57" t="str">
            <v>单位</v>
          </cell>
          <cell r="E57" t="str">
            <v>数  量</v>
          </cell>
          <cell r="F57" t="str">
            <v>单价</v>
          </cell>
          <cell r="G57" t="str">
            <v>合价</v>
          </cell>
          <cell r="J57" t="str">
            <v>100M3</v>
          </cell>
          <cell r="K57">
            <v>100</v>
          </cell>
          <cell r="Q57" t="str">
            <v>数量汇总</v>
          </cell>
          <cell r="R57" t="str">
            <v>价格汇总(美元)</v>
          </cell>
          <cell r="S57" t="str">
            <v>价格汇总(当地币)</v>
          </cell>
        </row>
        <row r="58">
          <cell r="G58" t="str">
            <v>美元</v>
          </cell>
          <cell r="H58" t="str">
            <v>当地币</v>
          </cell>
          <cell r="J58">
            <v>0.01</v>
          </cell>
          <cell r="K58">
            <v>3.0000000000000001E-3</v>
          </cell>
        </row>
        <row r="59">
          <cell r="A59" t="str">
            <v>L00</v>
          </cell>
          <cell r="B59">
            <v>1</v>
          </cell>
          <cell r="C59" t="str">
            <v>人工</v>
          </cell>
          <cell r="G59">
            <v>1.9886773031394751E-2</v>
          </cell>
          <cell r="H59">
            <v>1.9320000000000002</v>
          </cell>
          <cell r="Q59">
            <v>0</v>
          </cell>
          <cell r="R59">
            <v>29.521914565105508</v>
          </cell>
          <cell r="S59">
            <v>2868.0540000000001</v>
          </cell>
        </row>
        <row r="60">
          <cell r="A60" t="str">
            <v>L10</v>
          </cell>
          <cell r="B60">
            <v>1.1000000000000001</v>
          </cell>
          <cell r="C60" t="str">
            <v>力工</v>
          </cell>
          <cell r="D60" t="str">
            <v>day</v>
          </cell>
          <cell r="E60">
            <v>6.8999999999999999E-3</v>
          </cell>
          <cell r="F60">
            <v>2.8821410190427175</v>
          </cell>
          <cell r="G60">
            <v>1.9886773031394751E-2</v>
          </cell>
          <cell r="H60">
            <v>1.9320000000000002</v>
          </cell>
          <cell r="J60">
            <v>0.69</v>
          </cell>
          <cell r="Q60">
            <v>10.24305</v>
          </cell>
          <cell r="R60">
            <v>29.521914565105508</v>
          </cell>
          <cell r="S60">
            <v>2868.0540000000001</v>
          </cell>
        </row>
        <row r="61">
          <cell r="A61" t="str">
            <v>L20</v>
          </cell>
          <cell r="B61">
            <v>1.2</v>
          </cell>
          <cell r="C61" t="str">
            <v>技工</v>
          </cell>
          <cell r="D61" t="str">
            <v>day</v>
          </cell>
          <cell r="E61">
            <v>0</v>
          </cell>
          <cell r="F61">
            <v>4.6320123520329384</v>
          </cell>
          <cell r="G61">
            <v>0</v>
          </cell>
          <cell r="H61">
            <v>0</v>
          </cell>
          <cell r="Q61">
            <v>0</v>
          </cell>
          <cell r="R61">
            <v>0</v>
          </cell>
          <cell r="S61">
            <v>0</v>
          </cell>
        </row>
        <row r="62">
          <cell r="A62" t="str">
            <v>M000</v>
          </cell>
          <cell r="B62">
            <v>2</v>
          </cell>
          <cell r="C62" t="str">
            <v>建筑材料</v>
          </cell>
          <cell r="G62">
            <v>1.8528049408131756E-3</v>
          </cell>
          <cell r="H62">
            <v>0.18000000000000002</v>
          </cell>
          <cell r="Q62">
            <v>0</v>
          </cell>
          <cell r="R62">
            <v>2.750488934637159</v>
          </cell>
          <cell r="S62">
            <v>267.21000000000004</v>
          </cell>
        </row>
        <row r="63">
          <cell r="C63">
            <v>0</v>
          </cell>
          <cell r="D63">
            <v>0</v>
          </cell>
          <cell r="E63">
            <v>0</v>
          </cell>
          <cell r="F63">
            <v>0</v>
          </cell>
          <cell r="G63">
            <v>0</v>
          </cell>
          <cell r="H63">
            <v>0</v>
          </cell>
          <cell r="Q63">
            <v>0</v>
          </cell>
          <cell r="R63">
            <v>0</v>
          </cell>
          <cell r="S63">
            <v>0</v>
          </cell>
        </row>
        <row r="64">
          <cell r="A64" t="str">
            <v>Y08</v>
          </cell>
          <cell r="C64" t="str">
            <v>水</v>
          </cell>
          <cell r="D64" t="str">
            <v>m3</v>
          </cell>
          <cell r="E64">
            <v>3.5999999999999999E-3</v>
          </cell>
          <cell r="F64">
            <v>0.51466803911477099</v>
          </cell>
          <cell r="G64">
            <v>1.8528049408131756E-3</v>
          </cell>
          <cell r="H64">
            <v>0.18000000000000002</v>
          </cell>
          <cell r="K64">
            <v>1.2</v>
          </cell>
          <cell r="Q64">
            <v>5.3441999999999998</v>
          </cell>
          <cell r="R64">
            <v>2.750488934637159</v>
          </cell>
          <cell r="S64">
            <v>267.21000000000004</v>
          </cell>
        </row>
        <row r="65">
          <cell r="C65">
            <v>0</v>
          </cell>
          <cell r="D65">
            <v>0</v>
          </cell>
          <cell r="E65">
            <v>0</v>
          </cell>
          <cell r="F65">
            <v>0</v>
          </cell>
          <cell r="G65">
            <v>0</v>
          </cell>
          <cell r="H65">
            <v>0</v>
          </cell>
          <cell r="Q65">
            <v>0</v>
          </cell>
          <cell r="R65">
            <v>0</v>
          </cell>
          <cell r="S65">
            <v>0</v>
          </cell>
        </row>
        <row r="66">
          <cell r="C66">
            <v>0</v>
          </cell>
          <cell r="D66">
            <v>0</v>
          </cell>
          <cell r="E66">
            <v>0</v>
          </cell>
          <cell r="F66">
            <v>0</v>
          </cell>
          <cell r="G66">
            <v>0</v>
          </cell>
          <cell r="H66">
            <v>0</v>
          </cell>
          <cell r="Q66">
            <v>0</v>
          </cell>
          <cell r="R66">
            <v>0</v>
          </cell>
          <cell r="S66">
            <v>0</v>
          </cell>
        </row>
        <row r="67">
          <cell r="C67">
            <v>0</v>
          </cell>
          <cell r="D67">
            <v>0</v>
          </cell>
          <cell r="E67">
            <v>0</v>
          </cell>
          <cell r="F67">
            <v>0</v>
          </cell>
          <cell r="G67">
            <v>0</v>
          </cell>
          <cell r="H67">
            <v>0</v>
          </cell>
          <cell r="Q67">
            <v>0</v>
          </cell>
          <cell r="R67">
            <v>0</v>
          </cell>
          <cell r="S67">
            <v>0</v>
          </cell>
        </row>
        <row r="68">
          <cell r="C68">
            <v>0</v>
          </cell>
          <cell r="D68">
            <v>0</v>
          </cell>
          <cell r="E68">
            <v>0</v>
          </cell>
          <cell r="F68">
            <v>0</v>
          </cell>
          <cell r="G68">
            <v>0</v>
          </cell>
          <cell r="H68">
            <v>0</v>
          </cell>
          <cell r="Q68">
            <v>0</v>
          </cell>
          <cell r="R68">
            <v>0</v>
          </cell>
          <cell r="S68">
            <v>0</v>
          </cell>
        </row>
        <row r="69">
          <cell r="C69">
            <v>0</v>
          </cell>
          <cell r="D69">
            <v>0</v>
          </cell>
          <cell r="E69">
            <v>0</v>
          </cell>
          <cell r="F69">
            <v>0</v>
          </cell>
          <cell r="G69">
            <v>0</v>
          </cell>
          <cell r="H69">
            <v>0</v>
          </cell>
          <cell r="Q69">
            <v>0</v>
          </cell>
          <cell r="R69">
            <v>0</v>
          </cell>
          <cell r="S69">
            <v>0</v>
          </cell>
        </row>
        <row r="70">
          <cell r="C70">
            <v>0</v>
          </cell>
          <cell r="D70">
            <v>0</v>
          </cell>
          <cell r="E70">
            <v>0</v>
          </cell>
          <cell r="F70">
            <v>0</v>
          </cell>
          <cell r="G70">
            <v>0</v>
          </cell>
          <cell r="H70">
            <v>0</v>
          </cell>
          <cell r="Q70">
            <v>0</v>
          </cell>
          <cell r="R70">
            <v>0</v>
          </cell>
          <cell r="S70">
            <v>0</v>
          </cell>
        </row>
        <row r="71">
          <cell r="C71">
            <v>0</v>
          </cell>
          <cell r="D71">
            <v>0</v>
          </cell>
          <cell r="E71">
            <v>0</v>
          </cell>
          <cell r="F71">
            <v>0</v>
          </cell>
          <cell r="G71">
            <v>0</v>
          </cell>
          <cell r="H71">
            <v>0</v>
          </cell>
          <cell r="Q71">
            <v>0</v>
          </cell>
          <cell r="R71">
            <v>0</v>
          </cell>
          <cell r="S71">
            <v>0</v>
          </cell>
        </row>
        <row r="72">
          <cell r="C72">
            <v>0</v>
          </cell>
          <cell r="D72">
            <v>0</v>
          </cell>
          <cell r="E72">
            <v>0</v>
          </cell>
          <cell r="F72">
            <v>0</v>
          </cell>
          <cell r="G72">
            <v>0</v>
          </cell>
          <cell r="H72">
            <v>0</v>
          </cell>
          <cell r="Q72">
            <v>0</v>
          </cell>
          <cell r="R72">
            <v>0</v>
          </cell>
          <cell r="S72">
            <v>0</v>
          </cell>
        </row>
        <row r="73">
          <cell r="C73">
            <v>0</v>
          </cell>
          <cell r="D73">
            <v>0</v>
          </cell>
          <cell r="E73">
            <v>0</v>
          </cell>
          <cell r="F73">
            <v>0</v>
          </cell>
          <cell r="G73">
            <v>0</v>
          </cell>
          <cell r="H73">
            <v>0</v>
          </cell>
          <cell r="Q73">
            <v>0</v>
          </cell>
          <cell r="R73">
            <v>0</v>
          </cell>
          <cell r="S73">
            <v>0</v>
          </cell>
        </row>
        <row r="74">
          <cell r="C74">
            <v>0</v>
          </cell>
          <cell r="D74">
            <v>0</v>
          </cell>
          <cell r="E74">
            <v>0</v>
          </cell>
          <cell r="F74">
            <v>0</v>
          </cell>
          <cell r="G74">
            <v>0</v>
          </cell>
          <cell r="H74">
            <v>0</v>
          </cell>
          <cell r="Q74">
            <v>0</v>
          </cell>
          <cell r="R74">
            <v>0</v>
          </cell>
          <cell r="S74">
            <v>0</v>
          </cell>
        </row>
        <row r="75">
          <cell r="C75">
            <v>0</v>
          </cell>
          <cell r="D75">
            <v>0</v>
          </cell>
          <cell r="E75">
            <v>0</v>
          </cell>
          <cell r="F75">
            <v>0</v>
          </cell>
          <cell r="G75">
            <v>0</v>
          </cell>
          <cell r="H75">
            <v>0</v>
          </cell>
          <cell r="Q75">
            <v>0</v>
          </cell>
          <cell r="R75">
            <v>0</v>
          </cell>
          <cell r="S75">
            <v>0</v>
          </cell>
        </row>
        <row r="76">
          <cell r="C76">
            <v>0</v>
          </cell>
          <cell r="D76">
            <v>0</v>
          </cell>
          <cell r="E76">
            <v>0</v>
          </cell>
          <cell r="F76">
            <v>0</v>
          </cell>
          <cell r="G76">
            <v>0</v>
          </cell>
          <cell r="H76">
            <v>0</v>
          </cell>
          <cell r="Q76">
            <v>0</v>
          </cell>
          <cell r="R76">
            <v>0</v>
          </cell>
          <cell r="S76">
            <v>0</v>
          </cell>
        </row>
        <row r="77">
          <cell r="C77">
            <v>0</v>
          </cell>
          <cell r="D77">
            <v>0</v>
          </cell>
          <cell r="E77">
            <v>0</v>
          </cell>
          <cell r="F77">
            <v>0</v>
          </cell>
          <cell r="G77">
            <v>0</v>
          </cell>
          <cell r="H77">
            <v>0</v>
          </cell>
          <cell r="Q77">
            <v>0</v>
          </cell>
          <cell r="R77">
            <v>0</v>
          </cell>
          <cell r="S77">
            <v>0</v>
          </cell>
        </row>
        <row r="78">
          <cell r="C78">
            <v>0</v>
          </cell>
          <cell r="D78">
            <v>0</v>
          </cell>
          <cell r="E78">
            <v>0</v>
          </cell>
          <cell r="F78">
            <v>0</v>
          </cell>
          <cell r="G78">
            <v>0</v>
          </cell>
          <cell r="H78">
            <v>0</v>
          </cell>
          <cell r="Q78">
            <v>0</v>
          </cell>
          <cell r="R78">
            <v>0</v>
          </cell>
          <cell r="S78">
            <v>0</v>
          </cell>
        </row>
        <row r="79">
          <cell r="C79">
            <v>0</v>
          </cell>
          <cell r="D79">
            <v>0</v>
          </cell>
          <cell r="E79">
            <v>0</v>
          </cell>
          <cell r="F79">
            <v>0</v>
          </cell>
          <cell r="G79">
            <v>0</v>
          </cell>
          <cell r="H79">
            <v>0</v>
          </cell>
          <cell r="Q79">
            <v>0</v>
          </cell>
          <cell r="R79">
            <v>0</v>
          </cell>
          <cell r="S79">
            <v>0</v>
          </cell>
        </row>
        <row r="80">
          <cell r="C80">
            <v>0</v>
          </cell>
          <cell r="D80">
            <v>0</v>
          </cell>
          <cell r="E80">
            <v>0</v>
          </cell>
          <cell r="F80">
            <v>0</v>
          </cell>
          <cell r="G80">
            <v>0</v>
          </cell>
          <cell r="H80">
            <v>0</v>
          </cell>
          <cell r="Q80">
            <v>0</v>
          </cell>
          <cell r="R80">
            <v>0</v>
          </cell>
          <cell r="S80">
            <v>0</v>
          </cell>
        </row>
        <row r="81">
          <cell r="C81">
            <v>0</v>
          </cell>
          <cell r="D81">
            <v>0</v>
          </cell>
          <cell r="E81">
            <v>0</v>
          </cell>
          <cell r="F81">
            <v>0</v>
          </cell>
          <cell r="G81">
            <v>0</v>
          </cell>
          <cell r="H81">
            <v>0</v>
          </cell>
          <cell r="Q81">
            <v>0</v>
          </cell>
          <cell r="R81">
            <v>0</v>
          </cell>
          <cell r="S81">
            <v>0</v>
          </cell>
        </row>
        <row r="82">
          <cell r="A82" t="str">
            <v>m998</v>
          </cell>
          <cell r="C82" t="str">
            <v>其它材料费</v>
          </cell>
          <cell r="D82" t="str">
            <v>%</v>
          </cell>
          <cell r="E82">
            <v>0</v>
          </cell>
          <cell r="F82">
            <v>0</v>
          </cell>
          <cell r="G82">
            <v>0</v>
          </cell>
          <cell r="H82">
            <v>0</v>
          </cell>
          <cell r="Q82">
            <v>0</v>
          </cell>
          <cell r="R82">
            <v>0</v>
          </cell>
          <cell r="S82">
            <v>0</v>
          </cell>
        </row>
        <row r="83">
          <cell r="A83" t="str">
            <v>m999</v>
          </cell>
          <cell r="C83" t="str">
            <v>其它材料费</v>
          </cell>
          <cell r="D83" t="str">
            <v>usd</v>
          </cell>
          <cell r="E83">
            <v>0</v>
          </cell>
          <cell r="F83">
            <v>1</v>
          </cell>
          <cell r="G83">
            <v>0</v>
          </cell>
          <cell r="H83">
            <v>0</v>
          </cell>
          <cell r="Q83">
            <v>0</v>
          </cell>
          <cell r="R83">
            <v>0</v>
          </cell>
          <cell r="S83">
            <v>0</v>
          </cell>
        </row>
        <row r="84">
          <cell r="A84" t="str">
            <v>E000</v>
          </cell>
          <cell r="B84">
            <v>3</v>
          </cell>
          <cell r="C84" t="str">
            <v>施工设备</v>
          </cell>
          <cell r="G84">
            <v>1.0341140582427262</v>
          </cell>
          <cell r="H84">
            <v>100.46418075828085</v>
          </cell>
          <cell r="Q84">
            <v>0</v>
          </cell>
          <cell r="R84">
            <v>1535.1423194613269</v>
          </cell>
          <cell r="S84">
            <v>149139.07633566792</v>
          </cell>
        </row>
        <row r="85">
          <cell r="A85" t="str">
            <v>E010-1</v>
          </cell>
          <cell r="C85" t="str">
            <v>履带反铲日立ZX250H-1m3</v>
          </cell>
          <cell r="D85" t="str">
            <v>台班</v>
          </cell>
          <cell r="E85">
            <v>2.96E-3</v>
          </cell>
          <cell r="F85">
            <v>194.35600634043132</v>
          </cell>
          <cell r="G85">
            <v>0.57529377876767673</v>
          </cell>
          <cell r="H85">
            <v>55.889790607279799</v>
          </cell>
          <cell r="J85">
            <v>0.29599999999999999</v>
          </cell>
          <cell r="Q85">
            <v>4.39412</v>
          </cell>
          <cell r="R85">
            <v>854.02361458061614</v>
          </cell>
          <cell r="S85">
            <v>82968.394156506867</v>
          </cell>
        </row>
        <row r="86">
          <cell r="A86" t="str">
            <v>E012</v>
          </cell>
          <cell r="C86" t="str">
            <v>山推SD22/220HP</v>
          </cell>
          <cell r="D86" t="str">
            <v>台班</v>
          </cell>
          <cell r="E86">
            <v>3.9666666666666664E-4</v>
          </cell>
          <cell r="F86">
            <v>276.00076766337224</v>
          </cell>
          <cell r="G86">
            <v>0.10948030450647098</v>
          </cell>
          <cell r="H86">
            <v>10.636011582803656</v>
          </cell>
          <cell r="J86">
            <v>3.9666666666666663E-2</v>
          </cell>
          <cell r="Q86">
            <v>0.58885166666666666</v>
          </cell>
          <cell r="R86">
            <v>162.52351203985617</v>
          </cell>
          <cell r="S86">
            <v>15789.159194672027</v>
          </cell>
        </row>
        <row r="87">
          <cell r="A87" t="str">
            <v>E501</v>
          </cell>
          <cell r="C87" t="str">
            <v>自卸车</v>
          </cell>
          <cell r="D87" t="str">
            <v>台班</v>
          </cell>
          <cell r="E87">
            <v>2.4000000000000002E-3</v>
          </cell>
          <cell r="F87">
            <v>136.63857054583232</v>
          </cell>
          <cell r="G87">
            <v>0.32793256930999759</v>
          </cell>
          <cell r="H87">
            <v>31.858649108466267</v>
          </cell>
          <cell r="K87">
            <v>0.8</v>
          </cell>
          <cell r="Q87">
            <v>3.5628000000000002</v>
          </cell>
          <cell r="R87">
            <v>486.81589914069144</v>
          </cell>
          <cell r="S87">
            <v>47294.164601518176</v>
          </cell>
        </row>
        <row r="88">
          <cell r="A88" t="str">
            <v>E711-1</v>
          </cell>
          <cell r="C88" t="str">
            <v>洒水车6000L</v>
          </cell>
          <cell r="D88" t="str">
            <v>台班</v>
          </cell>
          <cell r="E88">
            <v>1.2E-4</v>
          </cell>
          <cell r="F88">
            <v>178.39504715484043</v>
          </cell>
          <cell r="G88">
            <v>2.140740565858085E-2</v>
          </cell>
          <cell r="H88">
            <v>2.0797294597311295</v>
          </cell>
          <cell r="K88">
            <v>0.04</v>
          </cell>
          <cell r="Q88">
            <v>0.17813999999999999</v>
          </cell>
          <cell r="R88">
            <v>31.779293700163272</v>
          </cell>
          <cell r="S88">
            <v>3087.3583829708618</v>
          </cell>
        </row>
        <row r="89">
          <cell r="C89">
            <v>0</v>
          </cell>
          <cell r="D89">
            <v>0</v>
          </cell>
          <cell r="E89">
            <v>0</v>
          </cell>
          <cell r="F89">
            <v>0</v>
          </cell>
          <cell r="G89">
            <v>0</v>
          </cell>
          <cell r="H89">
            <v>0</v>
          </cell>
          <cell r="Q89">
            <v>0</v>
          </cell>
          <cell r="R89">
            <v>0</v>
          </cell>
          <cell r="S89">
            <v>0</v>
          </cell>
        </row>
        <row r="90">
          <cell r="C90">
            <v>0</v>
          </cell>
          <cell r="D90">
            <v>0</v>
          </cell>
          <cell r="E90">
            <v>0</v>
          </cell>
          <cell r="F90">
            <v>0</v>
          </cell>
          <cell r="G90">
            <v>0</v>
          </cell>
          <cell r="H90">
            <v>0</v>
          </cell>
          <cell r="Q90">
            <v>0</v>
          </cell>
          <cell r="R90">
            <v>0</v>
          </cell>
          <cell r="S90">
            <v>0</v>
          </cell>
        </row>
        <row r="91">
          <cell r="C91">
            <v>0</v>
          </cell>
          <cell r="D91">
            <v>0</v>
          </cell>
          <cell r="E91">
            <v>0</v>
          </cell>
          <cell r="F91">
            <v>0</v>
          </cell>
          <cell r="G91">
            <v>0</v>
          </cell>
          <cell r="H91">
            <v>0</v>
          </cell>
          <cell r="Q91">
            <v>0</v>
          </cell>
          <cell r="R91">
            <v>0</v>
          </cell>
          <cell r="S91">
            <v>0</v>
          </cell>
        </row>
        <row r="92">
          <cell r="C92">
            <v>0</v>
          </cell>
          <cell r="D92">
            <v>0</v>
          </cell>
          <cell r="E92">
            <v>0</v>
          </cell>
          <cell r="F92">
            <v>0</v>
          </cell>
          <cell r="G92">
            <v>0</v>
          </cell>
          <cell r="H92">
            <v>0</v>
          </cell>
          <cell r="Q92">
            <v>0</v>
          </cell>
          <cell r="R92">
            <v>0</v>
          </cell>
          <cell r="S92">
            <v>0</v>
          </cell>
        </row>
        <row r="93">
          <cell r="C93">
            <v>0</v>
          </cell>
          <cell r="D93">
            <v>0</v>
          </cell>
          <cell r="E93">
            <v>0</v>
          </cell>
          <cell r="F93">
            <v>0</v>
          </cell>
          <cell r="G93">
            <v>0</v>
          </cell>
          <cell r="H93">
            <v>0</v>
          </cell>
          <cell r="Q93">
            <v>0</v>
          </cell>
          <cell r="R93">
            <v>0</v>
          </cell>
          <cell r="S93">
            <v>0</v>
          </cell>
        </row>
        <row r="94">
          <cell r="C94">
            <v>0</v>
          </cell>
          <cell r="D94">
            <v>0</v>
          </cell>
          <cell r="E94">
            <v>0</v>
          </cell>
          <cell r="F94">
            <v>0</v>
          </cell>
          <cell r="G94">
            <v>0</v>
          </cell>
          <cell r="H94">
            <v>0</v>
          </cell>
          <cell r="Q94">
            <v>0</v>
          </cell>
          <cell r="R94">
            <v>0</v>
          </cell>
          <cell r="S94">
            <v>0</v>
          </cell>
        </row>
        <row r="95">
          <cell r="C95">
            <v>0</v>
          </cell>
          <cell r="D95">
            <v>0</v>
          </cell>
          <cell r="E95">
            <v>0</v>
          </cell>
          <cell r="F95">
            <v>0</v>
          </cell>
          <cell r="H95">
            <v>0</v>
          </cell>
          <cell r="Q95">
            <v>0</v>
          </cell>
          <cell r="R95">
            <v>0</v>
          </cell>
          <cell r="S95">
            <v>0</v>
          </cell>
        </row>
        <row r="96">
          <cell r="C96">
            <v>0</v>
          </cell>
          <cell r="D96">
            <v>0</v>
          </cell>
          <cell r="E96">
            <v>0</v>
          </cell>
          <cell r="F96">
            <v>0</v>
          </cell>
          <cell r="H96">
            <v>0</v>
          </cell>
          <cell r="Q96">
            <v>0</v>
          </cell>
          <cell r="R96">
            <v>0</v>
          </cell>
          <cell r="S96">
            <v>0</v>
          </cell>
        </row>
        <row r="97">
          <cell r="B97">
            <v>4</v>
          </cell>
          <cell r="C97" t="str">
            <v>基本直接费</v>
          </cell>
          <cell r="G97">
            <v>1.055853636214934</v>
          </cell>
        </row>
        <row r="98">
          <cell r="B98">
            <v>5</v>
          </cell>
          <cell r="C98" t="str">
            <v>其他直接费</v>
          </cell>
          <cell r="G98">
            <v>0.17143421701625705</v>
          </cell>
        </row>
        <row r="99">
          <cell r="B99">
            <v>6</v>
          </cell>
          <cell r="C99" t="str">
            <v>间接费</v>
          </cell>
          <cell r="G99">
            <v>7.9468190896910276E-2</v>
          </cell>
        </row>
        <row r="100">
          <cell r="B100">
            <v>7</v>
          </cell>
          <cell r="C100" t="str">
            <v>合计</v>
          </cell>
          <cell r="G100">
            <v>1.3067560441281014</v>
          </cell>
        </row>
        <row r="102">
          <cell r="B102" t="str">
            <v>单   价   分   析   表</v>
          </cell>
          <cell r="J102" t="str">
            <v>工序划分</v>
          </cell>
          <cell r="Q102" t="str">
            <v>汇总项</v>
          </cell>
        </row>
        <row r="104">
          <cell r="A104" t="str">
            <v>BOQ系数</v>
          </cell>
          <cell r="B104" t="str">
            <v>项目编号:</v>
          </cell>
          <cell r="C104" t="str">
            <v>KW2.0</v>
          </cell>
          <cell r="G104" t="str">
            <v>数量</v>
          </cell>
          <cell r="H104">
            <v>249.02780999999999</v>
          </cell>
          <cell r="I104" t="str">
            <v>单价</v>
          </cell>
        </row>
        <row r="105">
          <cell r="B105" t="str">
            <v>项目名称:</v>
          </cell>
          <cell r="C105" t="str">
            <v>Excavate for foundations to a depth not exceeding 2.0m</v>
          </cell>
          <cell r="G105" t="str">
            <v>单位</v>
          </cell>
          <cell r="H105">
            <v>0</v>
          </cell>
          <cell r="I105">
            <v>1.3939669795697545</v>
          </cell>
          <cell r="J105" t="str">
            <v>挖</v>
          </cell>
          <cell r="K105" t="str">
            <v>运</v>
          </cell>
        </row>
        <row r="106">
          <cell r="A106" t="str">
            <v>KW2.0</v>
          </cell>
          <cell r="B106" t="str">
            <v>单   价:</v>
          </cell>
          <cell r="C106">
            <v>1.3939669795697545</v>
          </cell>
          <cell r="D106" t="str">
            <v>USD/</v>
          </cell>
          <cell r="G106" t="str">
            <v>定额单位</v>
          </cell>
          <cell r="I106">
            <v>135</v>
          </cell>
          <cell r="J106" t="str">
            <v>1=121</v>
          </cell>
          <cell r="K106" t="str">
            <v>1=111</v>
          </cell>
        </row>
        <row r="107">
          <cell r="A107" t="str">
            <v>定额号</v>
          </cell>
          <cell r="B107" t="str">
            <v>E01</v>
          </cell>
          <cell r="C107" t="str">
            <v>名称及规格</v>
          </cell>
          <cell r="D107" t="str">
            <v>单位</v>
          </cell>
          <cell r="E107" t="str">
            <v>数  量</v>
          </cell>
          <cell r="F107" t="str">
            <v>单价</v>
          </cell>
          <cell r="G107" t="str">
            <v>合价</v>
          </cell>
          <cell r="J107" t="str">
            <v>100M3</v>
          </cell>
          <cell r="K107">
            <v>100</v>
          </cell>
          <cell r="Q107" t="str">
            <v>数量汇总</v>
          </cell>
          <cell r="R107" t="str">
            <v>价格汇总(美元)</v>
          </cell>
          <cell r="S107" t="str">
            <v>价格汇总(当地币)</v>
          </cell>
        </row>
        <row r="108">
          <cell r="G108" t="str">
            <v>美元</v>
          </cell>
          <cell r="H108" t="str">
            <v>当地币</v>
          </cell>
          <cell r="J108">
            <v>1.0999999999999999E-2</v>
          </cell>
          <cell r="K108">
            <v>3.0000000000000001E-3</v>
          </cell>
        </row>
        <row r="109">
          <cell r="A109" t="str">
            <v>L00</v>
          </cell>
          <cell r="B109">
            <v>1</v>
          </cell>
          <cell r="C109" t="str">
            <v>人工</v>
          </cell>
          <cell r="G109">
            <v>2.1875450334534221E-2</v>
          </cell>
          <cell r="H109">
            <v>2.1251999999999995</v>
          </cell>
          <cell r="Q109">
            <v>0</v>
          </cell>
          <cell r="R109">
            <v>5.4475954895728238</v>
          </cell>
          <cell r="S109">
            <v>529.23390181199989</v>
          </cell>
        </row>
        <row r="110">
          <cell r="A110" t="str">
            <v>L10</v>
          </cell>
          <cell r="B110">
            <v>1.1000000000000001</v>
          </cell>
          <cell r="C110" t="str">
            <v>力工</v>
          </cell>
          <cell r="D110" t="str">
            <v>day</v>
          </cell>
          <cell r="E110">
            <v>7.5899999999999987E-3</v>
          </cell>
          <cell r="F110">
            <v>2.8821410190427175</v>
          </cell>
          <cell r="G110">
            <v>2.1875450334534221E-2</v>
          </cell>
          <cell r="H110">
            <v>2.1251999999999995</v>
          </cell>
          <cell r="J110">
            <v>0.69</v>
          </cell>
          <cell r="Q110">
            <v>1.8901210778999995</v>
          </cell>
          <cell r="R110">
            <v>5.4475954895728238</v>
          </cell>
          <cell r="S110">
            <v>529.23390181199989</v>
          </cell>
        </row>
        <row r="111">
          <cell r="A111" t="str">
            <v>L20</v>
          </cell>
          <cell r="B111">
            <v>1.2</v>
          </cell>
          <cell r="C111" t="str">
            <v>技工</v>
          </cell>
          <cell r="D111" t="str">
            <v>day</v>
          </cell>
          <cell r="E111">
            <v>0</v>
          </cell>
          <cell r="F111">
            <v>4.6320123520329384</v>
          </cell>
          <cell r="G111">
            <v>0</v>
          </cell>
          <cell r="H111">
            <v>0</v>
          </cell>
          <cell r="Q111">
            <v>0</v>
          </cell>
          <cell r="R111">
            <v>0</v>
          </cell>
          <cell r="S111">
            <v>0</v>
          </cell>
        </row>
        <row r="112">
          <cell r="A112" t="str">
            <v>M000</v>
          </cell>
          <cell r="B112">
            <v>2</v>
          </cell>
          <cell r="C112" t="str">
            <v>建筑材料</v>
          </cell>
          <cell r="G112">
            <v>1.8528049408131756E-3</v>
          </cell>
          <cell r="H112">
            <v>0.18000000000000002</v>
          </cell>
          <cell r="Q112">
            <v>0</v>
          </cell>
          <cell r="R112">
            <v>0.4613999567678847</v>
          </cell>
          <cell r="S112">
            <v>44.8250058</v>
          </cell>
        </row>
        <row r="113">
          <cell r="C113">
            <v>0</v>
          </cell>
          <cell r="D113">
            <v>0</v>
          </cell>
          <cell r="E113">
            <v>0</v>
          </cell>
          <cell r="F113">
            <v>0</v>
          </cell>
          <cell r="G113">
            <v>0</v>
          </cell>
          <cell r="H113">
            <v>0</v>
          </cell>
          <cell r="Q113">
            <v>0</v>
          </cell>
          <cell r="R113">
            <v>0</v>
          </cell>
          <cell r="S113">
            <v>0</v>
          </cell>
        </row>
        <row r="114">
          <cell r="A114" t="str">
            <v>Y08</v>
          </cell>
          <cell r="C114" t="str">
            <v>水</v>
          </cell>
          <cell r="D114" t="str">
            <v>m3</v>
          </cell>
          <cell r="E114">
            <v>3.5999999999999999E-3</v>
          </cell>
          <cell r="F114">
            <v>0.51466803911477099</v>
          </cell>
          <cell r="G114">
            <v>1.8528049408131756E-3</v>
          </cell>
          <cell r="H114">
            <v>0.18000000000000002</v>
          </cell>
          <cell r="K114">
            <v>1.2</v>
          </cell>
          <cell r="Q114">
            <v>0.8965001159999999</v>
          </cell>
          <cell r="R114">
            <v>0.4613999567678847</v>
          </cell>
          <cell r="S114">
            <v>44.8250058</v>
          </cell>
        </row>
        <row r="115">
          <cell r="C115">
            <v>0</v>
          </cell>
          <cell r="D115">
            <v>0</v>
          </cell>
          <cell r="E115">
            <v>0</v>
          </cell>
          <cell r="F115">
            <v>0</v>
          </cell>
          <cell r="G115">
            <v>0</v>
          </cell>
          <cell r="H115">
            <v>0</v>
          </cell>
          <cell r="Q115">
            <v>0</v>
          </cell>
          <cell r="R115">
            <v>0</v>
          </cell>
          <cell r="S115">
            <v>0</v>
          </cell>
        </row>
        <row r="116">
          <cell r="C116">
            <v>0</v>
          </cell>
          <cell r="D116">
            <v>0</v>
          </cell>
          <cell r="E116">
            <v>0</v>
          </cell>
          <cell r="F116">
            <v>0</v>
          </cell>
          <cell r="G116">
            <v>0</v>
          </cell>
          <cell r="H116">
            <v>0</v>
          </cell>
          <cell r="Q116">
            <v>0</v>
          </cell>
          <cell r="R116">
            <v>0</v>
          </cell>
          <cell r="S116">
            <v>0</v>
          </cell>
        </row>
        <row r="117">
          <cell r="C117">
            <v>0</v>
          </cell>
          <cell r="D117">
            <v>0</v>
          </cell>
          <cell r="E117">
            <v>0</v>
          </cell>
          <cell r="F117">
            <v>0</v>
          </cell>
          <cell r="G117">
            <v>0</v>
          </cell>
          <cell r="H117">
            <v>0</v>
          </cell>
          <cell r="Q117">
            <v>0</v>
          </cell>
          <cell r="R117">
            <v>0</v>
          </cell>
          <cell r="S117">
            <v>0</v>
          </cell>
        </row>
        <row r="118">
          <cell r="C118">
            <v>0</v>
          </cell>
          <cell r="D118">
            <v>0</v>
          </cell>
          <cell r="E118">
            <v>0</v>
          </cell>
          <cell r="F118">
            <v>0</v>
          </cell>
          <cell r="G118">
            <v>0</v>
          </cell>
          <cell r="H118">
            <v>0</v>
          </cell>
          <cell r="Q118">
            <v>0</v>
          </cell>
          <cell r="R118">
            <v>0</v>
          </cell>
          <cell r="S118">
            <v>0</v>
          </cell>
        </row>
        <row r="119">
          <cell r="C119">
            <v>0</v>
          </cell>
          <cell r="D119">
            <v>0</v>
          </cell>
          <cell r="E119">
            <v>0</v>
          </cell>
          <cell r="F119">
            <v>0</v>
          </cell>
          <cell r="G119">
            <v>0</v>
          </cell>
          <cell r="H119">
            <v>0</v>
          </cell>
          <cell r="Q119">
            <v>0</v>
          </cell>
          <cell r="R119">
            <v>0</v>
          </cell>
          <cell r="S119">
            <v>0</v>
          </cell>
        </row>
        <row r="120">
          <cell r="C120">
            <v>0</v>
          </cell>
          <cell r="D120">
            <v>0</v>
          </cell>
          <cell r="E120">
            <v>0</v>
          </cell>
          <cell r="F120">
            <v>0</v>
          </cell>
          <cell r="G120">
            <v>0</v>
          </cell>
          <cell r="H120">
            <v>0</v>
          </cell>
          <cell r="Q120">
            <v>0</v>
          </cell>
          <cell r="R120">
            <v>0</v>
          </cell>
          <cell r="S120">
            <v>0</v>
          </cell>
        </row>
        <row r="121">
          <cell r="C121">
            <v>0</v>
          </cell>
          <cell r="D121">
            <v>0</v>
          </cell>
          <cell r="E121">
            <v>0</v>
          </cell>
          <cell r="F121">
            <v>0</v>
          </cell>
          <cell r="G121">
            <v>0</v>
          </cell>
          <cell r="H121">
            <v>0</v>
          </cell>
          <cell r="Q121">
            <v>0</v>
          </cell>
          <cell r="R121">
            <v>0</v>
          </cell>
          <cell r="S121">
            <v>0</v>
          </cell>
        </row>
        <row r="122">
          <cell r="C122">
            <v>0</v>
          </cell>
          <cell r="D122">
            <v>0</v>
          </cell>
          <cell r="E122">
            <v>0</v>
          </cell>
          <cell r="F122">
            <v>0</v>
          </cell>
          <cell r="G122">
            <v>0</v>
          </cell>
          <cell r="H122">
            <v>0</v>
          </cell>
          <cell r="Q122">
            <v>0</v>
          </cell>
          <cell r="R122">
            <v>0</v>
          </cell>
          <cell r="S122">
            <v>0</v>
          </cell>
        </row>
        <row r="123">
          <cell r="C123">
            <v>0</v>
          </cell>
          <cell r="D123">
            <v>0</v>
          </cell>
          <cell r="E123">
            <v>0</v>
          </cell>
          <cell r="F123">
            <v>0</v>
          </cell>
          <cell r="G123">
            <v>0</v>
          </cell>
          <cell r="H123">
            <v>0</v>
          </cell>
          <cell r="Q123">
            <v>0</v>
          </cell>
          <cell r="R123">
            <v>0</v>
          </cell>
          <cell r="S123">
            <v>0</v>
          </cell>
        </row>
        <row r="124">
          <cell r="C124">
            <v>0</v>
          </cell>
          <cell r="D124">
            <v>0</v>
          </cell>
          <cell r="E124">
            <v>0</v>
          </cell>
          <cell r="F124">
            <v>0</v>
          </cell>
          <cell r="G124">
            <v>0</v>
          </cell>
          <cell r="H124">
            <v>0</v>
          </cell>
          <cell r="Q124">
            <v>0</v>
          </cell>
          <cell r="R124">
            <v>0</v>
          </cell>
          <cell r="S124">
            <v>0</v>
          </cell>
        </row>
        <row r="125">
          <cell r="C125">
            <v>0</v>
          </cell>
          <cell r="D125">
            <v>0</v>
          </cell>
          <cell r="E125">
            <v>0</v>
          </cell>
          <cell r="F125">
            <v>0</v>
          </cell>
          <cell r="G125">
            <v>0</v>
          </cell>
          <cell r="H125">
            <v>0</v>
          </cell>
          <cell r="Q125">
            <v>0</v>
          </cell>
          <cell r="R125">
            <v>0</v>
          </cell>
          <cell r="S125">
            <v>0</v>
          </cell>
        </row>
        <row r="126">
          <cell r="C126">
            <v>0</v>
          </cell>
          <cell r="D126">
            <v>0</v>
          </cell>
          <cell r="E126">
            <v>0</v>
          </cell>
          <cell r="F126">
            <v>0</v>
          </cell>
          <cell r="G126">
            <v>0</v>
          </cell>
          <cell r="H126">
            <v>0</v>
          </cell>
          <cell r="Q126">
            <v>0</v>
          </cell>
          <cell r="R126">
            <v>0</v>
          </cell>
          <cell r="S126">
            <v>0</v>
          </cell>
        </row>
        <row r="127">
          <cell r="C127">
            <v>0</v>
          </cell>
          <cell r="D127">
            <v>0</v>
          </cell>
          <cell r="E127">
            <v>0</v>
          </cell>
          <cell r="F127">
            <v>0</v>
          </cell>
          <cell r="G127">
            <v>0</v>
          </cell>
          <cell r="H127">
            <v>0</v>
          </cell>
          <cell r="Q127">
            <v>0</v>
          </cell>
          <cell r="R127">
            <v>0</v>
          </cell>
          <cell r="S127">
            <v>0</v>
          </cell>
        </row>
        <row r="128">
          <cell r="C128">
            <v>0</v>
          </cell>
          <cell r="D128">
            <v>0</v>
          </cell>
          <cell r="E128">
            <v>0</v>
          </cell>
          <cell r="F128">
            <v>0</v>
          </cell>
          <cell r="G128">
            <v>0</v>
          </cell>
          <cell r="H128">
            <v>0</v>
          </cell>
          <cell r="Q128">
            <v>0</v>
          </cell>
          <cell r="R128">
            <v>0</v>
          </cell>
          <cell r="S128">
            <v>0</v>
          </cell>
        </row>
        <row r="129">
          <cell r="C129">
            <v>0</v>
          </cell>
          <cell r="D129">
            <v>0</v>
          </cell>
          <cell r="E129">
            <v>0</v>
          </cell>
          <cell r="F129">
            <v>0</v>
          </cell>
          <cell r="G129">
            <v>0</v>
          </cell>
          <cell r="H129">
            <v>0</v>
          </cell>
          <cell r="Q129">
            <v>0</v>
          </cell>
          <cell r="R129">
            <v>0</v>
          </cell>
          <cell r="S129">
            <v>0</v>
          </cell>
        </row>
        <row r="130">
          <cell r="C130">
            <v>0</v>
          </cell>
          <cell r="D130">
            <v>0</v>
          </cell>
          <cell r="E130">
            <v>0</v>
          </cell>
          <cell r="F130">
            <v>0</v>
          </cell>
          <cell r="G130">
            <v>0</v>
          </cell>
          <cell r="H130">
            <v>0</v>
          </cell>
          <cell r="Q130">
            <v>0</v>
          </cell>
          <cell r="R130">
            <v>0</v>
          </cell>
          <cell r="S130">
            <v>0</v>
          </cell>
        </row>
        <row r="131">
          <cell r="C131">
            <v>0</v>
          </cell>
          <cell r="D131">
            <v>0</v>
          </cell>
          <cell r="E131">
            <v>0</v>
          </cell>
          <cell r="F131">
            <v>0</v>
          </cell>
          <cell r="G131">
            <v>0</v>
          </cell>
          <cell r="H131">
            <v>0</v>
          </cell>
          <cell r="Q131">
            <v>0</v>
          </cell>
          <cell r="R131">
            <v>0</v>
          </cell>
          <cell r="S131">
            <v>0</v>
          </cell>
        </row>
        <row r="132">
          <cell r="A132" t="str">
            <v>m998</v>
          </cell>
          <cell r="C132" t="str">
            <v>其它材料费</v>
          </cell>
          <cell r="D132" t="str">
            <v>%</v>
          </cell>
          <cell r="E132">
            <v>0</v>
          </cell>
          <cell r="F132">
            <v>0</v>
          </cell>
          <cell r="G132">
            <v>0</v>
          </cell>
          <cell r="H132">
            <v>0</v>
          </cell>
          <cell r="Q132">
            <v>0</v>
          </cell>
          <cell r="R132">
            <v>0</v>
          </cell>
          <cell r="S132">
            <v>0</v>
          </cell>
        </row>
        <row r="133">
          <cell r="A133" t="str">
            <v>m999</v>
          </cell>
          <cell r="C133" t="str">
            <v>其它材料费</v>
          </cell>
          <cell r="D133" t="str">
            <v>usd</v>
          </cell>
          <cell r="E133">
            <v>0</v>
          </cell>
          <cell r="F133">
            <v>1</v>
          </cell>
          <cell r="G133">
            <v>0</v>
          </cell>
          <cell r="H133">
            <v>0</v>
          </cell>
          <cell r="Q133">
            <v>0</v>
          </cell>
          <cell r="R133">
            <v>0</v>
          </cell>
          <cell r="S133">
            <v>0</v>
          </cell>
        </row>
        <row r="134">
          <cell r="A134" t="str">
            <v>E000</v>
          </cell>
          <cell r="B134">
            <v>3</v>
          </cell>
          <cell r="C134" t="str">
            <v>施工设备</v>
          </cell>
          <cell r="G134">
            <v>1.1025914665701411</v>
          </cell>
          <cell r="H134">
            <v>107.11676097728922</v>
          </cell>
          <cell r="Q134">
            <v>0</v>
          </cell>
          <cell r="R134">
            <v>274.57593824465044</v>
          </cell>
          <cell r="S134">
            <v>26675.052400467794</v>
          </cell>
        </row>
        <row r="135">
          <cell r="A135" t="str">
            <v>E010-1</v>
          </cell>
          <cell r="C135" t="str">
            <v>履带反铲日立ZX250H-1m3</v>
          </cell>
          <cell r="D135" t="str">
            <v>台班</v>
          </cell>
          <cell r="E135">
            <v>3.2559999999999998E-3</v>
          </cell>
          <cell r="F135">
            <v>194.35600634043132</v>
          </cell>
          <cell r="G135">
            <v>0.63282315664444433</v>
          </cell>
          <cell r="H135">
            <v>61.478769668007772</v>
          </cell>
          <cell r="J135">
            <v>0.29599999999999999</v>
          </cell>
          <cell r="Q135">
            <v>0.81083454935999988</v>
          </cell>
          <cell r="R135">
            <v>157.59056481645291</v>
          </cell>
          <cell r="S135">
            <v>15309.923371918401</v>
          </cell>
        </row>
        <row r="136">
          <cell r="A136" t="str">
            <v>E012</v>
          </cell>
          <cell r="C136" t="str">
            <v>山推SD22/220HP</v>
          </cell>
          <cell r="D136" t="str">
            <v>台班</v>
          </cell>
          <cell r="E136">
            <v>4.3633333333333328E-4</v>
          </cell>
          <cell r="F136">
            <v>276.00076766337224</v>
          </cell>
          <cell r="G136">
            <v>0.12042833495711808</v>
          </cell>
          <cell r="H136">
            <v>11.699612741084023</v>
          </cell>
          <cell r="J136">
            <v>3.9666666666666663E-2</v>
          </cell>
          <cell r="Q136">
            <v>0.10865913442999998</v>
          </cell>
          <cell r="R136">
            <v>29.990004516317558</v>
          </cell>
          <cell r="S136">
            <v>2913.5289387602511</v>
          </cell>
        </row>
        <row r="137">
          <cell r="A137" t="str">
            <v>E501</v>
          </cell>
          <cell r="C137" t="str">
            <v>自卸车</v>
          </cell>
          <cell r="D137" t="str">
            <v>台班</v>
          </cell>
          <cell r="E137">
            <v>2.4000000000000002E-3</v>
          </cell>
          <cell r="F137">
            <v>136.63857054583232</v>
          </cell>
          <cell r="G137">
            <v>0.32793256930999759</v>
          </cell>
          <cell r="H137">
            <v>31.858649108466267</v>
          </cell>
          <cell r="K137">
            <v>0.8</v>
          </cell>
          <cell r="Q137">
            <v>0.59766674399999997</v>
          </cell>
          <cell r="R137">
            <v>81.664329562941901</v>
          </cell>
          <cell r="S137">
            <v>7933.6896170398068</v>
          </cell>
        </row>
        <row r="138">
          <cell r="A138" t="str">
            <v>E711-1</v>
          </cell>
          <cell r="C138" t="str">
            <v>洒水车6000L</v>
          </cell>
          <cell r="D138" t="str">
            <v>台班</v>
          </cell>
          <cell r="E138">
            <v>1.2E-4</v>
          </cell>
          <cell r="F138">
            <v>178.39504715484043</v>
          </cell>
          <cell r="G138">
            <v>2.140740565858085E-2</v>
          </cell>
          <cell r="H138">
            <v>2.0797294597311295</v>
          </cell>
          <cell r="K138">
            <v>0.04</v>
          </cell>
          <cell r="Q138">
            <v>2.9883337199999999E-2</v>
          </cell>
          <cell r="R138">
            <v>5.3310393489379964</v>
          </cell>
          <cell r="S138">
            <v>517.91047274932635</v>
          </cell>
        </row>
        <row r="139">
          <cell r="C139">
            <v>0</v>
          </cell>
          <cell r="D139">
            <v>0</v>
          </cell>
          <cell r="E139">
            <v>0</v>
          </cell>
          <cell r="F139">
            <v>0</v>
          </cell>
          <cell r="G139">
            <v>0</v>
          </cell>
          <cell r="H139">
            <v>0</v>
          </cell>
          <cell r="Q139">
            <v>0</v>
          </cell>
          <cell r="R139">
            <v>0</v>
          </cell>
          <cell r="S139">
            <v>0</v>
          </cell>
        </row>
        <row r="140">
          <cell r="C140">
            <v>0</v>
          </cell>
          <cell r="D140">
            <v>0</v>
          </cell>
          <cell r="E140">
            <v>0</v>
          </cell>
          <cell r="F140">
            <v>0</v>
          </cell>
          <cell r="G140">
            <v>0</v>
          </cell>
          <cell r="H140">
            <v>0</v>
          </cell>
          <cell r="Q140">
            <v>0</v>
          </cell>
          <cell r="R140">
            <v>0</v>
          </cell>
          <cell r="S140">
            <v>0</v>
          </cell>
        </row>
        <row r="141">
          <cell r="C141">
            <v>0</v>
          </cell>
          <cell r="D141">
            <v>0</v>
          </cell>
          <cell r="E141">
            <v>0</v>
          </cell>
          <cell r="F141">
            <v>0</v>
          </cell>
          <cell r="G141">
            <v>0</v>
          </cell>
          <cell r="H141">
            <v>0</v>
          </cell>
          <cell r="Q141">
            <v>0</v>
          </cell>
          <cell r="R141">
            <v>0</v>
          </cell>
          <cell r="S141">
            <v>0</v>
          </cell>
        </row>
        <row r="142">
          <cell r="C142">
            <v>0</v>
          </cell>
          <cell r="D142">
            <v>0</v>
          </cell>
          <cell r="E142">
            <v>0</v>
          </cell>
          <cell r="F142">
            <v>0</v>
          </cell>
          <cell r="G142">
            <v>0</v>
          </cell>
          <cell r="H142">
            <v>0</v>
          </cell>
          <cell r="Q142">
            <v>0</v>
          </cell>
          <cell r="R142">
            <v>0</v>
          </cell>
          <cell r="S142">
            <v>0</v>
          </cell>
        </row>
        <row r="143">
          <cell r="C143">
            <v>0</v>
          </cell>
          <cell r="D143">
            <v>0</v>
          </cell>
          <cell r="E143">
            <v>0</v>
          </cell>
          <cell r="F143">
            <v>0</v>
          </cell>
          <cell r="G143">
            <v>0</v>
          </cell>
          <cell r="H143">
            <v>0</v>
          </cell>
          <cell r="Q143">
            <v>0</v>
          </cell>
          <cell r="R143">
            <v>0</v>
          </cell>
          <cell r="S143">
            <v>0</v>
          </cell>
        </row>
        <row r="144">
          <cell r="C144">
            <v>0</v>
          </cell>
          <cell r="D144">
            <v>0</v>
          </cell>
          <cell r="E144">
            <v>0</v>
          </cell>
          <cell r="F144">
            <v>0</v>
          </cell>
          <cell r="G144">
            <v>0</v>
          </cell>
          <cell r="H144">
            <v>0</v>
          </cell>
          <cell r="Q144">
            <v>0</v>
          </cell>
          <cell r="R144">
            <v>0</v>
          </cell>
          <cell r="S144">
            <v>0</v>
          </cell>
        </row>
        <row r="145">
          <cell r="C145">
            <v>0</v>
          </cell>
          <cell r="D145">
            <v>0</v>
          </cell>
          <cell r="E145">
            <v>0</v>
          </cell>
          <cell r="F145">
            <v>0</v>
          </cell>
          <cell r="H145">
            <v>0</v>
          </cell>
          <cell r="Q145">
            <v>0</v>
          </cell>
          <cell r="R145">
            <v>0</v>
          </cell>
          <cell r="S145">
            <v>0</v>
          </cell>
        </row>
        <row r="146">
          <cell r="C146">
            <v>0</v>
          </cell>
          <cell r="D146">
            <v>0</v>
          </cell>
          <cell r="E146">
            <v>0</v>
          </cell>
          <cell r="F146">
            <v>0</v>
          </cell>
          <cell r="H146">
            <v>0</v>
          </cell>
          <cell r="Q146">
            <v>0</v>
          </cell>
          <cell r="R146">
            <v>0</v>
          </cell>
          <cell r="S146">
            <v>0</v>
          </cell>
        </row>
        <row r="147">
          <cell r="B147">
            <v>4</v>
          </cell>
          <cell r="C147" t="str">
            <v>基本直接费</v>
          </cell>
          <cell r="G147">
            <v>1.1263197218454886</v>
          </cell>
        </row>
        <row r="148">
          <cell r="B148">
            <v>5</v>
          </cell>
          <cell r="C148" t="str">
            <v>其他直接费</v>
          </cell>
          <cell r="G148">
            <v>0.18287547914003074</v>
          </cell>
        </row>
        <row r="149">
          <cell r="B149">
            <v>6</v>
          </cell>
          <cell r="C149" t="str">
            <v>间接费</v>
          </cell>
          <cell r="G149">
            <v>8.4771778584235347E-2</v>
          </cell>
        </row>
        <row r="150">
          <cell r="B150">
            <v>7</v>
          </cell>
          <cell r="C150" t="str">
            <v>合计</v>
          </cell>
          <cell r="G150">
            <v>1.3939669795697545</v>
          </cell>
        </row>
        <row r="152">
          <cell r="B152" t="str">
            <v>单   价   分   析   表</v>
          </cell>
          <cell r="J152" t="str">
            <v>工序划分</v>
          </cell>
          <cell r="Q152" t="str">
            <v>汇总项</v>
          </cell>
        </row>
        <row r="154">
          <cell r="A154" t="str">
            <v>BOQ系数</v>
          </cell>
          <cell r="B154" t="str">
            <v>项目编号:</v>
          </cell>
          <cell r="C154" t="str">
            <v>KW0.5</v>
          </cell>
          <cell r="G154" t="str">
            <v>数量</v>
          </cell>
          <cell r="H154">
            <v>1372.2</v>
          </cell>
          <cell r="I154" t="str">
            <v>单价</v>
          </cell>
        </row>
        <row r="155">
          <cell r="B155" t="str">
            <v>项目名称:</v>
          </cell>
          <cell r="C155" t="str">
            <v>Excavate for Foundations and bases for depth 0.25 - 0.5m</v>
          </cell>
          <cell r="G155" t="str">
            <v>单位</v>
          </cell>
          <cell r="H155">
            <v>0</v>
          </cell>
          <cell r="I155">
            <v>1.1618738142242442</v>
          </cell>
          <cell r="J155" t="str">
            <v>挖</v>
          </cell>
          <cell r="K155" t="str">
            <v>运</v>
          </cell>
        </row>
        <row r="156">
          <cell r="A156" t="str">
            <v>KW0.5</v>
          </cell>
          <cell r="B156" t="str">
            <v>单   价:</v>
          </cell>
          <cell r="C156">
            <v>1.1618738142242442</v>
          </cell>
          <cell r="D156" t="str">
            <v>USD/</v>
          </cell>
          <cell r="G156" t="str">
            <v>定额单位</v>
          </cell>
          <cell r="I156">
            <v>113</v>
          </cell>
          <cell r="J156" t="str">
            <v>1=121</v>
          </cell>
          <cell r="K156" t="str">
            <v>1=111</v>
          </cell>
        </row>
        <row r="157">
          <cell r="A157" t="str">
            <v>定额号</v>
          </cell>
          <cell r="B157" t="str">
            <v>E01</v>
          </cell>
          <cell r="C157" t="str">
            <v>名称及规格</v>
          </cell>
          <cell r="D157" t="str">
            <v>单位</v>
          </cell>
          <cell r="E157" t="str">
            <v>数  量</v>
          </cell>
          <cell r="F157" t="str">
            <v>单价</v>
          </cell>
          <cell r="G157" t="str">
            <v>合价</v>
          </cell>
          <cell r="J157" t="str">
            <v>100M3</v>
          </cell>
          <cell r="K157">
            <v>100</v>
          </cell>
          <cell r="Q157" t="str">
            <v>数量汇总</v>
          </cell>
          <cell r="R157" t="str">
            <v>价格汇总(美元)</v>
          </cell>
          <cell r="S157" t="str">
            <v>价格汇总(当地币)</v>
          </cell>
        </row>
        <row r="158">
          <cell r="G158" t="str">
            <v>美元</v>
          </cell>
          <cell r="H158" t="str">
            <v>当地币</v>
          </cell>
          <cell r="J158">
            <v>0.01</v>
          </cell>
          <cell r="K158">
            <v>2E-3</v>
          </cell>
        </row>
        <row r="159">
          <cell r="A159" t="str">
            <v>L00</v>
          </cell>
          <cell r="B159">
            <v>1</v>
          </cell>
          <cell r="C159" t="str">
            <v>人工</v>
          </cell>
          <cell r="G159">
            <v>1.9886773031394751E-2</v>
          </cell>
          <cell r="H159">
            <v>1.9320000000000002</v>
          </cell>
          <cell r="Q159">
            <v>0</v>
          </cell>
          <cell r="R159">
            <v>27.28862995367988</v>
          </cell>
          <cell r="S159">
            <v>2651.0904000000005</v>
          </cell>
        </row>
        <row r="160">
          <cell r="A160" t="str">
            <v>L10</v>
          </cell>
          <cell r="B160">
            <v>1.1000000000000001</v>
          </cell>
          <cell r="C160" t="str">
            <v>力工</v>
          </cell>
          <cell r="D160" t="str">
            <v>day</v>
          </cell>
          <cell r="E160">
            <v>6.8999999999999999E-3</v>
          </cell>
          <cell r="F160">
            <v>2.8821410190427175</v>
          </cell>
          <cell r="G160">
            <v>1.9886773031394751E-2</v>
          </cell>
          <cell r="H160">
            <v>1.9320000000000002</v>
          </cell>
          <cell r="J160">
            <v>0.69</v>
          </cell>
          <cell r="Q160">
            <v>9.4681800000000003</v>
          </cell>
          <cell r="R160">
            <v>27.28862995367988</v>
          </cell>
          <cell r="S160">
            <v>2651.0904000000005</v>
          </cell>
        </row>
        <row r="161">
          <cell r="A161" t="str">
            <v>L20</v>
          </cell>
          <cell r="B161">
            <v>1.2</v>
          </cell>
          <cell r="C161" t="str">
            <v>技工</v>
          </cell>
          <cell r="D161" t="str">
            <v>day</v>
          </cell>
          <cell r="E161">
            <v>0</v>
          </cell>
          <cell r="F161">
            <v>4.6320123520329384</v>
          </cell>
          <cell r="G161">
            <v>0</v>
          </cell>
          <cell r="H161">
            <v>0</v>
          </cell>
          <cell r="Q161">
            <v>0</v>
          </cell>
          <cell r="R161">
            <v>0</v>
          </cell>
          <cell r="S161">
            <v>0</v>
          </cell>
        </row>
        <row r="162">
          <cell r="A162" t="str">
            <v>M000</v>
          </cell>
          <cell r="B162">
            <v>2</v>
          </cell>
          <cell r="C162" t="str">
            <v>建筑材料</v>
          </cell>
          <cell r="G162">
            <v>1.2352032938754503E-3</v>
          </cell>
          <cell r="H162">
            <v>0.12</v>
          </cell>
          <cell r="Q162">
            <v>0</v>
          </cell>
          <cell r="R162">
            <v>1.6949459598558929</v>
          </cell>
          <cell r="S162">
            <v>164.66399999999999</v>
          </cell>
        </row>
        <row r="163">
          <cell r="C163">
            <v>0</v>
          </cell>
          <cell r="D163">
            <v>0</v>
          </cell>
          <cell r="E163">
            <v>0</v>
          </cell>
          <cell r="F163">
            <v>0</v>
          </cell>
          <cell r="G163">
            <v>0</v>
          </cell>
          <cell r="H163">
            <v>0</v>
          </cell>
          <cell r="Q163">
            <v>0</v>
          </cell>
          <cell r="R163">
            <v>0</v>
          </cell>
          <cell r="S163">
            <v>0</v>
          </cell>
        </row>
        <row r="164">
          <cell r="A164" t="str">
            <v>Y08</v>
          </cell>
          <cell r="C164" t="str">
            <v>水</v>
          </cell>
          <cell r="D164" t="str">
            <v>m3</v>
          </cell>
          <cell r="E164">
            <v>2.3999999999999998E-3</v>
          </cell>
          <cell r="F164">
            <v>0.51466803911477099</v>
          </cell>
          <cell r="G164">
            <v>1.2352032938754503E-3</v>
          </cell>
          <cell r="H164">
            <v>0.12</v>
          </cell>
          <cell r="K164">
            <v>1.2</v>
          </cell>
          <cell r="Q164">
            <v>3.2932799999999998</v>
          </cell>
          <cell r="R164">
            <v>1.6949459598558929</v>
          </cell>
          <cell r="S164">
            <v>164.66399999999999</v>
          </cell>
        </row>
        <row r="165">
          <cell r="C165">
            <v>0</v>
          </cell>
          <cell r="D165">
            <v>0</v>
          </cell>
          <cell r="E165">
            <v>0</v>
          </cell>
          <cell r="F165">
            <v>0</v>
          </cell>
          <cell r="G165">
            <v>0</v>
          </cell>
          <cell r="H165">
            <v>0</v>
          </cell>
          <cell r="Q165">
            <v>0</v>
          </cell>
          <cell r="R165">
            <v>0</v>
          </cell>
          <cell r="S165">
            <v>0</v>
          </cell>
        </row>
        <row r="166">
          <cell r="C166">
            <v>0</v>
          </cell>
          <cell r="D166">
            <v>0</v>
          </cell>
          <cell r="E166">
            <v>0</v>
          </cell>
          <cell r="F166">
            <v>0</v>
          </cell>
          <cell r="G166">
            <v>0</v>
          </cell>
          <cell r="H166">
            <v>0</v>
          </cell>
          <cell r="Q166">
            <v>0</v>
          </cell>
          <cell r="R166">
            <v>0</v>
          </cell>
          <cell r="S166">
            <v>0</v>
          </cell>
        </row>
        <row r="167">
          <cell r="C167">
            <v>0</v>
          </cell>
          <cell r="D167">
            <v>0</v>
          </cell>
          <cell r="E167">
            <v>0</v>
          </cell>
          <cell r="F167">
            <v>0</v>
          </cell>
          <cell r="G167">
            <v>0</v>
          </cell>
          <cell r="H167">
            <v>0</v>
          </cell>
          <cell r="Q167">
            <v>0</v>
          </cell>
          <cell r="R167">
            <v>0</v>
          </cell>
          <cell r="S167">
            <v>0</v>
          </cell>
        </row>
        <row r="168">
          <cell r="C168">
            <v>0</v>
          </cell>
          <cell r="D168">
            <v>0</v>
          </cell>
          <cell r="E168">
            <v>0</v>
          </cell>
          <cell r="F168">
            <v>0</v>
          </cell>
          <cell r="G168">
            <v>0</v>
          </cell>
          <cell r="H168">
            <v>0</v>
          </cell>
          <cell r="Q168">
            <v>0</v>
          </cell>
          <cell r="R168">
            <v>0</v>
          </cell>
          <cell r="S168">
            <v>0</v>
          </cell>
        </row>
        <row r="169">
          <cell r="C169">
            <v>0</v>
          </cell>
          <cell r="D169">
            <v>0</v>
          </cell>
          <cell r="E169">
            <v>0</v>
          </cell>
          <cell r="F169">
            <v>0</v>
          </cell>
          <cell r="G169">
            <v>0</v>
          </cell>
          <cell r="H169">
            <v>0</v>
          </cell>
          <cell r="Q169">
            <v>0</v>
          </cell>
          <cell r="R169">
            <v>0</v>
          </cell>
          <cell r="S169">
            <v>0</v>
          </cell>
        </row>
        <row r="170">
          <cell r="C170">
            <v>0</v>
          </cell>
          <cell r="D170">
            <v>0</v>
          </cell>
          <cell r="E170">
            <v>0</v>
          </cell>
          <cell r="F170">
            <v>0</v>
          </cell>
          <cell r="G170">
            <v>0</v>
          </cell>
          <cell r="H170">
            <v>0</v>
          </cell>
          <cell r="Q170">
            <v>0</v>
          </cell>
          <cell r="R170">
            <v>0</v>
          </cell>
          <cell r="S170">
            <v>0</v>
          </cell>
        </row>
        <row r="171">
          <cell r="C171">
            <v>0</v>
          </cell>
          <cell r="D171">
            <v>0</v>
          </cell>
          <cell r="E171">
            <v>0</v>
          </cell>
          <cell r="F171">
            <v>0</v>
          </cell>
          <cell r="G171">
            <v>0</v>
          </cell>
          <cell r="H171">
            <v>0</v>
          </cell>
          <cell r="Q171">
            <v>0</v>
          </cell>
          <cell r="R171">
            <v>0</v>
          </cell>
          <cell r="S171">
            <v>0</v>
          </cell>
        </row>
        <row r="172">
          <cell r="C172">
            <v>0</v>
          </cell>
          <cell r="D172">
            <v>0</v>
          </cell>
          <cell r="E172">
            <v>0</v>
          </cell>
          <cell r="F172">
            <v>0</v>
          </cell>
          <cell r="G172">
            <v>0</v>
          </cell>
          <cell r="H172">
            <v>0</v>
          </cell>
          <cell r="Q172">
            <v>0</v>
          </cell>
          <cell r="R172">
            <v>0</v>
          </cell>
          <cell r="S172">
            <v>0</v>
          </cell>
        </row>
        <row r="173">
          <cell r="C173">
            <v>0</v>
          </cell>
          <cell r="D173">
            <v>0</v>
          </cell>
          <cell r="E173">
            <v>0</v>
          </cell>
          <cell r="F173">
            <v>0</v>
          </cell>
          <cell r="G173">
            <v>0</v>
          </cell>
          <cell r="H173">
            <v>0</v>
          </cell>
          <cell r="Q173">
            <v>0</v>
          </cell>
          <cell r="R173">
            <v>0</v>
          </cell>
          <cell r="S173">
            <v>0</v>
          </cell>
        </row>
        <row r="174">
          <cell r="C174">
            <v>0</v>
          </cell>
          <cell r="D174">
            <v>0</v>
          </cell>
          <cell r="E174">
            <v>0</v>
          </cell>
          <cell r="F174">
            <v>0</v>
          </cell>
          <cell r="G174">
            <v>0</v>
          </cell>
          <cell r="H174">
            <v>0</v>
          </cell>
          <cell r="Q174">
            <v>0</v>
          </cell>
          <cell r="R174">
            <v>0</v>
          </cell>
          <cell r="S174">
            <v>0</v>
          </cell>
        </row>
        <row r="175">
          <cell r="C175">
            <v>0</v>
          </cell>
          <cell r="D175">
            <v>0</v>
          </cell>
          <cell r="E175">
            <v>0</v>
          </cell>
          <cell r="F175">
            <v>0</v>
          </cell>
          <cell r="G175">
            <v>0</v>
          </cell>
          <cell r="H175">
            <v>0</v>
          </cell>
          <cell r="Q175">
            <v>0</v>
          </cell>
          <cell r="R175">
            <v>0</v>
          </cell>
          <cell r="S175">
            <v>0</v>
          </cell>
        </row>
        <row r="176">
          <cell r="C176">
            <v>0</v>
          </cell>
          <cell r="D176">
            <v>0</v>
          </cell>
          <cell r="E176">
            <v>0</v>
          </cell>
          <cell r="F176">
            <v>0</v>
          </cell>
          <cell r="G176">
            <v>0</v>
          </cell>
          <cell r="H176">
            <v>0</v>
          </cell>
          <cell r="Q176">
            <v>0</v>
          </cell>
          <cell r="R176">
            <v>0</v>
          </cell>
          <cell r="S176">
            <v>0</v>
          </cell>
        </row>
        <row r="177">
          <cell r="C177">
            <v>0</v>
          </cell>
          <cell r="D177">
            <v>0</v>
          </cell>
          <cell r="E177">
            <v>0</v>
          </cell>
          <cell r="F177">
            <v>0</v>
          </cell>
          <cell r="G177">
            <v>0</v>
          </cell>
          <cell r="H177">
            <v>0</v>
          </cell>
          <cell r="Q177">
            <v>0</v>
          </cell>
          <cell r="R177">
            <v>0</v>
          </cell>
          <cell r="S177">
            <v>0</v>
          </cell>
        </row>
        <row r="178">
          <cell r="C178">
            <v>0</v>
          </cell>
          <cell r="D178">
            <v>0</v>
          </cell>
          <cell r="E178">
            <v>0</v>
          </cell>
          <cell r="F178">
            <v>0</v>
          </cell>
          <cell r="G178">
            <v>0</v>
          </cell>
          <cell r="H178">
            <v>0</v>
          </cell>
          <cell r="Q178">
            <v>0</v>
          </cell>
          <cell r="R178">
            <v>0</v>
          </cell>
          <cell r="S178">
            <v>0</v>
          </cell>
        </row>
        <row r="179">
          <cell r="C179">
            <v>0</v>
          </cell>
          <cell r="D179">
            <v>0</v>
          </cell>
          <cell r="E179">
            <v>0</v>
          </cell>
          <cell r="F179">
            <v>0</v>
          </cell>
          <cell r="G179">
            <v>0</v>
          </cell>
          <cell r="H179">
            <v>0</v>
          </cell>
          <cell r="Q179">
            <v>0</v>
          </cell>
          <cell r="R179">
            <v>0</v>
          </cell>
          <cell r="S179">
            <v>0</v>
          </cell>
        </row>
        <row r="180">
          <cell r="C180">
            <v>0</v>
          </cell>
          <cell r="D180">
            <v>0</v>
          </cell>
          <cell r="E180">
            <v>0</v>
          </cell>
          <cell r="F180">
            <v>0</v>
          </cell>
          <cell r="G180">
            <v>0</v>
          </cell>
          <cell r="H180">
            <v>0</v>
          </cell>
          <cell r="Q180">
            <v>0</v>
          </cell>
          <cell r="R180">
            <v>0</v>
          </cell>
          <cell r="S180">
            <v>0</v>
          </cell>
        </row>
        <row r="181">
          <cell r="C181">
            <v>0</v>
          </cell>
          <cell r="D181">
            <v>0</v>
          </cell>
          <cell r="E181">
            <v>0</v>
          </cell>
          <cell r="F181">
            <v>0</v>
          </cell>
          <cell r="G181">
            <v>0</v>
          </cell>
          <cell r="H181">
            <v>0</v>
          </cell>
          <cell r="Q181">
            <v>0</v>
          </cell>
          <cell r="R181">
            <v>0</v>
          </cell>
          <cell r="S181">
            <v>0</v>
          </cell>
        </row>
        <row r="182">
          <cell r="A182" t="str">
            <v>m998</v>
          </cell>
          <cell r="C182" t="str">
            <v>其它材料费</v>
          </cell>
          <cell r="D182" t="str">
            <v>%</v>
          </cell>
          <cell r="E182">
            <v>0</v>
          </cell>
          <cell r="F182">
            <v>0</v>
          </cell>
          <cell r="G182">
            <v>0</v>
          </cell>
          <cell r="H182">
            <v>0</v>
          </cell>
          <cell r="Q182">
            <v>0</v>
          </cell>
          <cell r="R182">
            <v>0</v>
          </cell>
          <cell r="S182">
            <v>0</v>
          </cell>
        </row>
        <row r="183">
          <cell r="A183" t="str">
            <v>m999</v>
          </cell>
          <cell r="C183" t="str">
            <v>其它材料费</v>
          </cell>
          <cell r="D183" t="str">
            <v>usd</v>
          </cell>
          <cell r="E183">
            <v>0</v>
          </cell>
          <cell r="F183">
            <v>1</v>
          </cell>
          <cell r="G183">
            <v>0</v>
          </cell>
          <cell r="H183">
            <v>0</v>
          </cell>
          <cell r="Q183">
            <v>0</v>
          </cell>
          <cell r="R183">
            <v>0</v>
          </cell>
          <cell r="S183">
            <v>0</v>
          </cell>
        </row>
        <row r="184">
          <cell r="A184" t="str">
            <v>E000</v>
          </cell>
          <cell r="B184">
            <v>3</v>
          </cell>
          <cell r="C184" t="str">
            <v>施工设备</v>
          </cell>
          <cell r="G184">
            <v>0.91766739991986668</v>
          </cell>
          <cell r="H184">
            <v>89.151387902215049</v>
          </cell>
          <cell r="Q184">
            <v>0</v>
          </cell>
          <cell r="R184">
            <v>1259.2232061700411</v>
          </cell>
          <cell r="S184">
            <v>122333.5344794195</v>
          </cell>
        </row>
        <row r="185">
          <cell r="A185" t="str">
            <v>E010-1</v>
          </cell>
          <cell r="C185" t="str">
            <v>履带反铲日立ZX250H-1m3</v>
          </cell>
          <cell r="D185" t="str">
            <v>台班</v>
          </cell>
          <cell r="E185">
            <v>2.96E-3</v>
          </cell>
          <cell r="F185">
            <v>194.35600634043132</v>
          </cell>
          <cell r="G185">
            <v>0.57529377876767673</v>
          </cell>
          <cell r="H185">
            <v>55.889790607279799</v>
          </cell>
          <cell r="J185">
            <v>0.29599999999999999</v>
          </cell>
          <cell r="Q185">
            <v>4.061712</v>
          </cell>
          <cell r="R185">
            <v>789.41812322500607</v>
          </cell>
          <cell r="S185">
            <v>76691.970671309347</v>
          </cell>
        </row>
        <row r="186">
          <cell r="A186" t="str">
            <v>E012</v>
          </cell>
          <cell r="C186" t="str">
            <v>山推SD22/220HP</v>
          </cell>
          <cell r="D186" t="str">
            <v>台班</v>
          </cell>
          <cell r="E186">
            <v>3.9666666666666664E-4</v>
          </cell>
          <cell r="F186">
            <v>276.00076766337224</v>
          </cell>
          <cell r="G186">
            <v>0.10948030450647098</v>
          </cell>
          <cell r="H186">
            <v>10.636011582803656</v>
          </cell>
          <cell r="J186">
            <v>3.9666666666666663E-2</v>
          </cell>
          <cell r="Q186">
            <v>0.54430599999999996</v>
          </cell>
          <cell r="R186">
            <v>150.22887384377947</v>
          </cell>
          <cell r="S186">
            <v>14594.735093923176</v>
          </cell>
        </row>
        <row r="187">
          <cell r="A187" t="str">
            <v>E501</v>
          </cell>
          <cell r="C187" t="str">
            <v>自卸车</v>
          </cell>
          <cell r="D187" t="str">
            <v>台班</v>
          </cell>
          <cell r="E187">
            <v>1.6000000000000001E-3</v>
          </cell>
          <cell r="F187">
            <v>136.63857054583232</v>
          </cell>
          <cell r="G187">
            <v>0.21862171287333174</v>
          </cell>
          <cell r="H187">
            <v>21.239099405644179</v>
          </cell>
          <cell r="K187">
            <v>0.8</v>
          </cell>
          <cell r="Q187">
            <v>2.1955200000000001</v>
          </cell>
          <cell r="R187">
            <v>299.99271440478583</v>
          </cell>
          <cell r="S187">
            <v>29144.292204424943</v>
          </cell>
        </row>
        <row r="188">
          <cell r="A188" t="str">
            <v>E711-1</v>
          </cell>
          <cell r="C188" t="str">
            <v>洒水车6000L</v>
          </cell>
          <cell r="D188" t="str">
            <v>台班</v>
          </cell>
          <cell r="E188">
            <v>8.0000000000000007E-5</v>
          </cell>
          <cell r="F188">
            <v>178.39504715484043</v>
          </cell>
          <cell r="G188">
            <v>1.4271603772387235E-2</v>
          </cell>
          <cell r="H188">
            <v>1.38648630648742</v>
          </cell>
          <cell r="K188">
            <v>0.04</v>
          </cell>
          <cell r="Q188">
            <v>0.10977600000000001</v>
          </cell>
          <cell r="R188">
            <v>19.583494696469764</v>
          </cell>
          <cell r="S188">
            <v>1902.5365097620377</v>
          </cell>
        </row>
        <row r="189">
          <cell r="C189">
            <v>0</v>
          </cell>
          <cell r="D189">
            <v>0</v>
          </cell>
          <cell r="E189">
            <v>0</v>
          </cell>
          <cell r="F189">
            <v>0</v>
          </cell>
          <cell r="G189">
            <v>0</v>
          </cell>
          <cell r="H189">
            <v>0</v>
          </cell>
          <cell r="Q189">
            <v>0</v>
          </cell>
          <cell r="R189">
            <v>0</v>
          </cell>
          <cell r="S189">
            <v>0</v>
          </cell>
        </row>
        <row r="190">
          <cell r="C190">
            <v>0</v>
          </cell>
          <cell r="D190">
            <v>0</v>
          </cell>
          <cell r="E190">
            <v>0</v>
          </cell>
          <cell r="F190">
            <v>0</v>
          </cell>
          <cell r="G190">
            <v>0</v>
          </cell>
          <cell r="H190">
            <v>0</v>
          </cell>
          <cell r="Q190">
            <v>0</v>
          </cell>
          <cell r="R190">
            <v>0</v>
          </cell>
          <cell r="S190">
            <v>0</v>
          </cell>
        </row>
        <row r="191">
          <cell r="C191">
            <v>0</v>
          </cell>
          <cell r="D191">
            <v>0</v>
          </cell>
          <cell r="E191">
            <v>0</v>
          </cell>
          <cell r="F191">
            <v>0</v>
          </cell>
          <cell r="G191">
            <v>0</v>
          </cell>
          <cell r="H191">
            <v>0</v>
          </cell>
          <cell r="Q191">
            <v>0</v>
          </cell>
          <cell r="R191">
            <v>0</v>
          </cell>
          <cell r="S191">
            <v>0</v>
          </cell>
        </row>
        <row r="192">
          <cell r="C192">
            <v>0</v>
          </cell>
          <cell r="D192">
            <v>0</v>
          </cell>
          <cell r="E192">
            <v>0</v>
          </cell>
          <cell r="F192">
            <v>0</v>
          </cell>
          <cell r="G192">
            <v>0</v>
          </cell>
          <cell r="H192">
            <v>0</v>
          </cell>
          <cell r="Q192">
            <v>0</v>
          </cell>
          <cell r="R192">
            <v>0</v>
          </cell>
          <cell r="S192">
            <v>0</v>
          </cell>
        </row>
        <row r="193">
          <cell r="C193">
            <v>0</v>
          </cell>
          <cell r="D193">
            <v>0</v>
          </cell>
          <cell r="E193">
            <v>0</v>
          </cell>
          <cell r="F193">
            <v>0</v>
          </cell>
          <cell r="G193">
            <v>0</v>
          </cell>
          <cell r="H193">
            <v>0</v>
          </cell>
          <cell r="Q193">
            <v>0</v>
          </cell>
          <cell r="R193">
            <v>0</v>
          </cell>
          <cell r="S193">
            <v>0</v>
          </cell>
        </row>
        <row r="194">
          <cell r="C194">
            <v>0</v>
          </cell>
          <cell r="D194">
            <v>0</v>
          </cell>
          <cell r="E194">
            <v>0</v>
          </cell>
          <cell r="F194">
            <v>0</v>
          </cell>
          <cell r="G194">
            <v>0</v>
          </cell>
          <cell r="H194">
            <v>0</v>
          </cell>
          <cell r="Q194">
            <v>0</v>
          </cell>
          <cell r="R194">
            <v>0</v>
          </cell>
          <cell r="S194">
            <v>0</v>
          </cell>
        </row>
        <row r="195">
          <cell r="C195">
            <v>0</v>
          </cell>
          <cell r="D195">
            <v>0</v>
          </cell>
          <cell r="E195">
            <v>0</v>
          </cell>
          <cell r="F195">
            <v>0</v>
          </cell>
          <cell r="H195">
            <v>0</v>
          </cell>
          <cell r="Q195">
            <v>0</v>
          </cell>
          <cell r="R195">
            <v>0</v>
          </cell>
          <cell r="S195">
            <v>0</v>
          </cell>
        </row>
        <row r="196">
          <cell r="C196">
            <v>0</v>
          </cell>
          <cell r="D196">
            <v>0</v>
          </cell>
          <cell r="E196">
            <v>0</v>
          </cell>
          <cell r="F196">
            <v>0</v>
          </cell>
          <cell r="H196">
            <v>0</v>
          </cell>
          <cell r="Q196">
            <v>0</v>
          </cell>
          <cell r="R196">
            <v>0</v>
          </cell>
          <cell r="S196">
            <v>0</v>
          </cell>
        </row>
        <row r="197">
          <cell r="B197">
            <v>4</v>
          </cell>
          <cell r="C197" t="str">
            <v>基本直接费</v>
          </cell>
          <cell r="G197">
            <v>0.93878937624513692</v>
          </cell>
        </row>
        <row r="198">
          <cell r="B198">
            <v>5</v>
          </cell>
          <cell r="C198" t="str">
            <v>其他直接费</v>
          </cell>
          <cell r="G198">
            <v>0.15242701842341685</v>
          </cell>
        </row>
        <row r="199">
          <cell r="B199">
            <v>6</v>
          </cell>
          <cell r="C199" t="str">
            <v>间接费</v>
          </cell>
          <cell r="G199">
            <v>7.0657419555690368E-2</v>
          </cell>
        </row>
        <row r="200">
          <cell r="B200">
            <v>7</v>
          </cell>
          <cell r="C200" t="str">
            <v>合计</v>
          </cell>
          <cell r="G200">
            <v>1.1618738142242442</v>
          </cell>
        </row>
        <row r="202">
          <cell r="B202" t="str">
            <v>单   价   分   析   表</v>
          </cell>
          <cell r="J202" t="str">
            <v>工序划分</v>
          </cell>
          <cell r="Q202" t="str">
            <v>汇总项</v>
          </cell>
        </row>
        <row r="204">
          <cell r="A204" t="str">
            <v>BOQ系数</v>
          </cell>
          <cell r="B204" t="str">
            <v>项目编号:</v>
          </cell>
          <cell r="C204" t="str">
            <v>KW0.25</v>
          </cell>
          <cell r="G204" t="str">
            <v>数量</v>
          </cell>
          <cell r="H204">
            <v>1121.2</v>
          </cell>
          <cell r="I204" t="str">
            <v>单价</v>
          </cell>
        </row>
        <row r="205">
          <cell r="B205" t="str">
            <v>项目名称:</v>
          </cell>
          <cell r="C205" t="str">
            <v xml:space="preserve">Excavation of surfaces to reduce the level  depth not exceeding 0.25m </v>
          </cell>
          <cell r="G205" t="str">
            <v>单位</v>
          </cell>
          <cell r="H205">
            <v>0</v>
          </cell>
          <cell r="I205">
            <v>0.76843532349868049</v>
          </cell>
          <cell r="J205" t="str">
            <v>挖</v>
          </cell>
          <cell r="K205" t="str">
            <v>运</v>
          </cell>
        </row>
        <row r="206">
          <cell r="A206" t="str">
            <v>KW0.25</v>
          </cell>
          <cell r="B206" t="str">
            <v>单   价:</v>
          </cell>
          <cell r="C206">
            <v>0.76843532349868049</v>
          </cell>
          <cell r="D206" t="str">
            <v>USD/</v>
          </cell>
          <cell r="G206" t="str">
            <v>定额单位</v>
          </cell>
          <cell r="I206">
            <v>75</v>
          </cell>
          <cell r="J206" t="str">
            <v>1=120</v>
          </cell>
          <cell r="K206" t="str">
            <v>1=111</v>
          </cell>
        </row>
        <row r="207">
          <cell r="A207" t="str">
            <v>定额号</v>
          </cell>
          <cell r="B207" t="str">
            <v>E01</v>
          </cell>
          <cell r="C207" t="str">
            <v>名称及规格</v>
          </cell>
          <cell r="D207" t="str">
            <v>单位</v>
          </cell>
          <cell r="E207" t="str">
            <v>数  量</v>
          </cell>
          <cell r="F207" t="str">
            <v>单价</v>
          </cell>
          <cell r="G207" t="str">
            <v>合价</v>
          </cell>
          <cell r="J207" t="str">
            <v>100M3</v>
          </cell>
          <cell r="K207">
            <v>100</v>
          </cell>
          <cell r="Q207" t="str">
            <v>数量汇总</v>
          </cell>
          <cell r="R207" t="str">
            <v>价格汇总(美元)</v>
          </cell>
          <cell r="S207" t="str">
            <v>价格汇总(当地币)</v>
          </cell>
        </row>
        <row r="208">
          <cell r="G208" t="str">
            <v>美元</v>
          </cell>
          <cell r="H208" t="str">
            <v>当地币</v>
          </cell>
          <cell r="J208">
            <v>0.01</v>
          </cell>
          <cell r="K208">
            <v>0</v>
          </cell>
        </row>
        <row r="209">
          <cell r="A209" t="str">
            <v>L00</v>
          </cell>
          <cell r="B209">
            <v>1</v>
          </cell>
          <cell r="C209" t="str">
            <v>人工</v>
          </cell>
          <cell r="G209">
            <v>1.9886773031394751E-2</v>
          </cell>
          <cell r="H209">
            <v>1.9320000000000002</v>
          </cell>
          <cell r="Q209">
            <v>0</v>
          </cell>
          <cell r="R209">
            <v>22.297049922799797</v>
          </cell>
          <cell r="S209">
            <v>2166.1584000000003</v>
          </cell>
        </row>
        <row r="210">
          <cell r="A210" t="str">
            <v>L10</v>
          </cell>
          <cell r="B210">
            <v>1.1000000000000001</v>
          </cell>
          <cell r="C210" t="str">
            <v>力工</v>
          </cell>
          <cell r="D210" t="str">
            <v>day</v>
          </cell>
          <cell r="E210">
            <v>6.8999999999999999E-3</v>
          </cell>
          <cell r="F210">
            <v>2.8821410190427175</v>
          </cell>
          <cell r="G210">
            <v>1.9886773031394751E-2</v>
          </cell>
          <cell r="H210">
            <v>1.9320000000000002</v>
          </cell>
          <cell r="J210">
            <v>0.69</v>
          </cell>
          <cell r="Q210">
            <v>7.7362799999999998</v>
          </cell>
          <cell r="R210">
            <v>22.297049922799797</v>
          </cell>
          <cell r="S210">
            <v>2166.1584000000003</v>
          </cell>
        </row>
        <row r="211">
          <cell r="A211" t="str">
            <v>L20</v>
          </cell>
          <cell r="B211">
            <v>1.2</v>
          </cell>
          <cell r="C211" t="str">
            <v>技工</v>
          </cell>
          <cell r="D211" t="str">
            <v>day</v>
          </cell>
          <cell r="E211">
            <v>0</v>
          </cell>
          <cell r="F211">
            <v>4.6320123520329384</v>
          </cell>
          <cell r="G211">
            <v>0</v>
          </cell>
          <cell r="H211">
            <v>0</v>
          </cell>
          <cell r="Q211">
            <v>0</v>
          </cell>
          <cell r="R211">
            <v>0</v>
          </cell>
          <cell r="S211">
            <v>0</v>
          </cell>
        </row>
        <row r="212">
          <cell r="A212" t="str">
            <v>M000</v>
          </cell>
          <cell r="B212">
            <v>2</v>
          </cell>
          <cell r="C212" t="str">
            <v>建筑材料</v>
          </cell>
          <cell r="G212">
            <v>0</v>
          </cell>
          <cell r="H212">
            <v>0</v>
          </cell>
          <cell r="Q212">
            <v>0</v>
          </cell>
          <cell r="R212">
            <v>0</v>
          </cell>
          <cell r="S212">
            <v>0</v>
          </cell>
        </row>
        <row r="213">
          <cell r="C213">
            <v>0</v>
          </cell>
          <cell r="D213">
            <v>0</v>
          </cell>
          <cell r="E213">
            <v>0</v>
          </cell>
          <cell r="F213">
            <v>0</v>
          </cell>
          <cell r="G213">
            <v>0</v>
          </cell>
          <cell r="H213">
            <v>0</v>
          </cell>
          <cell r="Q213">
            <v>0</v>
          </cell>
          <cell r="R213">
            <v>0</v>
          </cell>
          <cell r="S213">
            <v>0</v>
          </cell>
        </row>
        <row r="214">
          <cell r="A214" t="str">
            <v>Y08</v>
          </cell>
          <cell r="C214" t="str">
            <v>水</v>
          </cell>
          <cell r="D214" t="str">
            <v>m3</v>
          </cell>
          <cell r="E214">
            <v>0</v>
          </cell>
          <cell r="F214">
            <v>0.51466803911477099</v>
          </cell>
          <cell r="G214">
            <v>0</v>
          </cell>
          <cell r="H214">
            <v>0</v>
          </cell>
          <cell r="K214">
            <v>1.2</v>
          </cell>
          <cell r="Q214">
            <v>0</v>
          </cell>
          <cell r="R214">
            <v>0</v>
          </cell>
          <cell r="S214">
            <v>0</v>
          </cell>
        </row>
        <row r="215">
          <cell r="C215">
            <v>0</v>
          </cell>
          <cell r="D215">
            <v>0</v>
          </cell>
          <cell r="E215">
            <v>0</v>
          </cell>
          <cell r="F215">
            <v>0</v>
          </cell>
          <cell r="G215">
            <v>0</v>
          </cell>
          <cell r="H215">
            <v>0</v>
          </cell>
          <cell r="Q215">
            <v>0</v>
          </cell>
          <cell r="R215">
            <v>0</v>
          </cell>
          <cell r="S215">
            <v>0</v>
          </cell>
        </row>
        <row r="216">
          <cell r="C216">
            <v>0</v>
          </cell>
          <cell r="D216">
            <v>0</v>
          </cell>
          <cell r="E216">
            <v>0</v>
          </cell>
          <cell r="F216">
            <v>0</v>
          </cell>
          <cell r="G216">
            <v>0</v>
          </cell>
          <cell r="H216">
            <v>0</v>
          </cell>
          <cell r="Q216">
            <v>0</v>
          </cell>
          <cell r="R216">
            <v>0</v>
          </cell>
          <cell r="S216">
            <v>0</v>
          </cell>
        </row>
        <row r="217">
          <cell r="C217">
            <v>0</v>
          </cell>
          <cell r="D217">
            <v>0</v>
          </cell>
          <cell r="E217">
            <v>0</v>
          </cell>
          <cell r="F217">
            <v>0</v>
          </cell>
          <cell r="G217">
            <v>0</v>
          </cell>
          <cell r="H217">
            <v>0</v>
          </cell>
          <cell r="Q217">
            <v>0</v>
          </cell>
          <cell r="R217">
            <v>0</v>
          </cell>
          <cell r="S217">
            <v>0</v>
          </cell>
        </row>
        <row r="218">
          <cell r="C218">
            <v>0</v>
          </cell>
          <cell r="D218">
            <v>0</v>
          </cell>
          <cell r="E218">
            <v>0</v>
          </cell>
          <cell r="F218">
            <v>0</v>
          </cell>
          <cell r="G218">
            <v>0</v>
          </cell>
          <cell r="H218">
            <v>0</v>
          </cell>
          <cell r="Q218">
            <v>0</v>
          </cell>
          <cell r="R218">
            <v>0</v>
          </cell>
          <cell r="S218">
            <v>0</v>
          </cell>
        </row>
        <row r="219">
          <cell r="C219">
            <v>0</v>
          </cell>
          <cell r="D219">
            <v>0</v>
          </cell>
          <cell r="E219">
            <v>0</v>
          </cell>
          <cell r="F219">
            <v>0</v>
          </cell>
          <cell r="G219">
            <v>0</v>
          </cell>
          <cell r="H219">
            <v>0</v>
          </cell>
          <cell r="Q219">
            <v>0</v>
          </cell>
          <cell r="R219">
            <v>0</v>
          </cell>
          <cell r="S219">
            <v>0</v>
          </cell>
        </row>
        <row r="220">
          <cell r="C220">
            <v>0</v>
          </cell>
          <cell r="D220">
            <v>0</v>
          </cell>
          <cell r="E220">
            <v>0</v>
          </cell>
          <cell r="F220">
            <v>0</v>
          </cell>
          <cell r="G220">
            <v>0</v>
          </cell>
          <cell r="H220">
            <v>0</v>
          </cell>
          <cell r="Q220">
            <v>0</v>
          </cell>
          <cell r="R220">
            <v>0</v>
          </cell>
          <cell r="S220">
            <v>0</v>
          </cell>
        </row>
        <row r="221">
          <cell r="C221">
            <v>0</v>
          </cell>
          <cell r="D221">
            <v>0</v>
          </cell>
          <cell r="E221">
            <v>0</v>
          </cell>
          <cell r="F221">
            <v>0</v>
          </cell>
          <cell r="G221">
            <v>0</v>
          </cell>
          <cell r="H221">
            <v>0</v>
          </cell>
          <cell r="Q221">
            <v>0</v>
          </cell>
          <cell r="R221">
            <v>0</v>
          </cell>
          <cell r="S221">
            <v>0</v>
          </cell>
        </row>
        <row r="222">
          <cell r="C222">
            <v>0</v>
          </cell>
          <cell r="D222">
            <v>0</v>
          </cell>
          <cell r="E222">
            <v>0</v>
          </cell>
          <cell r="F222">
            <v>0</v>
          </cell>
          <cell r="G222">
            <v>0</v>
          </cell>
          <cell r="H222">
            <v>0</v>
          </cell>
          <cell r="Q222">
            <v>0</v>
          </cell>
          <cell r="R222">
            <v>0</v>
          </cell>
          <cell r="S222">
            <v>0</v>
          </cell>
        </row>
        <row r="223">
          <cell r="C223">
            <v>0</v>
          </cell>
          <cell r="D223">
            <v>0</v>
          </cell>
          <cell r="E223">
            <v>0</v>
          </cell>
          <cell r="F223">
            <v>0</v>
          </cell>
          <cell r="G223">
            <v>0</v>
          </cell>
          <cell r="H223">
            <v>0</v>
          </cell>
          <cell r="Q223">
            <v>0</v>
          </cell>
          <cell r="R223">
            <v>0</v>
          </cell>
          <cell r="S223">
            <v>0</v>
          </cell>
        </row>
        <row r="224">
          <cell r="C224">
            <v>0</v>
          </cell>
          <cell r="D224">
            <v>0</v>
          </cell>
          <cell r="E224">
            <v>0</v>
          </cell>
          <cell r="F224">
            <v>0</v>
          </cell>
          <cell r="G224">
            <v>0</v>
          </cell>
          <cell r="H224">
            <v>0</v>
          </cell>
          <cell r="Q224">
            <v>0</v>
          </cell>
          <cell r="R224">
            <v>0</v>
          </cell>
          <cell r="S224">
            <v>0</v>
          </cell>
        </row>
        <row r="225">
          <cell r="C225">
            <v>0</v>
          </cell>
          <cell r="D225">
            <v>0</v>
          </cell>
          <cell r="E225">
            <v>0</v>
          </cell>
          <cell r="F225">
            <v>0</v>
          </cell>
          <cell r="G225">
            <v>0</v>
          </cell>
          <cell r="H225">
            <v>0</v>
          </cell>
          <cell r="Q225">
            <v>0</v>
          </cell>
          <cell r="R225">
            <v>0</v>
          </cell>
          <cell r="S225">
            <v>0</v>
          </cell>
        </row>
        <row r="226">
          <cell r="C226">
            <v>0</v>
          </cell>
          <cell r="D226">
            <v>0</v>
          </cell>
          <cell r="E226">
            <v>0</v>
          </cell>
          <cell r="F226">
            <v>0</v>
          </cell>
          <cell r="G226">
            <v>0</v>
          </cell>
          <cell r="H226">
            <v>0</v>
          </cell>
          <cell r="Q226">
            <v>0</v>
          </cell>
          <cell r="R226">
            <v>0</v>
          </cell>
          <cell r="S226">
            <v>0</v>
          </cell>
        </row>
        <row r="227">
          <cell r="C227">
            <v>0</v>
          </cell>
          <cell r="D227">
            <v>0</v>
          </cell>
          <cell r="E227">
            <v>0</v>
          </cell>
          <cell r="F227">
            <v>0</v>
          </cell>
          <cell r="G227">
            <v>0</v>
          </cell>
          <cell r="H227">
            <v>0</v>
          </cell>
          <cell r="Q227">
            <v>0</v>
          </cell>
          <cell r="R227">
            <v>0</v>
          </cell>
          <cell r="S227">
            <v>0</v>
          </cell>
        </row>
        <row r="228">
          <cell r="C228">
            <v>0</v>
          </cell>
          <cell r="D228">
            <v>0</v>
          </cell>
          <cell r="E228">
            <v>0</v>
          </cell>
          <cell r="F228">
            <v>0</v>
          </cell>
          <cell r="G228">
            <v>0</v>
          </cell>
          <cell r="H228">
            <v>0</v>
          </cell>
          <cell r="Q228">
            <v>0</v>
          </cell>
          <cell r="R228">
            <v>0</v>
          </cell>
          <cell r="S228">
            <v>0</v>
          </cell>
        </row>
        <row r="229">
          <cell r="C229">
            <v>0</v>
          </cell>
          <cell r="D229">
            <v>0</v>
          </cell>
          <cell r="E229">
            <v>0</v>
          </cell>
          <cell r="F229">
            <v>0</v>
          </cell>
          <cell r="G229">
            <v>0</v>
          </cell>
          <cell r="H229">
            <v>0</v>
          </cell>
          <cell r="Q229">
            <v>0</v>
          </cell>
          <cell r="R229">
            <v>0</v>
          </cell>
          <cell r="S229">
            <v>0</v>
          </cell>
        </row>
        <row r="230">
          <cell r="C230">
            <v>0</v>
          </cell>
          <cell r="D230">
            <v>0</v>
          </cell>
          <cell r="E230">
            <v>0</v>
          </cell>
          <cell r="F230">
            <v>0</v>
          </cell>
          <cell r="G230">
            <v>0</v>
          </cell>
          <cell r="H230">
            <v>0</v>
          </cell>
          <cell r="Q230">
            <v>0</v>
          </cell>
          <cell r="R230">
            <v>0</v>
          </cell>
          <cell r="S230">
            <v>0</v>
          </cell>
        </row>
        <row r="231">
          <cell r="C231">
            <v>0</v>
          </cell>
          <cell r="D231">
            <v>0</v>
          </cell>
          <cell r="E231">
            <v>0</v>
          </cell>
          <cell r="F231">
            <v>0</v>
          </cell>
          <cell r="G231">
            <v>0</v>
          </cell>
          <cell r="H231">
            <v>0</v>
          </cell>
          <cell r="Q231">
            <v>0</v>
          </cell>
          <cell r="R231">
            <v>0</v>
          </cell>
          <cell r="S231">
            <v>0</v>
          </cell>
        </row>
        <row r="232">
          <cell r="A232" t="str">
            <v>m998</v>
          </cell>
          <cell r="C232" t="str">
            <v>其它材料费</v>
          </cell>
          <cell r="D232" t="str">
            <v>%</v>
          </cell>
          <cell r="E232">
            <v>0</v>
          </cell>
          <cell r="F232">
            <v>0</v>
          </cell>
          <cell r="G232">
            <v>0</v>
          </cell>
          <cell r="H232">
            <v>0</v>
          </cell>
          <cell r="Q232">
            <v>0</v>
          </cell>
          <cell r="R232">
            <v>0</v>
          </cell>
          <cell r="S232">
            <v>0</v>
          </cell>
        </row>
        <row r="233">
          <cell r="A233" t="str">
            <v>m999</v>
          </cell>
          <cell r="C233" t="str">
            <v>其它材料费</v>
          </cell>
          <cell r="D233" t="str">
            <v>usd</v>
          </cell>
          <cell r="E233">
            <v>0</v>
          </cell>
          <cell r="F233">
            <v>1</v>
          </cell>
          <cell r="G233">
            <v>0</v>
          </cell>
          <cell r="H233">
            <v>0</v>
          </cell>
          <cell r="Q233">
            <v>0</v>
          </cell>
          <cell r="R233">
            <v>0</v>
          </cell>
          <cell r="S233">
            <v>0</v>
          </cell>
        </row>
        <row r="234">
          <cell r="A234" t="str">
            <v>E000</v>
          </cell>
          <cell r="B234">
            <v>3</v>
          </cell>
          <cell r="C234" t="str">
            <v>施工设备</v>
          </cell>
          <cell r="G234">
            <v>0.60100588260842391</v>
          </cell>
          <cell r="H234">
            <v>58.387721495408385</v>
          </cell>
          <cell r="Q234">
            <v>0</v>
          </cell>
          <cell r="R234">
            <v>673.84779558056493</v>
          </cell>
          <cell r="S234">
            <v>65464.313340651883</v>
          </cell>
        </row>
        <row r="235">
          <cell r="A235" t="str">
            <v>E010-1</v>
          </cell>
          <cell r="C235" t="str">
            <v>履带反铲日立ZX250H-1m3</v>
          </cell>
          <cell r="D235" t="str">
            <v>台班</v>
          </cell>
          <cell r="E235">
            <v>2.6000000000000003E-3</v>
          </cell>
          <cell r="F235">
            <v>194.35600634043132</v>
          </cell>
          <cell r="G235">
            <v>0.50532561648512153</v>
          </cell>
          <cell r="H235">
            <v>49.092383641529558</v>
          </cell>
          <cell r="J235">
            <v>0.26</v>
          </cell>
          <cell r="Q235">
            <v>2.9151200000000004</v>
          </cell>
          <cell r="R235">
            <v>566.5710812031183</v>
          </cell>
          <cell r="S235">
            <v>55042.380538882942</v>
          </cell>
        </row>
        <row r="236">
          <cell r="A236" t="str">
            <v>E012</v>
          </cell>
          <cell r="C236" t="str">
            <v>山推SD22/220HP</v>
          </cell>
          <cell r="D236" t="str">
            <v>台班</v>
          </cell>
          <cell r="E236">
            <v>3.4666666666666667E-4</v>
          </cell>
          <cell r="F236">
            <v>276.00076766337224</v>
          </cell>
          <cell r="G236">
            <v>9.5680266123302382E-2</v>
          </cell>
          <cell r="H236">
            <v>9.2953378538788272</v>
          </cell>
          <cell r="J236">
            <v>3.4666666666666665E-2</v>
          </cell>
          <cell r="Q236">
            <v>0.38868266666666668</v>
          </cell>
          <cell r="R236">
            <v>107.27671437744664</v>
          </cell>
          <cell r="S236">
            <v>10421.932801768942</v>
          </cell>
        </row>
        <row r="237">
          <cell r="A237" t="str">
            <v>E501</v>
          </cell>
          <cell r="C237" t="str">
            <v>自卸车</v>
          </cell>
          <cell r="D237" t="str">
            <v>台班</v>
          </cell>
          <cell r="E237">
            <v>0</v>
          </cell>
          <cell r="F237">
            <v>136.63857054583232</v>
          </cell>
          <cell r="G237">
            <v>0</v>
          </cell>
          <cell r="H237">
            <v>0</v>
          </cell>
          <cell r="K237">
            <v>0.8</v>
          </cell>
          <cell r="Q237">
            <v>0</v>
          </cell>
          <cell r="R237">
            <v>0</v>
          </cell>
          <cell r="S237">
            <v>0</v>
          </cell>
        </row>
        <row r="238">
          <cell r="A238" t="str">
            <v>E711-1</v>
          </cell>
          <cell r="C238" t="str">
            <v>洒水车6000L</v>
          </cell>
          <cell r="D238" t="str">
            <v>台班</v>
          </cell>
          <cell r="E238">
            <v>0</v>
          </cell>
          <cell r="F238">
            <v>178.39504715484043</v>
          </cell>
          <cell r="G238">
            <v>0</v>
          </cell>
          <cell r="H238">
            <v>0</v>
          </cell>
          <cell r="K238">
            <v>0.04</v>
          </cell>
          <cell r="Q238">
            <v>0</v>
          </cell>
          <cell r="R238">
            <v>0</v>
          </cell>
          <cell r="S238">
            <v>0</v>
          </cell>
        </row>
        <row r="239">
          <cell r="C239">
            <v>0</v>
          </cell>
          <cell r="D239">
            <v>0</v>
          </cell>
          <cell r="E239">
            <v>0</v>
          </cell>
          <cell r="F239">
            <v>0</v>
          </cell>
          <cell r="G239">
            <v>0</v>
          </cell>
          <cell r="H239">
            <v>0</v>
          </cell>
          <cell r="Q239">
            <v>0</v>
          </cell>
          <cell r="R239">
            <v>0</v>
          </cell>
          <cell r="S239">
            <v>0</v>
          </cell>
        </row>
        <row r="240">
          <cell r="C240">
            <v>0</v>
          </cell>
          <cell r="D240">
            <v>0</v>
          </cell>
          <cell r="E240">
            <v>0</v>
          </cell>
          <cell r="F240">
            <v>0</v>
          </cell>
          <cell r="G240">
            <v>0</v>
          </cell>
          <cell r="H240">
            <v>0</v>
          </cell>
          <cell r="Q240">
            <v>0</v>
          </cell>
          <cell r="R240">
            <v>0</v>
          </cell>
          <cell r="S240">
            <v>0</v>
          </cell>
        </row>
        <row r="241">
          <cell r="C241">
            <v>0</v>
          </cell>
          <cell r="D241">
            <v>0</v>
          </cell>
          <cell r="E241">
            <v>0</v>
          </cell>
          <cell r="F241">
            <v>0</v>
          </cell>
          <cell r="G241">
            <v>0</v>
          </cell>
          <cell r="H241">
            <v>0</v>
          </cell>
          <cell r="Q241">
            <v>0</v>
          </cell>
          <cell r="R241">
            <v>0</v>
          </cell>
          <cell r="S241">
            <v>0</v>
          </cell>
        </row>
        <row r="242">
          <cell r="C242">
            <v>0</v>
          </cell>
          <cell r="D242">
            <v>0</v>
          </cell>
          <cell r="E242">
            <v>0</v>
          </cell>
          <cell r="F242">
            <v>0</v>
          </cell>
          <cell r="G242">
            <v>0</v>
          </cell>
          <cell r="H242">
            <v>0</v>
          </cell>
          <cell r="Q242">
            <v>0</v>
          </cell>
          <cell r="R242">
            <v>0</v>
          </cell>
          <cell r="S242">
            <v>0</v>
          </cell>
        </row>
        <row r="243">
          <cell r="C243">
            <v>0</v>
          </cell>
          <cell r="D243">
            <v>0</v>
          </cell>
          <cell r="E243">
            <v>0</v>
          </cell>
          <cell r="F243">
            <v>0</v>
          </cell>
          <cell r="G243">
            <v>0</v>
          </cell>
          <cell r="H243">
            <v>0</v>
          </cell>
          <cell r="Q243">
            <v>0</v>
          </cell>
          <cell r="R243">
            <v>0</v>
          </cell>
          <cell r="S243">
            <v>0</v>
          </cell>
        </row>
        <row r="244">
          <cell r="C244">
            <v>0</v>
          </cell>
          <cell r="D244">
            <v>0</v>
          </cell>
          <cell r="E244">
            <v>0</v>
          </cell>
          <cell r="F244">
            <v>0</v>
          </cell>
          <cell r="G244">
            <v>0</v>
          </cell>
          <cell r="H244">
            <v>0</v>
          </cell>
          <cell r="Q244">
            <v>0</v>
          </cell>
          <cell r="R244">
            <v>0</v>
          </cell>
          <cell r="S244">
            <v>0</v>
          </cell>
        </row>
        <row r="245">
          <cell r="C245">
            <v>0</v>
          </cell>
          <cell r="D245">
            <v>0</v>
          </cell>
          <cell r="E245">
            <v>0</v>
          </cell>
          <cell r="F245">
            <v>0</v>
          </cell>
          <cell r="H245">
            <v>0</v>
          </cell>
          <cell r="Q245">
            <v>0</v>
          </cell>
          <cell r="R245">
            <v>0</v>
          </cell>
          <cell r="S245">
            <v>0</v>
          </cell>
        </row>
        <row r="246">
          <cell r="C246">
            <v>0</v>
          </cell>
          <cell r="D246">
            <v>0</v>
          </cell>
          <cell r="E246">
            <v>0</v>
          </cell>
          <cell r="F246">
            <v>0</v>
          </cell>
          <cell r="H246">
            <v>0</v>
          </cell>
          <cell r="Q246">
            <v>0</v>
          </cell>
          <cell r="R246">
            <v>0</v>
          </cell>
          <cell r="S246">
            <v>0</v>
          </cell>
        </row>
        <row r="247">
          <cell r="B247">
            <v>4</v>
          </cell>
          <cell r="C247" t="str">
            <v>基本直接费</v>
          </cell>
          <cell r="G247">
            <v>0.62089265563981866</v>
          </cell>
        </row>
        <row r="248">
          <cell r="B248">
            <v>5</v>
          </cell>
          <cell r="C248" t="str">
            <v>其他直接费</v>
          </cell>
          <cell r="G248">
            <v>0.10081155438582873</v>
          </cell>
        </row>
        <row r="249">
          <cell r="B249">
            <v>6</v>
          </cell>
          <cell r="C249" t="str">
            <v>间接费</v>
          </cell>
          <cell r="G249">
            <v>4.6731113473033097E-2</v>
          </cell>
        </row>
        <row r="250">
          <cell r="B250">
            <v>7</v>
          </cell>
          <cell r="C250" t="str">
            <v>合计</v>
          </cell>
          <cell r="G250">
            <v>0.76843532349868049</v>
          </cell>
        </row>
        <row r="252">
          <cell r="B252" t="str">
            <v>单   价   分   析   表</v>
          </cell>
          <cell r="J252" t="str">
            <v>工序划分</v>
          </cell>
          <cell r="Q252" t="str">
            <v>汇总项</v>
          </cell>
        </row>
        <row r="254">
          <cell r="A254" t="str">
            <v>BOQ系数</v>
          </cell>
          <cell r="B254" t="str">
            <v>项目编号:</v>
          </cell>
          <cell r="C254" t="str">
            <v>弃土</v>
          </cell>
          <cell r="G254" t="str">
            <v>数量</v>
          </cell>
          <cell r="H254">
            <v>16</v>
          </cell>
          <cell r="I254" t="str">
            <v>单价</v>
          </cell>
        </row>
        <row r="255">
          <cell r="B255" t="str">
            <v>项目名称:</v>
          </cell>
          <cell r="C255" t="str">
            <v>Cart away surplus excavated materials to an approved dumping site</v>
          </cell>
          <cell r="G255" t="str">
            <v>单位</v>
          </cell>
          <cell r="H255">
            <v>0</v>
          </cell>
          <cell r="I255">
            <v>1.4488222990385737</v>
          </cell>
          <cell r="J255" t="str">
            <v>运</v>
          </cell>
        </row>
        <row r="256">
          <cell r="A256" t="str">
            <v>弃土</v>
          </cell>
          <cell r="B256" t="str">
            <v>单   价:</v>
          </cell>
          <cell r="C256">
            <v>1.4488222990385737</v>
          </cell>
          <cell r="D256" t="str">
            <v>USD/</v>
          </cell>
          <cell r="G256" t="str">
            <v>定额单位</v>
          </cell>
          <cell r="I256">
            <v>141</v>
          </cell>
          <cell r="J256" t="str">
            <v>1=111</v>
          </cell>
        </row>
        <row r="257">
          <cell r="A257" t="str">
            <v>定额号</v>
          </cell>
          <cell r="B257" t="str">
            <v>E01</v>
          </cell>
          <cell r="C257" t="str">
            <v>名称及规格</v>
          </cell>
          <cell r="D257" t="str">
            <v>单位</v>
          </cell>
          <cell r="E257" t="str">
            <v>数  量</v>
          </cell>
          <cell r="F257" t="str">
            <v>单价</v>
          </cell>
          <cell r="G257" t="str">
            <v>合价</v>
          </cell>
          <cell r="J257">
            <v>100</v>
          </cell>
          <cell r="Q257" t="str">
            <v>数量汇总</v>
          </cell>
          <cell r="R257" t="str">
            <v>价格汇总(美元)</v>
          </cell>
          <cell r="S257" t="str">
            <v>价格汇总(当地币)</v>
          </cell>
        </row>
        <row r="258">
          <cell r="G258" t="str">
            <v>美元</v>
          </cell>
          <cell r="H258" t="str">
            <v>当地币</v>
          </cell>
          <cell r="J258">
            <v>0.01</v>
          </cell>
        </row>
        <row r="259">
          <cell r="A259" t="str">
            <v>L00</v>
          </cell>
          <cell r="B259">
            <v>1</v>
          </cell>
          <cell r="C259" t="str">
            <v>人工</v>
          </cell>
          <cell r="G259">
            <v>0</v>
          </cell>
          <cell r="H259">
            <v>0</v>
          </cell>
          <cell r="Q259">
            <v>0</v>
          </cell>
          <cell r="R259">
            <v>0</v>
          </cell>
          <cell r="S259">
            <v>0</v>
          </cell>
        </row>
        <row r="260">
          <cell r="A260" t="str">
            <v>L10</v>
          </cell>
          <cell r="B260">
            <v>1.1000000000000001</v>
          </cell>
          <cell r="C260" t="str">
            <v>力工</v>
          </cell>
          <cell r="D260" t="str">
            <v>day</v>
          </cell>
          <cell r="E260">
            <v>0</v>
          </cell>
          <cell r="F260">
            <v>2.8821410190427175</v>
          </cell>
          <cell r="G260">
            <v>0</v>
          </cell>
          <cell r="H260">
            <v>0</v>
          </cell>
          <cell r="Q260">
            <v>0</v>
          </cell>
          <cell r="R260">
            <v>0</v>
          </cell>
          <cell r="S260">
            <v>0</v>
          </cell>
        </row>
        <row r="261">
          <cell r="A261" t="str">
            <v>L20</v>
          </cell>
          <cell r="B261">
            <v>1.2</v>
          </cell>
          <cell r="C261" t="str">
            <v>技工</v>
          </cell>
          <cell r="D261" t="str">
            <v>day</v>
          </cell>
          <cell r="E261">
            <v>0</v>
          </cell>
          <cell r="F261">
            <v>4.6320123520329384</v>
          </cell>
          <cell r="G261">
            <v>0</v>
          </cell>
          <cell r="H261">
            <v>0</v>
          </cell>
          <cell r="Q261">
            <v>0</v>
          </cell>
          <cell r="R261">
            <v>0</v>
          </cell>
          <cell r="S261">
            <v>0</v>
          </cell>
        </row>
        <row r="262">
          <cell r="A262" t="str">
            <v>M000</v>
          </cell>
          <cell r="B262">
            <v>2</v>
          </cell>
          <cell r="C262" t="str">
            <v>建筑材料</v>
          </cell>
          <cell r="G262">
            <v>6.1760164693772518E-3</v>
          </cell>
          <cell r="H262">
            <v>0.60000000000000009</v>
          </cell>
          <cell r="Q262">
            <v>0</v>
          </cell>
          <cell r="R262">
            <v>9.8816263510036029E-2</v>
          </cell>
          <cell r="S262">
            <v>9.6000000000000014</v>
          </cell>
        </row>
        <row r="263">
          <cell r="C263">
            <v>0</v>
          </cell>
          <cell r="D263">
            <v>0</v>
          </cell>
          <cell r="E263">
            <v>0</v>
          </cell>
          <cell r="F263">
            <v>0</v>
          </cell>
          <cell r="G263">
            <v>0</v>
          </cell>
          <cell r="H263">
            <v>0</v>
          </cell>
          <cell r="Q263">
            <v>0</v>
          </cell>
          <cell r="R263">
            <v>0</v>
          </cell>
          <cell r="S263">
            <v>0</v>
          </cell>
        </row>
        <row r="264">
          <cell r="A264" t="str">
            <v>Y08</v>
          </cell>
          <cell r="C264" t="str">
            <v>水</v>
          </cell>
          <cell r="D264" t="str">
            <v>m3</v>
          </cell>
          <cell r="E264">
            <v>1.2E-2</v>
          </cell>
          <cell r="F264">
            <v>0.51466803911477099</v>
          </cell>
          <cell r="G264">
            <v>6.1760164693772518E-3</v>
          </cell>
          <cell r="H264">
            <v>0.60000000000000009</v>
          </cell>
          <cell r="J264">
            <v>1.2</v>
          </cell>
          <cell r="Q264">
            <v>0.192</v>
          </cell>
          <cell r="R264">
            <v>9.8816263510036029E-2</v>
          </cell>
          <cell r="S264">
            <v>9.6000000000000014</v>
          </cell>
        </row>
        <row r="265">
          <cell r="C265">
            <v>0</v>
          </cell>
          <cell r="D265">
            <v>0</v>
          </cell>
          <cell r="E265">
            <v>0</v>
          </cell>
          <cell r="F265">
            <v>0</v>
          </cell>
          <cell r="G265">
            <v>0</v>
          </cell>
          <cell r="H265">
            <v>0</v>
          </cell>
          <cell r="Q265">
            <v>0</v>
          </cell>
          <cell r="R265">
            <v>0</v>
          </cell>
          <cell r="S265">
            <v>0</v>
          </cell>
        </row>
        <row r="266">
          <cell r="C266">
            <v>0</v>
          </cell>
          <cell r="D266">
            <v>0</v>
          </cell>
          <cell r="E266">
            <v>0</v>
          </cell>
          <cell r="F266">
            <v>0</v>
          </cell>
          <cell r="G266">
            <v>0</v>
          </cell>
          <cell r="H266">
            <v>0</v>
          </cell>
          <cell r="Q266">
            <v>0</v>
          </cell>
          <cell r="R266">
            <v>0</v>
          </cell>
          <cell r="S266">
            <v>0</v>
          </cell>
        </row>
        <row r="267">
          <cell r="C267">
            <v>0</v>
          </cell>
          <cell r="D267">
            <v>0</v>
          </cell>
          <cell r="E267">
            <v>0</v>
          </cell>
          <cell r="F267">
            <v>0</v>
          </cell>
          <cell r="G267">
            <v>0</v>
          </cell>
          <cell r="H267">
            <v>0</v>
          </cell>
          <cell r="Q267">
            <v>0</v>
          </cell>
          <cell r="R267">
            <v>0</v>
          </cell>
          <cell r="S267">
            <v>0</v>
          </cell>
        </row>
        <row r="268">
          <cell r="C268">
            <v>0</v>
          </cell>
          <cell r="D268">
            <v>0</v>
          </cell>
          <cell r="E268">
            <v>0</v>
          </cell>
          <cell r="F268">
            <v>0</v>
          </cell>
          <cell r="G268">
            <v>0</v>
          </cell>
          <cell r="H268">
            <v>0</v>
          </cell>
          <cell r="Q268">
            <v>0</v>
          </cell>
          <cell r="R268">
            <v>0</v>
          </cell>
          <cell r="S268">
            <v>0</v>
          </cell>
        </row>
        <row r="269">
          <cell r="C269">
            <v>0</v>
          </cell>
          <cell r="D269">
            <v>0</v>
          </cell>
          <cell r="E269">
            <v>0</v>
          </cell>
          <cell r="F269">
            <v>0</v>
          </cell>
          <cell r="G269">
            <v>0</v>
          </cell>
          <cell r="H269">
            <v>0</v>
          </cell>
          <cell r="Q269">
            <v>0</v>
          </cell>
          <cell r="R269">
            <v>0</v>
          </cell>
          <cell r="S269">
            <v>0</v>
          </cell>
        </row>
        <row r="270">
          <cell r="C270">
            <v>0</v>
          </cell>
          <cell r="D270">
            <v>0</v>
          </cell>
          <cell r="E270">
            <v>0</v>
          </cell>
          <cell r="F270">
            <v>0</v>
          </cell>
          <cell r="G270">
            <v>0</v>
          </cell>
          <cell r="H270">
            <v>0</v>
          </cell>
          <cell r="Q270">
            <v>0</v>
          </cell>
          <cell r="R270">
            <v>0</v>
          </cell>
          <cell r="S270">
            <v>0</v>
          </cell>
        </row>
        <row r="271">
          <cell r="C271">
            <v>0</v>
          </cell>
          <cell r="D271">
            <v>0</v>
          </cell>
          <cell r="E271">
            <v>0</v>
          </cell>
          <cell r="F271">
            <v>0</v>
          </cell>
          <cell r="G271">
            <v>0</v>
          </cell>
          <cell r="H271">
            <v>0</v>
          </cell>
          <cell r="Q271">
            <v>0</v>
          </cell>
          <cell r="R271">
            <v>0</v>
          </cell>
          <cell r="S271">
            <v>0</v>
          </cell>
        </row>
        <row r="272">
          <cell r="C272">
            <v>0</v>
          </cell>
          <cell r="D272">
            <v>0</v>
          </cell>
          <cell r="E272">
            <v>0</v>
          </cell>
          <cell r="F272">
            <v>0</v>
          </cell>
          <cell r="G272">
            <v>0</v>
          </cell>
          <cell r="H272">
            <v>0</v>
          </cell>
          <cell r="Q272">
            <v>0</v>
          </cell>
          <cell r="R272">
            <v>0</v>
          </cell>
          <cell r="S272">
            <v>0</v>
          </cell>
        </row>
        <row r="273">
          <cell r="C273">
            <v>0</v>
          </cell>
          <cell r="D273">
            <v>0</v>
          </cell>
          <cell r="E273">
            <v>0</v>
          </cell>
          <cell r="F273">
            <v>0</v>
          </cell>
          <cell r="G273">
            <v>0</v>
          </cell>
          <cell r="H273">
            <v>0</v>
          </cell>
          <cell r="Q273">
            <v>0</v>
          </cell>
          <cell r="R273">
            <v>0</v>
          </cell>
          <cell r="S273">
            <v>0</v>
          </cell>
        </row>
        <row r="274">
          <cell r="C274">
            <v>0</v>
          </cell>
          <cell r="D274">
            <v>0</v>
          </cell>
          <cell r="E274">
            <v>0</v>
          </cell>
          <cell r="F274">
            <v>0</v>
          </cell>
          <cell r="G274">
            <v>0</v>
          </cell>
          <cell r="H274">
            <v>0</v>
          </cell>
          <cell r="Q274">
            <v>0</v>
          </cell>
          <cell r="R274">
            <v>0</v>
          </cell>
          <cell r="S274">
            <v>0</v>
          </cell>
        </row>
        <row r="275">
          <cell r="C275">
            <v>0</v>
          </cell>
          <cell r="D275">
            <v>0</v>
          </cell>
          <cell r="E275">
            <v>0</v>
          </cell>
          <cell r="F275">
            <v>0</v>
          </cell>
          <cell r="G275">
            <v>0</v>
          </cell>
          <cell r="H275">
            <v>0</v>
          </cell>
          <cell r="Q275">
            <v>0</v>
          </cell>
          <cell r="R275">
            <v>0</v>
          </cell>
          <cell r="S275">
            <v>0</v>
          </cell>
        </row>
        <row r="276">
          <cell r="C276">
            <v>0</v>
          </cell>
          <cell r="D276">
            <v>0</v>
          </cell>
          <cell r="E276">
            <v>0</v>
          </cell>
          <cell r="F276">
            <v>0</v>
          </cell>
          <cell r="G276">
            <v>0</v>
          </cell>
          <cell r="H276">
            <v>0</v>
          </cell>
          <cell r="Q276">
            <v>0</v>
          </cell>
          <cell r="R276">
            <v>0</v>
          </cell>
          <cell r="S276">
            <v>0</v>
          </cell>
        </row>
        <row r="277">
          <cell r="C277">
            <v>0</v>
          </cell>
          <cell r="D277">
            <v>0</v>
          </cell>
          <cell r="E277">
            <v>0</v>
          </cell>
          <cell r="F277">
            <v>0</v>
          </cell>
          <cell r="G277">
            <v>0</v>
          </cell>
          <cell r="H277">
            <v>0</v>
          </cell>
          <cell r="Q277">
            <v>0</v>
          </cell>
          <cell r="R277">
            <v>0</v>
          </cell>
          <cell r="S277">
            <v>0</v>
          </cell>
        </row>
        <row r="278">
          <cell r="C278">
            <v>0</v>
          </cell>
          <cell r="D278">
            <v>0</v>
          </cell>
          <cell r="E278">
            <v>0</v>
          </cell>
          <cell r="F278">
            <v>0</v>
          </cell>
          <cell r="G278">
            <v>0</v>
          </cell>
          <cell r="H278">
            <v>0</v>
          </cell>
          <cell r="Q278">
            <v>0</v>
          </cell>
          <cell r="R278">
            <v>0</v>
          </cell>
          <cell r="S278">
            <v>0</v>
          </cell>
        </row>
        <row r="279">
          <cell r="C279">
            <v>0</v>
          </cell>
          <cell r="D279">
            <v>0</v>
          </cell>
          <cell r="E279">
            <v>0</v>
          </cell>
          <cell r="F279">
            <v>0</v>
          </cell>
          <cell r="G279">
            <v>0</v>
          </cell>
          <cell r="H279">
            <v>0</v>
          </cell>
          <cell r="Q279">
            <v>0</v>
          </cell>
          <cell r="R279">
            <v>0</v>
          </cell>
          <cell r="S279">
            <v>0</v>
          </cell>
        </row>
        <row r="280">
          <cell r="C280">
            <v>0</v>
          </cell>
          <cell r="D280">
            <v>0</v>
          </cell>
          <cell r="E280">
            <v>0</v>
          </cell>
          <cell r="F280">
            <v>0</v>
          </cell>
          <cell r="G280">
            <v>0</v>
          </cell>
          <cell r="H280">
            <v>0</v>
          </cell>
          <cell r="Q280">
            <v>0</v>
          </cell>
          <cell r="R280">
            <v>0</v>
          </cell>
          <cell r="S280">
            <v>0</v>
          </cell>
        </row>
        <row r="281">
          <cell r="C281">
            <v>0</v>
          </cell>
          <cell r="D281">
            <v>0</v>
          </cell>
          <cell r="E281">
            <v>0</v>
          </cell>
          <cell r="F281">
            <v>0</v>
          </cell>
          <cell r="G281">
            <v>0</v>
          </cell>
          <cell r="H281">
            <v>0</v>
          </cell>
          <cell r="Q281">
            <v>0</v>
          </cell>
          <cell r="R281">
            <v>0</v>
          </cell>
          <cell r="S281">
            <v>0</v>
          </cell>
        </row>
        <row r="282">
          <cell r="A282" t="str">
            <v>m998</v>
          </cell>
          <cell r="C282" t="str">
            <v>其它材料费</v>
          </cell>
          <cell r="D282" t="str">
            <v>%</v>
          </cell>
          <cell r="E282">
            <v>0</v>
          </cell>
          <cell r="F282">
            <v>0</v>
          </cell>
          <cell r="G282">
            <v>0</v>
          </cell>
          <cell r="H282">
            <v>0</v>
          </cell>
          <cell r="Q282">
            <v>0</v>
          </cell>
          <cell r="R282">
            <v>0</v>
          </cell>
          <cell r="S282">
            <v>0</v>
          </cell>
        </row>
        <row r="283">
          <cell r="A283" t="str">
            <v>m999</v>
          </cell>
          <cell r="C283" t="str">
            <v>其它材料费</v>
          </cell>
          <cell r="D283" t="str">
            <v>usd</v>
          </cell>
          <cell r="E283">
            <v>0</v>
          </cell>
          <cell r="F283">
            <v>1</v>
          </cell>
          <cell r="G283">
            <v>0</v>
          </cell>
          <cell r="H283">
            <v>0</v>
          </cell>
          <cell r="Q283">
            <v>0</v>
          </cell>
          <cell r="R283">
            <v>0</v>
          </cell>
          <cell r="S283">
            <v>0</v>
          </cell>
        </row>
        <row r="284">
          <cell r="A284" t="str">
            <v>E000</v>
          </cell>
          <cell r="B284">
            <v>3</v>
          </cell>
          <cell r="C284" t="str">
            <v>施工设备</v>
          </cell>
          <cell r="G284">
            <v>1.164466583228595</v>
          </cell>
          <cell r="H284">
            <v>113.12792856065801</v>
          </cell>
          <cell r="Q284">
            <v>0</v>
          </cell>
          <cell r="R284">
            <v>18.63146533165752</v>
          </cell>
          <cell r="S284">
            <v>1810.0468569705281</v>
          </cell>
        </row>
        <row r="285">
          <cell r="A285" t="str">
            <v>E010-1</v>
          </cell>
          <cell r="C285" t="str">
            <v>履带反铲日立ZX250H-1m3</v>
          </cell>
          <cell r="D285" t="str">
            <v>台班</v>
          </cell>
          <cell r="E285">
            <v>0</v>
          </cell>
          <cell r="F285">
            <v>194.35600634043132</v>
          </cell>
          <cell r="G285">
            <v>0</v>
          </cell>
          <cell r="H285">
            <v>0</v>
          </cell>
          <cell r="Q285">
            <v>0</v>
          </cell>
          <cell r="R285">
            <v>0</v>
          </cell>
          <cell r="S285">
            <v>0</v>
          </cell>
        </row>
        <row r="286">
          <cell r="A286" t="str">
            <v>E012</v>
          </cell>
          <cell r="C286" t="str">
            <v>山推SD22/220HP</v>
          </cell>
          <cell r="D286" t="str">
            <v>台班</v>
          </cell>
          <cell r="E286">
            <v>0</v>
          </cell>
          <cell r="F286">
            <v>276.00076766337224</v>
          </cell>
          <cell r="G286">
            <v>0</v>
          </cell>
          <cell r="H286">
            <v>0</v>
          </cell>
          <cell r="Q286">
            <v>0</v>
          </cell>
          <cell r="R286">
            <v>0</v>
          </cell>
          <cell r="S286">
            <v>0</v>
          </cell>
        </row>
        <row r="287">
          <cell r="A287" t="str">
            <v>E501</v>
          </cell>
          <cell r="C287" t="str">
            <v>自卸车</v>
          </cell>
          <cell r="D287" t="str">
            <v>台班</v>
          </cell>
          <cell r="E287">
            <v>8.0000000000000002E-3</v>
          </cell>
          <cell r="F287">
            <v>136.63857054583232</v>
          </cell>
          <cell r="G287">
            <v>1.0931085643666587</v>
          </cell>
          <cell r="H287">
            <v>106.1954970282209</v>
          </cell>
          <cell r="J287">
            <v>0.8</v>
          </cell>
          <cell r="Q287">
            <v>0.128</v>
          </cell>
          <cell r="R287">
            <v>17.489737029866539</v>
          </cell>
          <cell r="S287">
            <v>1699.1279524515344</v>
          </cell>
        </row>
        <row r="288">
          <cell r="A288" t="str">
            <v>E711-1</v>
          </cell>
          <cell r="C288" t="str">
            <v>洒水车6000L</v>
          </cell>
          <cell r="D288" t="str">
            <v>台班</v>
          </cell>
          <cell r="E288">
            <v>4.0000000000000002E-4</v>
          </cell>
          <cell r="F288">
            <v>178.39504715484043</v>
          </cell>
          <cell r="G288">
            <v>7.135801886193617E-2</v>
          </cell>
          <cell r="H288">
            <v>6.9324315324370991</v>
          </cell>
          <cell r="J288">
            <v>0.04</v>
          </cell>
          <cell r="Q288">
            <v>6.4000000000000003E-3</v>
          </cell>
          <cell r="R288">
            <v>1.1417283017909787</v>
          </cell>
          <cell r="S288">
            <v>110.91890451899359</v>
          </cell>
        </row>
        <row r="289">
          <cell r="C289">
            <v>0</v>
          </cell>
          <cell r="D289">
            <v>0</v>
          </cell>
          <cell r="E289">
            <v>0</v>
          </cell>
          <cell r="F289">
            <v>0</v>
          </cell>
          <cell r="G289">
            <v>0</v>
          </cell>
          <cell r="H289">
            <v>0</v>
          </cell>
          <cell r="Q289">
            <v>0</v>
          </cell>
          <cell r="R289">
            <v>0</v>
          </cell>
          <cell r="S289">
            <v>0</v>
          </cell>
        </row>
        <row r="290">
          <cell r="C290">
            <v>0</v>
          </cell>
          <cell r="D290">
            <v>0</v>
          </cell>
          <cell r="E290">
            <v>0</v>
          </cell>
          <cell r="F290">
            <v>0</v>
          </cell>
          <cell r="G290">
            <v>0</v>
          </cell>
          <cell r="H290">
            <v>0</v>
          </cell>
          <cell r="Q290">
            <v>0</v>
          </cell>
          <cell r="R290">
            <v>0</v>
          </cell>
          <cell r="S290">
            <v>0</v>
          </cell>
        </row>
        <row r="291">
          <cell r="C291">
            <v>0</v>
          </cell>
          <cell r="D291">
            <v>0</v>
          </cell>
          <cell r="E291">
            <v>0</v>
          </cell>
          <cell r="F291">
            <v>0</v>
          </cell>
          <cell r="G291">
            <v>0</v>
          </cell>
          <cell r="H291">
            <v>0</v>
          </cell>
          <cell r="Q291">
            <v>0</v>
          </cell>
          <cell r="R291">
            <v>0</v>
          </cell>
          <cell r="S291">
            <v>0</v>
          </cell>
        </row>
        <row r="292">
          <cell r="C292">
            <v>0</v>
          </cell>
          <cell r="D292">
            <v>0</v>
          </cell>
          <cell r="E292">
            <v>0</v>
          </cell>
          <cell r="F292">
            <v>0</v>
          </cell>
          <cell r="G292">
            <v>0</v>
          </cell>
          <cell r="H292">
            <v>0</v>
          </cell>
          <cell r="Q292">
            <v>0</v>
          </cell>
          <cell r="R292">
            <v>0</v>
          </cell>
          <cell r="S292">
            <v>0</v>
          </cell>
        </row>
        <row r="293">
          <cell r="C293">
            <v>0</v>
          </cell>
          <cell r="D293">
            <v>0</v>
          </cell>
          <cell r="E293">
            <v>0</v>
          </cell>
          <cell r="F293">
            <v>0</v>
          </cell>
          <cell r="G293">
            <v>0</v>
          </cell>
          <cell r="H293">
            <v>0</v>
          </cell>
          <cell r="Q293">
            <v>0</v>
          </cell>
          <cell r="R293">
            <v>0</v>
          </cell>
          <cell r="S293">
            <v>0</v>
          </cell>
        </row>
        <row r="294">
          <cell r="C294">
            <v>0</v>
          </cell>
          <cell r="D294">
            <v>0</v>
          </cell>
          <cell r="E294">
            <v>0</v>
          </cell>
          <cell r="F294">
            <v>0</v>
          </cell>
          <cell r="G294">
            <v>0</v>
          </cell>
          <cell r="H294">
            <v>0</v>
          </cell>
          <cell r="Q294">
            <v>0</v>
          </cell>
          <cell r="R294">
            <v>0</v>
          </cell>
          <cell r="S294">
            <v>0</v>
          </cell>
        </row>
        <row r="295">
          <cell r="C295">
            <v>0</v>
          </cell>
          <cell r="D295">
            <v>0</v>
          </cell>
          <cell r="E295">
            <v>0</v>
          </cell>
          <cell r="F295">
            <v>0</v>
          </cell>
          <cell r="H295">
            <v>0</v>
          </cell>
          <cell r="Q295">
            <v>0</v>
          </cell>
          <cell r="R295">
            <v>0</v>
          </cell>
          <cell r="S295">
            <v>0</v>
          </cell>
        </row>
        <row r="296">
          <cell r="C296">
            <v>0</v>
          </cell>
          <cell r="D296">
            <v>0</v>
          </cell>
          <cell r="E296">
            <v>0</v>
          </cell>
          <cell r="F296">
            <v>0</v>
          </cell>
          <cell r="H296">
            <v>0</v>
          </cell>
          <cell r="Q296">
            <v>0</v>
          </cell>
          <cell r="R296">
            <v>0</v>
          </cell>
          <cell r="S296">
            <v>0</v>
          </cell>
        </row>
        <row r="297">
          <cell r="B297">
            <v>4</v>
          </cell>
          <cell r="C297" t="str">
            <v>基本直接费</v>
          </cell>
          <cell r="G297">
            <v>1.1706425996979721</v>
          </cell>
        </row>
        <row r="298">
          <cell r="B298">
            <v>5</v>
          </cell>
          <cell r="C298" t="str">
            <v>其他直接费</v>
          </cell>
          <cell r="G298">
            <v>0.19007198592840246</v>
          </cell>
        </row>
        <row r="299">
          <cell r="B299">
            <v>6</v>
          </cell>
          <cell r="C299" t="str">
            <v>间接费</v>
          </cell>
          <cell r="G299">
            <v>8.810771341219914E-2</v>
          </cell>
        </row>
        <row r="300">
          <cell r="B300">
            <v>7</v>
          </cell>
          <cell r="C300" t="str">
            <v>合计</v>
          </cell>
          <cell r="G300">
            <v>1.4488222990385737</v>
          </cell>
        </row>
        <row r="302">
          <cell r="B302" t="str">
            <v>单   价   分   析   表</v>
          </cell>
          <cell r="J302" t="str">
            <v>工序划分</v>
          </cell>
          <cell r="Q302" t="str">
            <v>汇总项</v>
          </cell>
        </row>
        <row r="304">
          <cell r="A304" t="str">
            <v>BOQ系数</v>
          </cell>
          <cell r="B304" t="str">
            <v>项目编号:</v>
          </cell>
          <cell r="C304" t="str">
            <v>HT(MURRAN土)</v>
          </cell>
          <cell r="G304" t="str">
            <v>数量</v>
          </cell>
          <cell r="H304">
            <v>70</v>
          </cell>
          <cell r="I304" t="str">
            <v>单价</v>
          </cell>
        </row>
        <row r="305">
          <cell r="B305" t="str">
            <v>项目名称:</v>
          </cell>
          <cell r="C305" t="str">
            <v>Provide  approved murram in  maximum 50mm thick layers in making up levels including achieving satisfactory compaction</v>
          </cell>
          <cell r="G305" t="str">
            <v>单位</v>
          </cell>
          <cell r="H305">
            <v>0</v>
          </cell>
          <cell r="I305">
            <v>11.879266655221077</v>
          </cell>
          <cell r="J305" t="str">
            <v>压 填</v>
          </cell>
        </row>
        <row r="306">
          <cell r="A306" t="str">
            <v>HT(MURRAN土)</v>
          </cell>
          <cell r="B306" t="str">
            <v>单   价:</v>
          </cell>
          <cell r="C306">
            <v>11.879266655221077</v>
          </cell>
          <cell r="D306" t="str">
            <v>USD/</v>
          </cell>
          <cell r="G306" t="str">
            <v>定额单位</v>
          </cell>
          <cell r="I306">
            <v>1154</v>
          </cell>
          <cell r="J306" t="str">
            <v>1=133</v>
          </cell>
        </row>
        <row r="307">
          <cell r="A307" t="str">
            <v>定额号</v>
          </cell>
          <cell r="B307" t="str">
            <v>E01</v>
          </cell>
          <cell r="C307" t="str">
            <v>名称及规格</v>
          </cell>
          <cell r="D307" t="str">
            <v>单位</v>
          </cell>
          <cell r="E307" t="str">
            <v>数  量</v>
          </cell>
          <cell r="F307" t="str">
            <v>单价</v>
          </cell>
          <cell r="G307" t="str">
            <v>合价</v>
          </cell>
          <cell r="J307" t="str">
            <v>100M3</v>
          </cell>
          <cell r="Q307" t="str">
            <v>数量汇总</v>
          </cell>
          <cell r="R307" t="str">
            <v>价格汇总(美元)</v>
          </cell>
          <cell r="S307" t="str">
            <v>价格汇总(当地币)</v>
          </cell>
        </row>
        <row r="308">
          <cell r="G308" t="str">
            <v>美元</v>
          </cell>
          <cell r="H308" t="str">
            <v>当地币</v>
          </cell>
          <cell r="J308">
            <v>0.01</v>
          </cell>
        </row>
        <row r="309">
          <cell r="A309" t="str">
            <v>L00</v>
          </cell>
          <cell r="B309">
            <v>1</v>
          </cell>
          <cell r="C309" t="str">
            <v>人工</v>
          </cell>
          <cell r="G309">
            <v>0.34292743180648477</v>
          </cell>
          <cell r="H309">
            <v>33.315399999999997</v>
          </cell>
          <cell r="Q309">
            <v>0</v>
          </cell>
          <cell r="R309">
            <v>24.004920226453933</v>
          </cell>
          <cell r="S309">
            <v>2332.078</v>
          </cell>
        </row>
        <row r="310">
          <cell r="A310" t="str">
            <v>L10</v>
          </cell>
          <cell r="B310">
            <v>1.1000000000000001</v>
          </cell>
          <cell r="C310" t="str">
            <v>力工</v>
          </cell>
          <cell r="D310" t="str">
            <v>day</v>
          </cell>
          <cell r="E310">
            <v>8.4879999999999997E-2</v>
          </cell>
          <cell r="F310">
            <v>2.8821410190427175</v>
          </cell>
          <cell r="G310">
            <v>0.24463612969634585</v>
          </cell>
          <cell r="H310">
            <v>23.766400000000001</v>
          </cell>
          <cell r="J310">
            <v>8.4879999999999995</v>
          </cell>
          <cell r="Q310">
            <v>5.9416000000000002</v>
          </cell>
          <cell r="R310">
            <v>17.12452907874421</v>
          </cell>
          <cell r="S310">
            <v>1663.6480000000001</v>
          </cell>
        </row>
        <row r="311">
          <cell r="A311" t="str">
            <v>L20</v>
          </cell>
          <cell r="B311">
            <v>1.2</v>
          </cell>
          <cell r="C311" t="str">
            <v>技工</v>
          </cell>
          <cell r="D311" t="str">
            <v>day</v>
          </cell>
          <cell r="E311">
            <v>2.1219999999999999E-2</v>
          </cell>
          <cell r="F311">
            <v>4.6320123520329384</v>
          </cell>
          <cell r="G311">
            <v>9.8291302110138951E-2</v>
          </cell>
          <cell r="H311">
            <v>9.5489999999999995</v>
          </cell>
          <cell r="J311">
            <v>2.1219999999999999</v>
          </cell>
          <cell r="Q311">
            <v>1.4854000000000001</v>
          </cell>
          <cell r="R311">
            <v>6.8803911477097266</v>
          </cell>
          <cell r="S311">
            <v>668.43</v>
          </cell>
        </row>
        <row r="312">
          <cell r="A312" t="str">
            <v>M000</v>
          </cell>
          <cell r="B312">
            <v>2</v>
          </cell>
          <cell r="C312" t="str">
            <v>建筑材料</v>
          </cell>
          <cell r="G312">
            <v>5.25</v>
          </cell>
          <cell r="H312">
            <v>510.03750000000002</v>
          </cell>
          <cell r="Q312">
            <v>0</v>
          </cell>
          <cell r="R312">
            <v>367.5</v>
          </cell>
          <cell r="S312">
            <v>35702.625</v>
          </cell>
        </row>
        <row r="313">
          <cell r="A313" t="str">
            <v>M21</v>
          </cell>
          <cell r="C313" t="str">
            <v>MURRAN土</v>
          </cell>
          <cell r="D313" t="str">
            <v>m3</v>
          </cell>
          <cell r="E313">
            <v>1.05</v>
          </cell>
          <cell r="F313">
            <v>5</v>
          </cell>
          <cell r="G313">
            <v>5.25</v>
          </cell>
          <cell r="H313">
            <v>510.03750000000002</v>
          </cell>
          <cell r="J313">
            <v>105</v>
          </cell>
          <cell r="Q313">
            <v>73.5</v>
          </cell>
          <cell r="R313">
            <v>367.5</v>
          </cell>
          <cell r="S313">
            <v>35702.625</v>
          </cell>
        </row>
        <row r="314">
          <cell r="C314">
            <v>0</v>
          </cell>
          <cell r="D314">
            <v>0</v>
          </cell>
          <cell r="E314">
            <v>0</v>
          </cell>
          <cell r="F314">
            <v>0</v>
          </cell>
          <cell r="G314">
            <v>0</v>
          </cell>
          <cell r="H314">
            <v>0</v>
          </cell>
          <cell r="Q314">
            <v>0</v>
          </cell>
          <cell r="R314">
            <v>0</v>
          </cell>
          <cell r="S314">
            <v>0</v>
          </cell>
        </row>
        <row r="315">
          <cell r="C315">
            <v>0</v>
          </cell>
          <cell r="D315">
            <v>0</v>
          </cell>
          <cell r="E315">
            <v>0</v>
          </cell>
          <cell r="F315">
            <v>0</v>
          </cell>
          <cell r="G315">
            <v>0</v>
          </cell>
          <cell r="H315">
            <v>0</v>
          </cell>
          <cell r="Q315">
            <v>0</v>
          </cell>
          <cell r="R315">
            <v>0</v>
          </cell>
          <cell r="S315">
            <v>0</v>
          </cell>
        </row>
        <row r="316">
          <cell r="C316">
            <v>0</v>
          </cell>
          <cell r="D316">
            <v>0</v>
          </cell>
          <cell r="E316">
            <v>0</v>
          </cell>
          <cell r="F316">
            <v>0</v>
          </cell>
          <cell r="G316">
            <v>0</v>
          </cell>
          <cell r="H316">
            <v>0</v>
          </cell>
          <cell r="Q316">
            <v>0</v>
          </cell>
          <cell r="R316">
            <v>0</v>
          </cell>
          <cell r="S316">
            <v>0</v>
          </cell>
        </row>
        <row r="317">
          <cell r="C317">
            <v>0</v>
          </cell>
          <cell r="D317">
            <v>0</v>
          </cell>
          <cell r="E317">
            <v>0</v>
          </cell>
          <cell r="F317">
            <v>0</v>
          </cell>
          <cell r="G317">
            <v>0</v>
          </cell>
          <cell r="H317">
            <v>0</v>
          </cell>
          <cell r="Q317">
            <v>0</v>
          </cell>
          <cell r="R317">
            <v>0</v>
          </cell>
          <cell r="S317">
            <v>0</v>
          </cell>
        </row>
        <row r="318">
          <cell r="C318">
            <v>0</v>
          </cell>
          <cell r="D318">
            <v>0</v>
          </cell>
          <cell r="E318">
            <v>0</v>
          </cell>
          <cell r="F318">
            <v>0</v>
          </cell>
          <cell r="G318">
            <v>0</v>
          </cell>
          <cell r="H318">
            <v>0</v>
          </cell>
          <cell r="Q318">
            <v>0</v>
          </cell>
          <cell r="R318">
            <v>0</v>
          </cell>
          <cell r="S318">
            <v>0</v>
          </cell>
        </row>
        <row r="319">
          <cell r="C319">
            <v>0</v>
          </cell>
          <cell r="D319">
            <v>0</v>
          </cell>
          <cell r="E319">
            <v>0</v>
          </cell>
          <cell r="F319">
            <v>0</v>
          </cell>
          <cell r="G319">
            <v>0</v>
          </cell>
          <cell r="H319">
            <v>0</v>
          </cell>
          <cell r="Q319">
            <v>0</v>
          </cell>
          <cell r="R319">
            <v>0</v>
          </cell>
          <cell r="S319">
            <v>0</v>
          </cell>
        </row>
        <row r="320">
          <cell r="C320">
            <v>0</v>
          </cell>
          <cell r="D320">
            <v>0</v>
          </cell>
          <cell r="E320">
            <v>0</v>
          </cell>
          <cell r="F320">
            <v>0</v>
          </cell>
          <cell r="G320">
            <v>0</v>
          </cell>
          <cell r="H320">
            <v>0</v>
          </cell>
          <cell r="Q320">
            <v>0</v>
          </cell>
          <cell r="R320">
            <v>0</v>
          </cell>
          <cell r="S320">
            <v>0</v>
          </cell>
        </row>
        <row r="321">
          <cell r="C321">
            <v>0</v>
          </cell>
          <cell r="D321">
            <v>0</v>
          </cell>
          <cell r="E321">
            <v>0</v>
          </cell>
          <cell r="F321">
            <v>0</v>
          </cell>
          <cell r="G321">
            <v>0</v>
          </cell>
          <cell r="H321">
            <v>0</v>
          </cell>
          <cell r="Q321">
            <v>0</v>
          </cell>
          <cell r="R321">
            <v>0</v>
          </cell>
          <cell r="S321">
            <v>0</v>
          </cell>
        </row>
        <row r="322">
          <cell r="C322">
            <v>0</v>
          </cell>
          <cell r="D322">
            <v>0</v>
          </cell>
          <cell r="E322">
            <v>0</v>
          </cell>
          <cell r="F322">
            <v>0</v>
          </cell>
          <cell r="G322">
            <v>0</v>
          </cell>
          <cell r="H322">
            <v>0</v>
          </cell>
          <cell r="Q322">
            <v>0</v>
          </cell>
          <cell r="R322">
            <v>0</v>
          </cell>
          <cell r="S322">
            <v>0</v>
          </cell>
        </row>
        <row r="323">
          <cell r="C323">
            <v>0</v>
          </cell>
          <cell r="D323">
            <v>0</v>
          </cell>
          <cell r="E323">
            <v>0</v>
          </cell>
          <cell r="F323">
            <v>0</v>
          </cell>
          <cell r="G323">
            <v>0</v>
          </cell>
          <cell r="H323">
            <v>0</v>
          </cell>
          <cell r="Q323">
            <v>0</v>
          </cell>
          <cell r="R323">
            <v>0</v>
          </cell>
          <cell r="S323">
            <v>0</v>
          </cell>
        </row>
        <row r="324">
          <cell r="C324">
            <v>0</v>
          </cell>
          <cell r="D324">
            <v>0</v>
          </cell>
          <cell r="E324">
            <v>0</v>
          </cell>
          <cell r="F324">
            <v>0</v>
          </cell>
          <cell r="G324">
            <v>0</v>
          </cell>
          <cell r="H324">
            <v>0</v>
          </cell>
          <cell r="Q324">
            <v>0</v>
          </cell>
          <cell r="R324">
            <v>0</v>
          </cell>
          <cell r="S324">
            <v>0</v>
          </cell>
        </row>
        <row r="325">
          <cell r="C325">
            <v>0</v>
          </cell>
          <cell r="D325">
            <v>0</v>
          </cell>
          <cell r="E325">
            <v>0</v>
          </cell>
          <cell r="F325">
            <v>0</v>
          </cell>
          <cell r="G325">
            <v>0</v>
          </cell>
          <cell r="H325">
            <v>0</v>
          </cell>
          <cell r="Q325">
            <v>0</v>
          </cell>
          <cell r="R325">
            <v>0</v>
          </cell>
          <cell r="S325">
            <v>0</v>
          </cell>
        </row>
        <row r="326">
          <cell r="C326">
            <v>0</v>
          </cell>
          <cell r="D326">
            <v>0</v>
          </cell>
          <cell r="E326">
            <v>0</v>
          </cell>
          <cell r="F326">
            <v>0</v>
          </cell>
          <cell r="G326">
            <v>0</v>
          </cell>
          <cell r="H326">
            <v>0</v>
          </cell>
          <cell r="Q326">
            <v>0</v>
          </cell>
          <cell r="R326">
            <v>0</v>
          </cell>
          <cell r="S326">
            <v>0</v>
          </cell>
        </row>
        <row r="327">
          <cell r="C327">
            <v>0</v>
          </cell>
          <cell r="D327">
            <v>0</v>
          </cell>
          <cell r="E327">
            <v>0</v>
          </cell>
          <cell r="F327">
            <v>0</v>
          </cell>
          <cell r="G327">
            <v>0</v>
          </cell>
          <cell r="H327">
            <v>0</v>
          </cell>
          <cell r="Q327">
            <v>0</v>
          </cell>
          <cell r="R327">
            <v>0</v>
          </cell>
          <cell r="S327">
            <v>0</v>
          </cell>
        </row>
        <row r="328">
          <cell r="C328">
            <v>0</v>
          </cell>
          <cell r="D328">
            <v>0</v>
          </cell>
          <cell r="E328">
            <v>0</v>
          </cell>
          <cell r="F328">
            <v>0</v>
          </cell>
          <cell r="G328">
            <v>0</v>
          </cell>
          <cell r="H328">
            <v>0</v>
          </cell>
          <cell r="Q328">
            <v>0</v>
          </cell>
          <cell r="R328">
            <v>0</v>
          </cell>
          <cell r="S328">
            <v>0</v>
          </cell>
        </row>
        <row r="329">
          <cell r="C329">
            <v>0</v>
          </cell>
          <cell r="D329">
            <v>0</v>
          </cell>
          <cell r="E329">
            <v>0</v>
          </cell>
          <cell r="F329">
            <v>0</v>
          </cell>
          <cell r="G329">
            <v>0</v>
          </cell>
          <cell r="H329">
            <v>0</v>
          </cell>
          <cell r="Q329">
            <v>0</v>
          </cell>
          <cell r="R329">
            <v>0</v>
          </cell>
          <cell r="S329">
            <v>0</v>
          </cell>
        </row>
        <row r="330">
          <cell r="C330">
            <v>0</v>
          </cell>
          <cell r="D330">
            <v>0</v>
          </cell>
          <cell r="E330">
            <v>0</v>
          </cell>
          <cell r="F330">
            <v>0</v>
          </cell>
          <cell r="G330">
            <v>0</v>
          </cell>
          <cell r="H330">
            <v>0</v>
          </cell>
          <cell r="Q330">
            <v>0</v>
          </cell>
          <cell r="R330">
            <v>0</v>
          </cell>
          <cell r="S330">
            <v>0</v>
          </cell>
        </row>
        <row r="331">
          <cell r="C331">
            <v>0</v>
          </cell>
          <cell r="D331">
            <v>0</v>
          </cell>
          <cell r="E331">
            <v>0</v>
          </cell>
          <cell r="F331">
            <v>0</v>
          </cell>
          <cell r="G331">
            <v>0</v>
          </cell>
          <cell r="H331">
            <v>0</v>
          </cell>
          <cell r="Q331">
            <v>0</v>
          </cell>
          <cell r="R331">
            <v>0</v>
          </cell>
          <cell r="S331">
            <v>0</v>
          </cell>
        </row>
        <row r="332">
          <cell r="A332" t="str">
            <v>m998</v>
          </cell>
          <cell r="C332" t="str">
            <v>其它材料费</v>
          </cell>
          <cell r="D332" t="str">
            <v>%</v>
          </cell>
          <cell r="E332">
            <v>0</v>
          </cell>
          <cell r="F332">
            <v>0</v>
          </cell>
          <cell r="G332">
            <v>0</v>
          </cell>
          <cell r="H332">
            <v>0</v>
          </cell>
          <cell r="Q332">
            <v>0</v>
          </cell>
          <cell r="R332">
            <v>0</v>
          </cell>
          <cell r="S332">
            <v>0</v>
          </cell>
        </row>
        <row r="333">
          <cell r="A333" t="str">
            <v>m999</v>
          </cell>
          <cell r="C333" t="str">
            <v>其它材料费</v>
          </cell>
          <cell r="D333" t="str">
            <v>usd</v>
          </cell>
          <cell r="E333">
            <v>0</v>
          </cell>
          <cell r="F333">
            <v>1</v>
          </cell>
          <cell r="G333">
            <v>0</v>
          </cell>
          <cell r="H333">
            <v>0</v>
          </cell>
          <cell r="Q333">
            <v>0</v>
          </cell>
          <cell r="R333">
            <v>0</v>
          </cell>
          <cell r="S333">
            <v>0</v>
          </cell>
        </row>
        <row r="334">
          <cell r="A334" t="str">
            <v>E000</v>
          </cell>
          <cell r="B334">
            <v>3</v>
          </cell>
          <cell r="C334" t="str">
            <v>施工设备</v>
          </cell>
          <cell r="G334">
            <v>4.0054723229471438</v>
          </cell>
          <cell r="H334">
            <v>389.13163617431502</v>
          </cell>
          <cell r="Q334">
            <v>0</v>
          </cell>
          <cell r="R334">
            <v>280.38306260630009</v>
          </cell>
          <cell r="S334">
            <v>27239.214532202051</v>
          </cell>
        </row>
        <row r="335">
          <cell r="A335" t="str">
            <v>E206</v>
          </cell>
          <cell r="C335" t="str">
            <v>平板夯LF90</v>
          </cell>
          <cell r="D335" t="str">
            <v>台班</v>
          </cell>
          <cell r="E335">
            <v>6.1399999999999996E-2</v>
          </cell>
          <cell r="F335">
            <v>47.432634504568171</v>
          </cell>
          <cell r="G335">
            <v>2.9123637585804856</v>
          </cell>
          <cell r="H335">
            <v>282.93613914609421</v>
          </cell>
          <cell r="J335">
            <v>6.14</v>
          </cell>
          <cell r="Q335">
            <v>4.298</v>
          </cell>
          <cell r="R335">
            <v>203.865463100634</v>
          </cell>
          <cell r="S335">
            <v>19805.529740226593</v>
          </cell>
        </row>
        <row r="336">
          <cell r="A336" t="str">
            <v>E501</v>
          </cell>
          <cell r="C336" t="str">
            <v>自卸车</v>
          </cell>
          <cell r="D336" t="str">
            <v>台班</v>
          </cell>
          <cell r="E336">
            <v>8.0000000000000002E-3</v>
          </cell>
          <cell r="F336">
            <v>136.63857054583232</v>
          </cell>
          <cell r="G336">
            <v>1.0931085643666587</v>
          </cell>
          <cell r="H336">
            <v>106.1954970282209</v>
          </cell>
          <cell r="J336">
            <v>0.8</v>
          </cell>
          <cell r="Q336">
            <v>0.56000000000000005</v>
          </cell>
          <cell r="R336">
            <v>76.517599505666112</v>
          </cell>
          <cell r="S336">
            <v>7433.6847919754628</v>
          </cell>
        </row>
        <row r="337">
          <cell r="C337">
            <v>0</v>
          </cell>
          <cell r="D337">
            <v>0</v>
          </cell>
          <cell r="E337">
            <v>0</v>
          </cell>
          <cell r="F337">
            <v>0</v>
          </cell>
          <cell r="G337">
            <v>0</v>
          </cell>
          <cell r="H337">
            <v>0</v>
          </cell>
          <cell r="Q337">
            <v>0</v>
          </cell>
          <cell r="R337">
            <v>0</v>
          </cell>
          <cell r="S337">
            <v>0</v>
          </cell>
        </row>
        <row r="338">
          <cell r="C338">
            <v>0</v>
          </cell>
          <cell r="D338">
            <v>0</v>
          </cell>
          <cell r="E338">
            <v>0</v>
          </cell>
          <cell r="F338">
            <v>0</v>
          </cell>
          <cell r="G338">
            <v>0</v>
          </cell>
          <cell r="H338">
            <v>0</v>
          </cell>
          <cell r="Q338">
            <v>0</v>
          </cell>
          <cell r="R338">
            <v>0</v>
          </cell>
          <cell r="S338">
            <v>0</v>
          </cell>
        </row>
        <row r="339">
          <cell r="C339">
            <v>0</v>
          </cell>
          <cell r="D339">
            <v>0</v>
          </cell>
          <cell r="E339">
            <v>0</v>
          </cell>
          <cell r="F339">
            <v>0</v>
          </cell>
          <cell r="G339">
            <v>0</v>
          </cell>
          <cell r="H339">
            <v>0</v>
          </cell>
          <cell r="Q339">
            <v>0</v>
          </cell>
          <cell r="R339">
            <v>0</v>
          </cell>
          <cell r="S339">
            <v>0</v>
          </cell>
        </row>
        <row r="340">
          <cell r="C340">
            <v>0</v>
          </cell>
          <cell r="D340">
            <v>0</v>
          </cell>
          <cell r="E340">
            <v>0</v>
          </cell>
          <cell r="F340">
            <v>0</v>
          </cell>
          <cell r="G340">
            <v>0</v>
          </cell>
          <cell r="H340">
            <v>0</v>
          </cell>
          <cell r="Q340">
            <v>0</v>
          </cell>
          <cell r="R340">
            <v>0</v>
          </cell>
          <cell r="S340">
            <v>0</v>
          </cell>
        </row>
        <row r="341">
          <cell r="C341">
            <v>0</v>
          </cell>
          <cell r="D341">
            <v>0</v>
          </cell>
          <cell r="E341">
            <v>0</v>
          </cell>
          <cell r="F341">
            <v>0</v>
          </cell>
          <cell r="G341">
            <v>0</v>
          </cell>
          <cell r="H341">
            <v>0</v>
          </cell>
          <cell r="Q341">
            <v>0</v>
          </cell>
          <cell r="R341">
            <v>0</v>
          </cell>
          <cell r="S341">
            <v>0</v>
          </cell>
        </row>
        <row r="342">
          <cell r="C342">
            <v>0</v>
          </cell>
          <cell r="D342">
            <v>0</v>
          </cell>
          <cell r="E342">
            <v>0</v>
          </cell>
          <cell r="F342">
            <v>0</v>
          </cell>
          <cell r="G342">
            <v>0</v>
          </cell>
          <cell r="H342">
            <v>0</v>
          </cell>
          <cell r="Q342">
            <v>0</v>
          </cell>
          <cell r="R342">
            <v>0</v>
          </cell>
          <cell r="S342">
            <v>0</v>
          </cell>
        </row>
        <row r="343">
          <cell r="C343">
            <v>0</v>
          </cell>
          <cell r="D343">
            <v>0</v>
          </cell>
          <cell r="E343">
            <v>0</v>
          </cell>
          <cell r="F343">
            <v>0</v>
          </cell>
          <cell r="G343">
            <v>0</v>
          </cell>
          <cell r="H343">
            <v>0</v>
          </cell>
          <cell r="Q343">
            <v>0</v>
          </cell>
          <cell r="R343">
            <v>0</v>
          </cell>
          <cell r="S343">
            <v>0</v>
          </cell>
        </row>
        <row r="344">
          <cell r="C344">
            <v>0</v>
          </cell>
          <cell r="D344">
            <v>0</v>
          </cell>
          <cell r="E344">
            <v>0</v>
          </cell>
          <cell r="F344">
            <v>0</v>
          </cell>
          <cell r="G344">
            <v>0</v>
          </cell>
          <cell r="H344">
            <v>0</v>
          </cell>
          <cell r="Q344">
            <v>0</v>
          </cell>
          <cell r="R344">
            <v>0</v>
          </cell>
          <cell r="S344">
            <v>0</v>
          </cell>
        </row>
        <row r="345">
          <cell r="C345">
            <v>0</v>
          </cell>
          <cell r="D345">
            <v>0</v>
          </cell>
          <cell r="E345">
            <v>0</v>
          </cell>
          <cell r="F345">
            <v>0</v>
          </cell>
          <cell r="H345">
            <v>0</v>
          </cell>
          <cell r="Q345">
            <v>0</v>
          </cell>
          <cell r="R345">
            <v>0</v>
          </cell>
          <cell r="S345">
            <v>0</v>
          </cell>
        </row>
        <row r="346">
          <cell r="C346">
            <v>0</v>
          </cell>
          <cell r="D346">
            <v>0</v>
          </cell>
          <cell r="E346">
            <v>0</v>
          </cell>
          <cell r="F346">
            <v>0</v>
          </cell>
          <cell r="H346">
            <v>0</v>
          </cell>
          <cell r="Q346">
            <v>0</v>
          </cell>
          <cell r="R346">
            <v>0</v>
          </cell>
          <cell r="S346">
            <v>0</v>
          </cell>
        </row>
        <row r="347">
          <cell r="B347">
            <v>4</v>
          </cell>
          <cell r="C347" t="str">
            <v>基本直接费</v>
          </cell>
          <cell r="G347">
            <v>9.5983997547536291</v>
          </cell>
        </row>
        <row r="348">
          <cell r="B348">
            <v>5</v>
          </cell>
          <cell r="C348" t="str">
            <v>其他直接费</v>
          </cell>
          <cell r="G348">
            <v>1.5584490976079364</v>
          </cell>
        </row>
        <row r="349">
          <cell r="B349">
            <v>6</v>
          </cell>
          <cell r="C349" t="str">
            <v>间接费</v>
          </cell>
          <cell r="G349">
            <v>0.72241780285951118</v>
          </cell>
        </row>
        <row r="350">
          <cell r="B350">
            <v>7</v>
          </cell>
          <cell r="C350" t="str">
            <v>合计</v>
          </cell>
          <cell r="G350">
            <v>11.879266655221077</v>
          </cell>
        </row>
        <row r="352">
          <cell r="B352" t="str">
            <v>单   价   分   析   表</v>
          </cell>
          <cell r="J352" t="str">
            <v>工序划分</v>
          </cell>
          <cell r="Q352" t="str">
            <v>汇总项</v>
          </cell>
        </row>
        <row r="354">
          <cell r="A354" t="str">
            <v>BOQ系数</v>
          </cell>
          <cell r="B354" t="str">
            <v>项目编号:</v>
          </cell>
          <cell r="C354" t="str">
            <v>HT</v>
          </cell>
          <cell r="G354" t="str">
            <v>数量</v>
          </cell>
          <cell r="H354">
            <v>2916.5</v>
          </cell>
          <cell r="I354" t="str">
            <v>单价</v>
          </cell>
        </row>
        <row r="355">
          <cell r="B355" t="str">
            <v>项目名称:</v>
          </cell>
          <cell r="C355" t="str">
            <v>To pipes nominal bore: 300-600 mm</v>
          </cell>
          <cell r="G355" t="str">
            <v>单位</v>
          </cell>
          <cell r="H355">
            <v>0</v>
          </cell>
          <cell r="I355">
            <v>5.3817096109831892</v>
          </cell>
          <cell r="J355" t="str">
            <v>压 填</v>
          </cell>
        </row>
        <row r="356">
          <cell r="A356" t="str">
            <v>HT</v>
          </cell>
          <cell r="B356" t="str">
            <v>单   价:</v>
          </cell>
          <cell r="C356">
            <v>5.3817096109831892</v>
          </cell>
          <cell r="D356" t="str">
            <v>USD/</v>
          </cell>
          <cell r="G356" t="str">
            <v>定额单位</v>
          </cell>
          <cell r="I356">
            <v>523</v>
          </cell>
          <cell r="J356" t="str">
            <v>1=133</v>
          </cell>
        </row>
        <row r="357">
          <cell r="A357" t="str">
            <v>定额号</v>
          </cell>
          <cell r="B357" t="str">
            <v>E01</v>
          </cell>
          <cell r="C357" t="str">
            <v>名称及规格</v>
          </cell>
          <cell r="D357" t="str">
            <v>单位</v>
          </cell>
          <cell r="E357" t="str">
            <v>数  量</v>
          </cell>
          <cell r="F357" t="str">
            <v>单价</v>
          </cell>
          <cell r="G357" t="str">
            <v>合价</v>
          </cell>
          <cell r="J357" t="str">
            <v>100M3</v>
          </cell>
          <cell r="Q357" t="str">
            <v>数量汇总</v>
          </cell>
          <cell r="R357" t="str">
            <v>价格汇总(美元)</v>
          </cell>
          <cell r="S357" t="str">
            <v>价格汇总(当地币)</v>
          </cell>
        </row>
        <row r="358">
          <cell r="G358" t="str">
            <v>美元</v>
          </cell>
          <cell r="H358" t="str">
            <v>当地币</v>
          </cell>
          <cell r="J358">
            <v>0.01</v>
          </cell>
        </row>
        <row r="359">
          <cell r="A359" t="str">
            <v>L00</v>
          </cell>
          <cell r="B359">
            <v>1</v>
          </cell>
          <cell r="C359" t="str">
            <v>人工</v>
          </cell>
          <cell r="G359">
            <v>0.34292743180648477</v>
          </cell>
          <cell r="H359">
            <v>33.315399999999997</v>
          </cell>
          <cell r="Q359">
            <v>0</v>
          </cell>
          <cell r="R359">
            <v>1000.1478548636128</v>
          </cell>
          <cell r="S359">
            <v>97164.364099999992</v>
          </cell>
        </row>
        <row r="360">
          <cell r="A360" t="str">
            <v>L10</v>
          </cell>
          <cell r="B360">
            <v>1.1000000000000001</v>
          </cell>
          <cell r="C360" t="str">
            <v>力工</v>
          </cell>
          <cell r="D360" t="str">
            <v>day</v>
          </cell>
          <cell r="E360">
            <v>8.4879999999999997E-2</v>
          </cell>
          <cell r="F360">
            <v>2.8821410190427175</v>
          </cell>
          <cell r="G360">
            <v>0.24463612969634585</v>
          </cell>
          <cell r="H360">
            <v>23.766400000000001</v>
          </cell>
          <cell r="J360">
            <v>8.4879999999999995</v>
          </cell>
          <cell r="Q360">
            <v>247.55251999999999</v>
          </cell>
          <cell r="R360">
            <v>713.48127225939265</v>
          </cell>
          <cell r="S360">
            <v>69314.705600000001</v>
          </cell>
        </row>
        <row r="361">
          <cell r="A361" t="str">
            <v>L20</v>
          </cell>
          <cell r="B361">
            <v>1.2</v>
          </cell>
          <cell r="C361" t="str">
            <v>技工</v>
          </cell>
          <cell r="D361" t="str">
            <v>day</v>
          </cell>
          <cell r="E361">
            <v>2.1219999999999999E-2</v>
          </cell>
          <cell r="F361">
            <v>4.6320123520329384</v>
          </cell>
          <cell r="G361">
            <v>9.8291302110138951E-2</v>
          </cell>
          <cell r="H361">
            <v>9.5489999999999995</v>
          </cell>
          <cell r="J361">
            <v>2.1219999999999999</v>
          </cell>
          <cell r="Q361">
            <v>61.888129999999997</v>
          </cell>
          <cell r="R361">
            <v>286.66658260422025</v>
          </cell>
          <cell r="S361">
            <v>27849.658499999998</v>
          </cell>
        </row>
        <row r="362">
          <cell r="A362" t="str">
            <v>M000</v>
          </cell>
          <cell r="B362">
            <v>2</v>
          </cell>
          <cell r="C362" t="str">
            <v>建筑材料</v>
          </cell>
          <cell r="G362">
            <v>0</v>
          </cell>
          <cell r="H362">
            <v>0</v>
          </cell>
          <cell r="Q362">
            <v>0</v>
          </cell>
          <cell r="R362">
            <v>0</v>
          </cell>
          <cell r="S362">
            <v>0</v>
          </cell>
        </row>
        <row r="363">
          <cell r="A363" t="str">
            <v>Y08</v>
          </cell>
          <cell r="C363" t="str">
            <v>水</v>
          </cell>
          <cell r="D363" t="str">
            <v>m3</v>
          </cell>
          <cell r="E363">
            <v>0</v>
          </cell>
          <cell r="F363">
            <v>0.51466803911477099</v>
          </cell>
          <cell r="G363">
            <v>0</v>
          </cell>
          <cell r="H363">
            <v>0</v>
          </cell>
          <cell r="Q363">
            <v>0</v>
          </cell>
          <cell r="R363">
            <v>0</v>
          </cell>
          <cell r="S363">
            <v>0</v>
          </cell>
        </row>
        <row r="364">
          <cell r="C364">
            <v>0</v>
          </cell>
          <cell r="D364">
            <v>0</v>
          </cell>
          <cell r="E364">
            <v>0</v>
          </cell>
          <cell r="F364">
            <v>0</v>
          </cell>
          <cell r="G364">
            <v>0</v>
          </cell>
          <cell r="H364">
            <v>0</v>
          </cell>
          <cell r="Q364">
            <v>0</v>
          </cell>
          <cell r="R364">
            <v>0</v>
          </cell>
          <cell r="S364">
            <v>0</v>
          </cell>
        </row>
        <row r="365">
          <cell r="C365">
            <v>0</v>
          </cell>
          <cell r="D365">
            <v>0</v>
          </cell>
          <cell r="E365">
            <v>0</v>
          </cell>
          <cell r="F365">
            <v>0</v>
          </cell>
          <cell r="G365">
            <v>0</v>
          </cell>
          <cell r="H365">
            <v>0</v>
          </cell>
          <cell r="Q365">
            <v>0</v>
          </cell>
          <cell r="R365">
            <v>0</v>
          </cell>
          <cell r="S365">
            <v>0</v>
          </cell>
        </row>
        <row r="366">
          <cell r="C366">
            <v>0</v>
          </cell>
          <cell r="D366">
            <v>0</v>
          </cell>
          <cell r="E366">
            <v>0</v>
          </cell>
          <cell r="F366">
            <v>0</v>
          </cell>
          <cell r="G366">
            <v>0</v>
          </cell>
          <cell r="H366">
            <v>0</v>
          </cell>
          <cell r="Q366">
            <v>0</v>
          </cell>
          <cell r="R366">
            <v>0</v>
          </cell>
          <cell r="S366">
            <v>0</v>
          </cell>
        </row>
        <row r="367">
          <cell r="C367">
            <v>0</v>
          </cell>
          <cell r="D367">
            <v>0</v>
          </cell>
          <cell r="E367">
            <v>0</v>
          </cell>
          <cell r="F367">
            <v>0</v>
          </cell>
          <cell r="G367">
            <v>0</v>
          </cell>
          <cell r="H367">
            <v>0</v>
          </cell>
          <cell r="Q367">
            <v>0</v>
          </cell>
          <cell r="R367">
            <v>0</v>
          </cell>
          <cell r="S367">
            <v>0</v>
          </cell>
        </row>
        <row r="368">
          <cell r="C368">
            <v>0</v>
          </cell>
          <cell r="D368">
            <v>0</v>
          </cell>
          <cell r="E368">
            <v>0</v>
          </cell>
          <cell r="F368">
            <v>0</v>
          </cell>
          <cell r="G368">
            <v>0</v>
          </cell>
          <cell r="H368">
            <v>0</v>
          </cell>
          <cell r="Q368">
            <v>0</v>
          </cell>
          <cell r="R368">
            <v>0</v>
          </cell>
          <cell r="S368">
            <v>0</v>
          </cell>
        </row>
        <row r="369">
          <cell r="C369">
            <v>0</v>
          </cell>
          <cell r="D369">
            <v>0</v>
          </cell>
          <cell r="E369">
            <v>0</v>
          </cell>
          <cell r="F369">
            <v>0</v>
          </cell>
          <cell r="G369">
            <v>0</v>
          </cell>
          <cell r="H369">
            <v>0</v>
          </cell>
          <cell r="Q369">
            <v>0</v>
          </cell>
          <cell r="R369">
            <v>0</v>
          </cell>
          <cell r="S369">
            <v>0</v>
          </cell>
        </row>
        <row r="370">
          <cell r="C370">
            <v>0</v>
          </cell>
          <cell r="D370">
            <v>0</v>
          </cell>
          <cell r="E370">
            <v>0</v>
          </cell>
          <cell r="F370">
            <v>0</v>
          </cell>
          <cell r="G370">
            <v>0</v>
          </cell>
          <cell r="H370">
            <v>0</v>
          </cell>
          <cell r="Q370">
            <v>0</v>
          </cell>
          <cell r="R370">
            <v>0</v>
          </cell>
          <cell r="S370">
            <v>0</v>
          </cell>
        </row>
        <row r="371">
          <cell r="C371">
            <v>0</v>
          </cell>
          <cell r="D371">
            <v>0</v>
          </cell>
          <cell r="E371">
            <v>0</v>
          </cell>
          <cell r="F371">
            <v>0</v>
          </cell>
          <cell r="G371">
            <v>0</v>
          </cell>
          <cell r="H371">
            <v>0</v>
          </cell>
          <cell r="Q371">
            <v>0</v>
          </cell>
          <cell r="R371">
            <v>0</v>
          </cell>
          <cell r="S371">
            <v>0</v>
          </cell>
        </row>
        <row r="372">
          <cell r="C372">
            <v>0</v>
          </cell>
          <cell r="D372">
            <v>0</v>
          </cell>
          <cell r="E372">
            <v>0</v>
          </cell>
          <cell r="F372">
            <v>0</v>
          </cell>
          <cell r="G372">
            <v>0</v>
          </cell>
          <cell r="H372">
            <v>0</v>
          </cell>
          <cell r="Q372">
            <v>0</v>
          </cell>
          <cell r="R372">
            <v>0</v>
          </cell>
          <cell r="S372">
            <v>0</v>
          </cell>
        </row>
        <row r="373">
          <cell r="C373">
            <v>0</v>
          </cell>
          <cell r="D373">
            <v>0</v>
          </cell>
          <cell r="E373">
            <v>0</v>
          </cell>
          <cell r="F373">
            <v>0</v>
          </cell>
          <cell r="G373">
            <v>0</v>
          </cell>
          <cell r="H373">
            <v>0</v>
          </cell>
          <cell r="Q373">
            <v>0</v>
          </cell>
          <cell r="R373">
            <v>0</v>
          </cell>
          <cell r="S373">
            <v>0</v>
          </cell>
        </row>
        <row r="374">
          <cell r="C374">
            <v>0</v>
          </cell>
          <cell r="D374">
            <v>0</v>
          </cell>
          <cell r="E374">
            <v>0</v>
          </cell>
          <cell r="F374">
            <v>0</v>
          </cell>
          <cell r="G374">
            <v>0</v>
          </cell>
          <cell r="H374">
            <v>0</v>
          </cell>
          <cell r="Q374">
            <v>0</v>
          </cell>
          <cell r="R374">
            <v>0</v>
          </cell>
          <cell r="S374">
            <v>0</v>
          </cell>
        </row>
        <row r="375">
          <cell r="C375">
            <v>0</v>
          </cell>
          <cell r="D375">
            <v>0</v>
          </cell>
          <cell r="E375">
            <v>0</v>
          </cell>
          <cell r="F375">
            <v>0</v>
          </cell>
          <cell r="G375">
            <v>0</v>
          </cell>
          <cell r="H375">
            <v>0</v>
          </cell>
          <cell r="Q375">
            <v>0</v>
          </cell>
          <cell r="R375">
            <v>0</v>
          </cell>
          <cell r="S375">
            <v>0</v>
          </cell>
        </row>
        <row r="376">
          <cell r="C376">
            <v>0</v>
          </cell>
          <cell r="D376">
            <v>0</v>
          </cell>
          <cell r="E376">
            <v>0</v>
          </cell>
          <cell r="F376">
            <v>0</v>
          </cell>
          <cell r="G376">
            <v>0</v>
          </cell>
          <cell r="H376">
            <v>0</v>
          </cell>
          <cell r="Q376">
            <v>0</v>
          </cell>
          <cell r="R376">
            <v>0</v>
          </cell>
          <cell r="S376">
            <v>0</v>
          </cell>
        </row>
        <row r="377">
          <cell r="C377">
            <v>0</v>
          </cell>
          <cell r="D377">
            <v>0</v>
          </cell>
          <cell r="E377">
            <v>0</v>
          </cell>
          <cell r="F377">
            <v>0</v>
          </cell>
          <cell r="G377">
            <v>0</v>
          </cell>
          <cell r="H377">
            <v>0</v>
          </cell>
          <cell r="Q377">
            <v>0</v>
          </cell>
          <cell r="R377">
            <v>0</v>
          </cell>
          <cell r="S377">
            <v>0</v>
          </cell>
        </row>
        <row r="378">
          <cell r="C378">
            <v>0</v>
          </cell>
          <cell r="D378">
            <v>0</v>
          </cell>
          <cell r="E378">
            <v>0</v>
          </cell>
          <cell r="F378">
            <v>0</v>
          </cell>
          <cell r="G378">
            <v>0</v>
          </cell>
          <cell r="H378">
            <v>0</v>
          </cell>
          <cell r="Q378">
            <v>0</v>
          </cell>
          <cell r="R378">
            <v>0</v>
          </cell>
          <cell r="S378">
            <v>0</v>
          </cell>
        </row>
        <row r="379">
          <cell r="C379">
            <v>0</v>
          </cell>
          <cell r="D379">
            <v>0</v>
          </cell>
          <cell r="E379">
            <v>0</v>
          </cell>
          <cell r="F379">
            <v>0</v>
          </cell>
          <cell r="G379">
            <v>0</v>
          </cell>
          <cell r="H379">
            <v>0</v>
          </cell>
          <cell r="Q379">
            <v>0</v>
          </cell>
          <cell r="R379">
            <v>0</v>
          </cell>
          <cell r="S379">
            <v>0</v>
          </cell>
        </row>
        <row r="380">
          <cell r="C380">
            <v>0</v>
          </cell>
          <cell r="D380">
            <v>0</v>
          </cell>
          <cell r="E380">
            <v>0</v>
          </cell>
          <cell r="F380">
            <v>0</v>
          </cell>
          <cell r="G380">
            <v>0</v>
          </cell>
          <cell r="H380">
            <v>0</v>
          </cell>
          <cell r="Q380">
            <v>0</v>
          </cell>
          <cell r="R380">
            <v>0</v>
          </cell>
          <cell r="S380">
            <v>0</v>
          </cell>
        </row>
        <row r="381">
          <cell r="C381">
            <v>0</v>
          </cell>
          <cell r="D381">
            <v>0</v>
          </cell>
          <cell r="E381">
            <v>0</v>
          </cell>
          <cell r="F381">
            <v>0</v>
          </cell>
          <cell r="G381">
            <v>0</v>
          </cell>
          <cell r="H381">
            <v>0</v>
          </cell>
          <cell r="Q381">
            <v>0</v>
          </cell>
          <cell r="R381">
            <v>0</v>
          </cell>
          <cell r="S381">
            <v>0</v>
          </cell>
        </row>
        <row r="382">
          <cell r="A382" t="str">
            <v>m998</v>
          </cell>
          <cell r="C382" t="str">
            <v>其它材料费</v>
          </cell>
          <cell r="D382" t="str">
            <v>%</v>
          </cell>
          <cell r="E382">
            <v>0</v>
          </cell>
          <cell r="F382">
            <v>0</v>
          </cell>
          <cell r="G382">
            <v>0</v>
          </cell>
          <cell r="H382">
            <v>0</v>
          </cell>
          <cell r="Q382">
            <v>0</v>
          </cell>
          <cell r="R382">
            <v>0</v>
          </cell>
          <cell r="S382">
            <v>0</v>
          </cell>
        </row>
        <row r="383">
          <cell r="A383" t="str">
            <v>m999</v>
          </cell>
          <cell r="C383" t="str">
            <v>其它材料费</v>
          </cell>
          <cell r="D383" t="str">
            <v>usd</v>
          </cell>
          <cell r="E383">
            <v>0</v>
          </cell>
          <cell r="F383">
            <v>1</v>
          </cell>
          <cell r="G383">
            <v>0</v>
          </cell>
          <cell r="H383">
            <v>0</v>
          </cell>
          <cell r="Q383">
            <v>0</v>
          </cell>
          <cell r="R383">
            <v>0</v>
          </cell>
          <cell r="S383">
            <v>0</v>
          </cell>
        </row>
        <row r="384">
          <cell r="A384" t="str">
            <v>E000</v>
          </cell>
          <cell r="B384">
            <v>3</v>
          </cell>
          <cell r="C384" t="str">
            <v>施工设备</v>
          </cell>
          <cell r="G384">
            <v>4.0054723229471438</v>
          </cell>
          <cell r="H384">
            <v>389.13163617431502</v>
          </cell>
          <cell r="Q384">
            <v>0</v>
          </cell>
          <cell r="R384">
            <v>11681.960029875345</v>
          </cell>
          <cell r="S384">
            <v>1134902.4169023898</v>
          </cell>
        </row>
        <row r="385">
          <cell r="A385" t="str">
            <v>E206</v>
          </cell>
          <cell r="C385" t="str">
            <v>平板夯LF90</v>
          </cell>
          <cell r="D385" t="str">
            <v>台班</v>
          </cell>
          <cell r="E385">
            <v>6.1399999999999996E-2</v>
          </cell>
          <cell r="F385">
            <v>47.432634504568171</v>
          </cell>
          <cell r="G385">
            <v>2.9123637585804856</v>
          </cell>
          <cell r="H385">
            <v>282.93613914609421</v>
          </cell>
          <cell r="J385">
            <v>6.14</v>
          </cell>
          <cell r="Q385">
            <v>179.07309999999998</v>
          </cell>
          <cell r="R385">
            <v>8493.9089018999857</v>
          </cell>
          <cell r="S385">
            <v>825183.24981958373</v>
          </cell>
        </row>
        <row r="386">
          <cell r="A386" t="str">
            <v>E501</v>
          </cell>
          <cell r="C386" t="str">
            <v>自卸车</v>
          </cell>
          <cell r="D386" t="str">
            <v>台班</v>
          </cell>
          <cell r="E386">
            <v>8.0000000000000002E-3</v>
          </cell>
          <cell r="F386">
            <v>136.63857054583232</v>
          </cell>
          <cell r="G386">
            <v>1.0931085643666587</v>
          </cell>
          <cell r="H386">
            <v>106.1954970282209</v>
          </cell>
          <cell r="J386">
            <v>0.8</v>
          </cell>
          <cell r="Q386">
            <v>23.332000000000001</v>
          </cell>
          <cell r="R386">
            <v>3188.05112797536</v>
          </cell>
          <cell r="S386">
            <v>309719.16708280623</v>
          </cell>
        </row>
        <row r="387">
          <cell r="C387">
            <v>0</v>
          </cell>
          <cell r="D387">
            <v>0</v>
          </cell>
          <cell r="E387">
            <v>0</v>
          </cell>
          <cell r="F387">
            <v>0</v>
          </cell>
          <cell r="G387">
            <v>0</v>
          </cell>
          <cell r="H387">
            <v>0</v>
          </cell>
          <cell r="Q387">
            <v>0</v>
          </cell>
          <cell r="R387">
            <v>0</v>
          </cell>
          <cell r="S387">
            <v>0</v>
          </cell>
        </row>
        <row r="388">
          <cell r="C388">
            <v>0</v>
          </cell>
          <cell r="D388">
            <v>0</v>
          </cell>
          <cell r="E388">
            <v>0</v>
          </cell>
          <cell r="F388">
            <v>0</v>
          </cell>
          <cell r="G388">
            <v>0</v>
          </cell>
          <cell r="H388">
            <v>0</v>
          </cell>
          <cell r="Q388">
            <v>0</v>
          </cell>
          <cell r="R388">
            <v>0</v>
          </cell>
          <cell r="S388">
            <v>0</v>
          </cell>
        </row>
        <row r="389">
          <cell r="C389">
            <v>0</v>
          </cell>
          <cell r="D389">
            <v>0</v>
          </cell>
          <cell r="E389">
            <v>0</v>
          </cell>
          <cell r="F389">
            <v>0</v>
          </cell>
          <cell r="G389">
            <v>0</v>
          </cell>
          <cell r="H389">
            <v>0</v>
          </cell>
          <cell r="Q389">
            <v>0</v>
          </cell>
          <cell r="R389">
            <v>0</v>
          </cell>
          <cell r="S389">
            <v>0</v>
          </cell>
        </row>
        <row r="390">
          <cell r="C390">
            <v>0</v>
          </cell>
          <cell r="D390">
            <v>0</v>
          </cell>
          <cell r="E390">
            <v>0</v>
          </cell>
          <cell r="F390">
            <v>0</v>
          </cell>
          <cell r="G390">
            <v>0</v>
          </cell>
          <cell r="H390">
            <v>0</v>
          </cell>
          <cell r="Q390">
            <v>0</v>
          </cell>
          <cell r="R390">
            <v>0</v>
          </cell>
          <cell r="S390">
            <v>0</v>
          </cell>
        </row>
        <row r="391">
          <cell r="C391">
            <v>0</v>
          </cell>
          <cell r="D391">
            <v>0</v>
          </cell>
          <cell r="E391">
            <v>0</v>
          </cell>
          <cell r="F391">
            <v>0</v>
          </cell>
          <cell r="G391">
            <v>0</v>
          </cell>
          <cell r="H391">
            <v>0</v>
          </cell>
          <cell r="Q391">
            <v>0</v>
          </cell>
          <cell r="R391">
            <v>0</v>
          </cell>
          <cell r="S391">
            <v>0</v>
          </cell>
        </row>
        <row r="392">
          <cell r="C392">
            <v>0</v>
          </cell>
          <cell r="D392">
            <v>0</v>
          </cell>
          <cell r="E392">
            <v>0</v>
          </cell>
          <cell r="F392">
            <v>0</v>
          </cell>
          <cell r="G392">
            <v>0</v>
          </cell>
          <cell r="H392">
            <v>0</v>
          </cell>
          <cell r="Q392">
            <v>0</v>
          </cell>
          <cell r="R392">
            <v>0</v>
          </cell>
          <cell r="S392">
            <v>0</v>
          </cell>
        </row>
        <row r="393">
          <cell r="C393">
            <v>0</v>
          </cell>
          <cell r="D393">
            <v>0</v>
          </cell>
          <cell r="E393">
            <v>0</v>
          </cell>
          <cell r="F393">
            <v>0</v>
          </cell>
          <cell r="G393">
            <v>0</v>
          </cell>
          <cell r="H393">
            <v>0</v>
          </cell>
          <cell r="Q393">
            <v>0</v>
          </cell>
          <cell r="R393">
            <v>0</v>
          </cell>
          <cell r="S393">
            <v>0</v>
          </cell>
        </row>
        <row r="394">
          <cell r="C394">
            <v>0</v>
          </cell>
          <cell r="D394">
            <v>0</v>
          </cell>
          <cell r="E394">
            <v>0</v>
          </cell>
          <cell r="F394">
            <v>0</v>
          </cell>
          <cell r="G394">
            <v>0</v>
          </cell>
          <cell r="H394">
            <v>0</v>
          </cell>
          <cell r="Q394">
            <v>0</v>
          </cell>
          <cell r="R394">
            <v>0</v>
          </cell>
          <cell r="S394">
            <v>0</v>
          </cell>
        </row>
        <row r="395">
          <cell r="C395">
            <v>0</v>
          </cell>
          <cell r="D395">
            <v>0</v>
          </cell>
          <cell r="E395">
            <v>0</v>
          </cell>
          <cell r="F395">
            <v>0</v>
          </cell>
          <cell r="H395">
            <v>0</v>
          </cell>
          <cell r="Q395">
            <v>0</v>
          </cell>
          <cell r="R395">
            <v>0</v>
          </cell>
          <cell r="S395">
            <v>0</v>
          </cell>
        </row>
        <row r="396">
          <cell r="C396">
            <v>0</v>
          </cell>
          <cell r="D396">
            <v>0</v>
          </cell>
          <cell r="E396">
            <v>0</v>
          </cell>
          <cell r="F396">
            <v>0</v>
          </cell>
          <cell r="H396">
            <v>0</v>
          </cell>
          <cell r="Q396">
            <v>0</v>
          </cell>
          <cell r="R396">
            <v>0</v>
          </cell>
          <cell r="S396">
            <v>0</v>
          </cell>
        </row>
        <row r="397">
          <cell r="B397">
            <v>4</v>
          </cell>
          <cell r="C397" t="str">
            <v>基本直接费</v>
          </cell>
          <cell r="G397">
            <v>4.3483997547536291</v>
          </cell>
        </row>
        <row r="398">
          <cell r="B398">
            <v>5</v>
          </cell>
          <cell r="C398" t="str">
            <v>其他直接费</v>
          </cell>
          <cell r="G398">
            <v>0.70603015575363592</v>
          </cell>
        </row>
        <row r="399">
          <cell r="B399">
            <v>6</v>
          </cell>
          <cell r="C399" t="str">
            <v>间接费</v>
          </cell>
          <cell r="G399">
            <v>0.32727970047592436</v>
          </cell>
        </row>
        <row r="400">
          <cell r="B400">
            <v>7</v>
          </cell>
          <cell r="C400" t="str">
            <v>合计</v>
          </cell>
          <cell r="G400">
            <v>5.3817096109831892</v>
          </cell>
        </row>
        <row r="402">
          <cell r="B402" t="str">
            <v>单   价   分   析   表</v>
          </cell>
          <cell r="J402" t="str">
            <v>工序划分</v>
          </cell>
          <cell r="Q402" t="str">
            <v>汇总项</v>
          </cell>
        </row>
        <row r="404">
          <cell r="A404" t="str">
            <v>BOQ系数</v>
          </cell>
          <cell r="B404" t="str">
            <v>项目编号:</v>
          </cell>
          <cell r="C404" t="str">
            <v>HT(表）</v>
          </cell>
          <cell r="G404" t="str">
            <v>数量</v>
          </cell>
          <cell r="H404">
            <v>136</v>
          </cell>
          <cell r="I404" t="str">
            <v>单价</v>
          </cell>
        </row>
        <row r="405">
          <cell r="B405" t="str">
            <v>项目名称:</v>
          </cell>
          <cell r="C405" t="str">
            <v>Excavated topsoil</v>
          </cell>
          <cell r="G405" t="str">
            <v>单位</v>
          </cell>
          <cell r="H405">
            <v>0</v>
          </cell>
          <cell r="I405">
            <v>4.0288457533608373</v>
          </cell>
          <cell r="J405" t="str">
            <v>压 填</v>
          </cell>
        </row>
        <row r="406">
          <cell r="A406" t="str">
            <v>HT(表）</v>
          </cell>
          <cell r="B406" t="str">
            <v>单   价:</v>
          </cell>
          <cell r="C406">
            <v>2.0144228766804186</v>
          </cell>
          <cell r="D406" t="str">
            <v>USD/</v>
          </cell>
          <cell r="G406" t="str">
            <v>定额单位</v>
          </cell>
          <cell r="I406">
            <v>391</v>
          </cell>
          <cell r="J406" t="str">
            <v>1=133</v>
          </cell>
        </row>
        <row r="407">
          <cell r="A407" t="str">
            <v>定额号</v>
          </cell>
          <cell r="B407" t="str">
            <v>E01</v>
          </cell>
          <cell r="C407" t="str">
            <v>名称及规格</v>
          </cell>
          <cell r="D407" t="str">
            <v>单位</v>
          </cell>
          <cell r="E407" t="str">
            <v>数  量</v>
          </cell>
          <cell r="F407" t="str">
            <v>单价</v>
          </cell>
          <cell r="G407" t="str">
            <v>合价</v>
          </cell>
          <cell r="J407" t="str">
            <v>100M3</v>
          </cell>
          <cell r="Q407" t="str">
            <v>数量汇总</v>
          </cell>
          <cell r="R407" t="str">
            <v>价格汇总(美元)</v>
          </cell>
          <cell r="S407" t="str">
            <v>价格汇总(当地币)</v>
          </cell>
        </row>
        <row r="408">
          <cell r="G408" t="str">
            <v>美元</v>
          </cell>
          <cell r="H408" t="str">
            <v>当地币</v>
          </cell>
          <cell r="J408">
            <v>0.01</v>
          </cell>
        </row>
        <row r="409">
          <cell r="A409" t="str">
            <v>L00</v>
          </cell>
          <cell r="B409">
            <v>1</v>
          </cell>
          <cell r="C409" t="str">
            <v>人工</v>
          </cell>
          <cell r="G409">
            <v>0.34292743180648477</v>
          </cell>
          <cell r="H409">
            <v>33.315399999999997</v>
          </cell>
          <cell r="Q409">
            <v>0</v>
          </cell>
          <cell r="R409">
            <v>46.638130725681933</v>
          </cell>
          <cell r="S409">
            <v>4530.8943999999992</v>
          </cell>
        </row>
        <row r="410">
          <cell r="A410" t="str">
            <v>L10</v>
          </cell>
          <cell r="B410">
            <v>1.1000000000000001</v>
          </cell>
          <cell r="C410" t="str">
            <v>力工</v>
          </cell>
          <cell r="D410" t="str">
            <v>day</v>
          </cell>
          <cell r="E410">
            <v>8.4879999999999997E-2</v>
          </cell>
          <cell r="F410">
            <v>2.8821410190427175</v>
          </cell>
          <cell r="G410">
            <v>0.24463612969634585</v>
          </cell>
          <cell r="H410">
            <v>23.766400000000001</v>
          </cell>
          <cell r="J410">
            <v>8.4879999999999995</v>
          </cell>
          <cell r="Q410">
            <v>11.54368</v>
          </cell>
          <cell r="R410">
            <v>33.270513638703036</v>
          </cell>
          <cell r="S410">
            <v>3232.2303999999999</v>
          </cell>
        </row>
        <row r="411">
          <cell r="A411" t="str">
            <v>L20</v>
          </cell>
          <cell r="B411">
            <v>1.2</v>
          </cell>
          <cell r="C411" t="str">
            <v>技工</v>
          </cell>
          <cell r="D411" t="str">
            <v>day</v>
          </cell>
          <cell r="E411">
            <v>2.1219999999999999E-2</v>
          </cell>
          <cell r="F411">
            <v>4.6320123520329384</v>
          </cell>
          <cell r="G411">
            <v>9.8291302110138951E-2</v>
          </cell>
          <cell r="H411">
            <v>9.5489999999999995</v>
          </cell>
          <cell r="J411">
            <v>2.1219999999999999</v>
          </cell>
          <cell r="Q411">
            <v>2.88592</v>
          </cell>
          <cell r="R411">
            <v>13.367617086978898</v>
          </cell>
          <cell r="S411">
            <v>1298.664</v>
          </cell>
        </row>
        <row r="412">
          <cell r="A412" t="str">
            <v>M000</v>
          </cell>
          <cell r="B412">
            <v>2</v>
          </cell>
          <cell r="C412" t="str">
            <v>建筑材料</v>
          </cell>
          <cell r="G412">
            <v>0</v>
          </cell>
          <cell r="H412">
            <v>0</v>
          </cell>
          <cell r="Q412">
            <v>0</v>
          </cell>
          <cell r="R412">
            <v>0</v>
          </cell>
          <cell r="S412">
            <v>0</v>
          </cell>
        </row>
        <row r="413">
          <cell r="A413" t="str">
            <v>Y08</v>
          </cell>
          <cell r="C413" t="str">
            <v>水</v>
          </cell>
          <cell r="D413" t="str">
            <v>m3</v>
          </cell>
          <cell r="E413">
            <v>0</v>
          </cell>
          <cell r="F413">
            <v>0.51466803911477099</v>
          </cell>
          <cell r="G413">
            <v>0</v>
          </cell>
          <cell r="H413">
            <v>0</v>
          </cell>
          <cell r="Q413">
            <v>0</v>
          </cell>
          <cell r="R413">
            <v>0</v>
          </cell>
          <cell r="S413">
            <v>0</v>
          </cell>
        </row>
        <row r="414">
          <cell r="C414">
            <v>0</v>
          </cell>
          <cell r="D414">
            <v>0</v>
          </cell>
          <cell r="E414">
            <v>0</v>
          </cell>
          <cell r="F414">
            <v>0</v>
          </cell>
          <cell r="G414">
            <v>0</v>
          </cell>
          <cell r="H414">
            <v>0</v>
          </cell>
          <cell r="Q414">
            <v>0</v>
          </cell>
          <cell r="R414">
            <v>0</v>
          </cell>
          <cell r="S414">
            <v>0</v>
          </cell>
        </row>
        <row r="415">
          <cell r="C415">
            <v>0</v>
          </cell>
          <cell r="D415">
            <v>0</v>
          </cell>
          <cell r="E415">
            <v>0</v>
          </cell>
          <cell r="F415">
            <v>0</v>
          </cell>
          <cell r="G415">
            <v>0</v>
          </cell>
          <cell r="H415">
            <v>0</v>
          </cell>
          <cell r="Q415">
            <v>0</v>
          </cell>
          <cell r="R415">
            <v>0</v>
          </cell>
          <cell r="S415">
            <v>0</v>
          </cell>
        </row>
        <row r="416">
          <cell r="C416">
            <v>0</v>
          </cell>
          <cell r="D416">
            <v>0</v>
          </cell>
          <cell r="E416">
            <v>0</v>
          </cell>
          <cell r="F416">
            <v>0</v>
          </cell>
          <cell r="G416">
            <v>0</v>
          </cell>
          <cell r="H416">
            <v>0</v>
          </cell>
          <cell r="Q416">
            <v>0</v>
          </cell>
          <cell r="R416">
            <v>0</v>
          </cell>
          <cell r="S416">
            <v>0</v>
          </cell>
        </row>
        <row r="417">
          <cell r="C417">
            <v>0</v>
          </cell>
          <cell r="D417">
            <v>0</v>
          </cell>
          <cell r="E417">
            <v>0</v>
          </cell>
          <cell r="F417">
            <v>0</v>
          </cell>
          <cell r="G417">
            <v>0</v>
          </cell>
          <cell r="H417">
            <v>0</v>
          </cell>
          <cell r="Q417">
            <v>0</v>
          </cell>
          <cell r="R417">
            <v>0</v>
          </cell>
          <cell r="S417">
            <v>0</v>
          </cell>
        </row>
        <row r="418">
          <cell r="C418">
            <v>0</v>
          </cell>
          <cell r="D418">
            <v>0</v>
          </cell>
          <cell r="E418">
            <v>0</v>
          </cell>
          <cell r="F418">
            <v>0</v>
          </cell>
          <cell r="G418">
            <v>0</v>
          </cell>
          <cell r="H418">
            <v>0</v>
          </cell>
          <cell r="Q418">
            <v>0</v>
          </cell>
          <cell r="R418">
            <v>0</v>
          </cell>
          <cell r="S418">
            <v>0</v>
          </cell>
        </row>
        <row r="419">
          <cell r="C419">
            <v>0</v>
          </cell>
          <cell r="D419">
            <v>0</v>
          </cell>
          <cell r="E419">
            <v>0</v>
          </cell>
          <cell r="F419">
            <v>0</v>
          </cell>
          <cell r="G419">
            <v>0</v>
          </cell>
          <cell r="H419">
            <v>0</v>
          </cell>
          <cell r="Q419">
            <v>0</v>
          </cell>
          <cell r="R419">
            <v>0</v>
          </cell>
          <cell r="S419">
            <v>0</v>
          </cell>
        </row>
        <row r="420">
          <cell r="C420">
            <v>0</v>
          </cell>
          <cell r="D420">
            <v>0</v>
          </cell>
          <cell r="E420">
            <v>0</v>
          </cell>
          <cell r="F420">
            <v>0</v>
          </cell>
          <cell r="G420">
            <v>0</v>
          </cell>
          <cell r="H420">
            <v>0</v>
          </cell>
          <cell r="Q420">
            <v>0</v>
          </cell>
          <cell r="R420">
            <v>0</v>
          </cell>
          <cell r="S420">
            <v>0</v>
          </cell>
        </row>
        <row r="421">
          <cell r="C421">
            <v>0</v>
          </cell>
          <cell r="D421">
            <v>0</v>
          </cell>
          <cell r="E421">
            <v>0</v>
          </cell>
          <cell r="F421">
            <v>0</v>
          </cell>
          <cell r="G421">
            <v>0</v>
          </cell>
          <cell r="H421">
            <v>0</v>
          </cell>
          <cell r="Q421">
            <v>0</v>
          </cell>
          <cell r="R421">
            <v>0</v>
          </cell>
          <cell r="S421">
            <v>0</v>
          </cell>
        </row>
        <row r="422">
          <cell r="C422">
            <v>0</v>
          </cell>
          <cell r="D422">
            <v>0</v>
          </cell>
          <cell r="E422">
            <v>0</v>
          </cell>
          <cell r="F422">
            <v>0</v>
          </cell>
          <cell r="G422">
            <v>0</v>
          </cell>
          <cell r="H422">
            <v>0</v>
          </cell>
          <cell r="Q422">
            <v>0</v>
          </cell>
          <cell r="R422">
            <v>0</v>
          </cell>
          <cell r="S422">
            <v>0</v>
          </cell>
        </row>
        <row r="423">
          <cell r="C423">
            <v>0</v>
          </cell>
          <cell r="D423">
            <v>0</v>
          </cell>
          <cell r="E423">
            <v>0</v>
          </cell>
          <cell r="F423">
            <v>0</v>
          </cell>
          <cell r="G423">
            <v>0</v>
          </cell>
          <cell r="H423">
            <v>0</v>
          </cell>
          <cell r="Q423">
            <v>0</v>
          </cell>
          <cell r="R423">
            <v>0</v>
          </cell>
          <cell r="S423">
            <v>0</v>
          </cell>
        </row>
        <row r="424">
          <cell r="C424">
            <v>0</v>
          </cell>
          <cell r="D424">
            <v>0</v>
          </cell>
          <cell r="E424">
            <v>0</v>
          </cell>
          <cell r="F424">
            <v>0</v>
          </cell>
          <cell r="G424">
            <v>0</v>
          </cell>
          <cell r="H424">
            <v>0</v>
          </cell>
          <cell r="Q424">
            <v>0</v>
          </cell>
          <cell r="R424">
            <v>0</v>
          </cell>
          <cell r="S424">
            <v>0</v>
          </cell>
        </row>
        <row r="425">
          <cell r="C425">
            <v>0</v>
          </cell>
          <cell r="D425">
            <v>0</v>
          </cell>
          <cell r="E425">
            <v>0</v>
          </cell>
          <cell r="F425">
            <v>0</v>
          </cell>
          <cell r="G425">
            <v>0</v>
          </cell>
          <cell r="H425">
            <v>0</v>
          </cell>
          <cell r="Q425">
            <v>0</v>
          </cell>
          <cell r="R425">
            <v>0</v>
          </cell>
          <cell r="S425">
            <v>0</v>
          </cell>
        </row>
        <row r="426">
          <cell r="C426">
            <v>0</v>
          </cell>
          <cell r="D426">
            <v>0</v>
          </cell>
          <cell r="E426">
            <v>0</v>
          </cell>
          <cell r="F426">
            <v>0</v>
          </cell>
          <cell r="G426">
            <v>0</v>
          </cell>
          <cell r="H426">
            <v>0</v>
          </cell>
          <cell r="Q426">
            <v>0</v>
          </cell>
          <cell r="R426">
            <v>0</v>
          </cell>
          <cell r="S426">
            <v>0</v>
          </cell>
        </row>
        <row r="427">
          <cell r="C427">
            <v>0</v>
          </cell>
          <cell r="D427">
            <v>0</v>
          </cell>
          <cell r="E427">
            <v>0</v>
          </cell>
          <cell r="F427">
            <v>0</v>
          </cell>
          <cell r="G427">
            <v>0</v>
          </cell>
          <cell r="H427">
            <v>0</v>
          </cell>
          <cell r="Q427">
            <v>0</v>
          </cell>
          <cell r="R427">
            <v>0</v>
          </cell>
          <cell r="S427">
            <v>0</v>
          </cell>
        </row>
        <row r="428">
          <cell r="C428">
            <v>0</v>
          </cell>
          <cell r="D428">
            <v>0</v>
          </cell>
          <cell r="E428">
            <v>0</v>
          </cell>
          <cell r="F428">
            <v>0</v>
          </cell>
          <cell r="G428">
            <v>0</v>
          </cell>
          <cell r="H428">
            <v>0</v>
          </cell>
          <cell r="Q428">
            <v>0</v>
          </cell>
          <cell r="R428">
            <v>0</v>
          </cell>
          <cell r="S428">
            <v>0</v>
          </cell>
        </row>
        <row r="429">
          <cell r="C429">
            <v>0</v>
          </cell>
          <cell r="D429">
            <v>0</v>
          </cell>
          <cell r="E429">
            <v>0</v>
          </cell>
          <cell r="F429">
            <v>0</v>
          </cell>
          <cell r="G429">
            <v>0</v>
          </cell>
          <cell r="H429">
            <v>0</v>
          </cell>
          <cell r="Q429">
            <v>0</v>
          </cell>
          <cell r="R429">
            <v>0</v>
          </cell>
          <cell r="S429">
            <v>0</v>
          </cell>
        </row>
        <row r="430">
          <cell r="C430">
            <v>0</v>
          </cell>
          <cell r="D430">
            <v>0</v>
          </cell>
          <cell r="E430">
            <v>0</v>
          </cell>
          <cell r="F430">
            <v>0</v>
          </cell>
          <cell r="G430">
            <v>0</v>
          </cell>
          <cell r="H430">
            <v>0</v>
          </cell>
          <cell r="Q430">
            <v>0</v>
          </cell>
          <cell r="R430">
            <v>0</v>
          </cell>
          <cell r="S430">
            <v>0</v>
          </cell>
        </row>
        <row r="431">
          <cell r="C431">
            <v>0</v>
          </cell>
          <cell r="D431">
            <v>0</v>
          </cell>
          <cell r="E431">
            <v>0</v>
          </cell>
          <cell r="F431">
            <v>0</v>
          </cell>
          <cell r="G431">
            <v>0</v>
          </cell>
          <cell r="H431">
            <v>0</v>
          </cell>
          <cell r="Q431">
            <v>0</v>
          </cell>
          <cell r="R431">
            <v>0</v>
          </cell>
          <cell r="S431">
            <v>0</v>
          </cell>
        </row>
        <row r="432">
          <cell r="A432" t="str">
            <v>m998</v>
          </cell>
          <cell r="C432" t="str">
            <v>其它材料费</v>
          </cell>
          <cell r="D432" t="str">
            <v>%</v>
          </cell>
          <cell r="E432">
            <v>0</v>
          </cell>
          <cell r="F432">
            <v>0</v>
          </cell>
          <cell r="G432">
            <v>0</v>
          </cell>
          <cell r="H432">
            <v>0</v>
          </cell>
          <cell r="Q432">
            <v>0</v>
          </cell>
          <cell r="R432">
            <v>0</v>
          </cell>
          <cell r="S432">
            <v>0</v>
          </cell>
        </row>
        <row r="433">
          <cell r="A433" t="str">
            <v>m999</v>
          </cell>
          <cell r="C433" t="str">
            <v>其它材料费</v>
          </cell>
          <cell r="D433" t="str">
            <v>usd</v>
          </cell>
          <cell r="E433">
            <v>0</v>
          </cell>
          <cell r="F433">
            <v>1</v>
          </cell>
          <cell r="G433">
            <v>0</v>
          </cell>
          <cell r="H433">
            <v>0</v>
          </cell>
          <cell r="Q433">
            <v>0</v>
          </cell>
          <cell r="R433">
            <v>0</v>
          </cell>
          <cell r="S433">
            <v>0</v>
          </cell>
        </row>
        <row r="434">
          <cell r="A434" t="str">
            <v>E000</v>
          </cell>
          <cell r="B434">
            <v>3</v>
          </cell>
          <cell r="C434" t="str">
            <v>施工设备</v>
          </cell>
          <cell r="G434">
            <v>2.9123637585804856</v>
          </cell>
          <cell r="H434">
            <v>282.93613914609421</v>
          </cell>
          <cell r="Q434">
            <v>0</v>
          </cell>
          <cell r="R434">
            <v>396.08147116694602</v>
          </cell>
          <cell r="S434">
            <v>38479.314923868813</v>
          </cell>
        </row>
        <row r="435">
          <cell r="A435" t="str">
            <v>E206</v>
          </cell>
          <cell r="C435" t="str">
            <v>平板夯LF90</v>
          </cell>
          <cell r="D435" t="str">
            <v>台班</v>
          </cell>
          <cell r="E435">
            <v>6.1399999999999996E-2</v>
          </cell>
          <cell r="F435">
            <v>47.432634504568171</v>
          </cell>
          <cell r="G435">
            <v>2.9123637585804856</v>
          </cell>
          <cell r="H435">
            <v>282.93613914609421</v>
          </cell>
          <cell r="J435">
            <v>6.14</v>
          </cell>
          <cell r="Q435">
            <v>8.3503999999999987</v>
          </cell>
          <cell r="R435">
            <v>396.08147116694602</v>
          </cell>
          <cell r="S435">
            <v>38479.314923868813</v>
          </cell>
        </row>
        <row r="436">
          <cell r="C436">
            <v>0</v>
          </cell>
          <cell r="D436">
            <v>0</v>
          </cell>
          <cell r="E436">
            <v>0</v>
          </cell>
          <cell r="F436">
            <v>0</v>
          </cell>
          <cell r="G436">
            <v>0</v>
          </cell>
          <cell r="H436">
            <v>0</v>
          </cell>
          <cell r="Q436">
            <v>0</v>
          </cell>
          <cell r="R436">
            <v>0</v>
          </cell>
          <cell r="S436">
            <v>0</v>
          </cell>
        </row>
        <row r="437">
          <cell r="C437">
            <v>0</v>
          </cell>
          <cell r="D437">
            <v>0</v>
          </cell>
          <cell r="E437">
            <v>0</v>
          </cell>
          <cell r="F437">
            <v>0</v>
          </cell>
          <cell r="G437">
            <v>0</v>
          </cell>
          <cell r="H437">
            <v>0</v>
          </cell>
          <cell r="Q437">
            <v>0</v>
          </cell>
          <cell r="R437">
            <v>0</v>
          </cell>
          <cell r="S437">
            <v>0</v>
          </cell>
        </row>
        <row r="438">
          <cell r="C438">
            <v>0</v>
          </cell>
          <cell r="D438">
            <v>0</v>
          </cell>
          <cell r="E438">
            <v>0</v>
          </cell>
          <cell r="F438">
            <v>0</v>
          </cell>
          <cell r="G438">
            <v>0</v>
          </cell>
          <cell r="H438">
            <v>0</v>
          </cell>
          <cell r="Q438">
            <v>0</v>
          </cell>
          <cell r="R438">
            <v>0</v>
          </cell>
          <cell r="S438">
            <v>0</v>
          </cell>
        </row>
        <row r="439">
          <cell r="C439">
            <v>0</v>
          </cell>
          <cell r="D439">
            <v>0</v>
          </cell>
          <cell r="E439">
            <v>0</v>
          </cell>
          <cell r="F439">
            <v>0</v>
          </cell>
          <cell r="G439">
            <v>0</v>
          </cell>
          <cell r="H439">
            <v>0</v>
          </cell>
          <cell r="Q439">
            <v>0</v>
          </cell>
          <cell r="R439">
            <v>0</v>
          </cell>
          <cell r="S439">
            <v>0</v>
          </cell>
        </row>
        <row r="440">
          <cell r="C440">
            <v>0</v>
          </cell>
          <cell r="D440">
            <v>0</v>
          </cell>
          <cell r="E440">
            <v>0</v>
          </cell>
          <cell r="F440">
            <v>0</v>
          </cell>
          <cell r="G440">
            <v>0</v>
          </cell>
          <cell r="H440">
            <v>0</v>
          </cell>
          <cell r="Q440">
            <v>0</v>
          </cell>
          <cell r="R440">
            <v>0</v>
          </cell>
          <cell r="S440">
            <v>0</v>
          </cell>
        </row>
        <row r="441">
          <cell r="C441">
            <v>0</v>
          </cell>
          <cell r="D441">
            <v>0</v>
          </cell>
          <cell r="E441">
            <v>0</v>
          </cell>
          <cell r="F441">
            <v>0</v>
          </cell>
          <cell r="G441">
            <v>0</v>
          </cell>
          <cell r="H441">
            <v>0</v>
          </cell>
          <cell r="Q441">
            <v>0</v>
          </cell>
          <cell r="R441">
            <v>0</v>
          </cell>
          <cell r="S441">
            <v>0</v>
          </cell>
        </row>
        <row r="442">
          <cell r="C442">
            <v>0</v>
          </cell>
          <cell r="D442">
            <v>0</v>
          </cell>
          <cell r="E442">
            <v>0</v>
          </cell>
          <cell r="F442">
            <v>0</v>
          </cell>
          <cell r="G442">
            <v>0</v>
          </cell>
          <cell r="H442">
            <v>0</v>
          </cell>
          <cell r="Q442">
            <v>0</v>
          </cell>
          <cell r="R442">
            <v>0</v>
          </cell>
          <cell r="S442">
            <v>0</v>
          </cell>
        </row>
        <row r="443">
          <cell r="C443">
            <v>0</v>
          </cell>
          <cell r="D443">
            <v>0</v>
          </cell>
          <cell r="E443">
            <v>0</v>
          </cell>
          <cell r="F443">
            <v>0</v>
          </cell>
          <cell r="G443">
            <v>0</v>
          </cell>
          <cell r="H443">
            <v>0</v>
          </cell>
          <cell r="Q443">
            <v>0</v>
          </cell>
          <cell r="R443">
            <v>0</v>
          </cell>
          <cell r="S443">
            <v>0</v>
          </cell>
        </row>
        <row r="444">
          <cell r="C444">
            <v>0</v>
          </cell>
          <cell r="D444">
            <v>0</v>
          </cell>
          <cell r="E444">
            <v>0</v>
          </cell>
          <cell r="F444">
            <v>0</v>
          </cell>
          <cell r="G444">
            <v>0</v>
          </cell>
          <cell r="H444">
            <v>0</v>
          </cell>
          <cell r="Q444">
            <v>0</v>
          </cell>
          <cell r="R444">
            <v>0</v>
          </cell>
          <cell r="S444">
            <v>0</v>
          </cell>
        </row>
        <row r="445">
          <cell r="C445">
            <v>0</v>
          </cell>
          <cell r="D445">
            <v>0</v>
          </cell>
          <cell r="E445">
            <v>0</v>
          </cell>
          <cell r="F445">
            <v>0</v>
          </cell>
          <cell r="H445">
            <v>0</v>
          </cell>
          <cell r="Q445">
            <v>0</v>
          </cell>
          <cell r="R445">
            <v>0</v>
          </cell>
          <cell r="S445">
            <v>0</v>
          </cell>
        </row>
        <row r="446">
          <cell r="C446">
            <v>0</v>
          </cell>
          <cell r="D446">
            <v>0</v>
          </cell>
          <cell r="E446">
            <v>0</v>
          </cell>
          <cell r="F446">
            <v>0</v>
          </cell>
          <cell r="H446">
            <v>0</v>
          </cell>
          <cell r="Q446">
            <v>0</v>
          </cell>
          <cell r="R446">
            <v>0</v>
          </cell>
          <cell r="S446">
            <v>0</v>
          </cell>
        </row>
        <row r="447">
          <cell r="B447">
            <v>4</v>
          </cell>
          <cell r="C447" t="str">
            <v>基本直接费</v>
          </cell>
          <cell r="G447">
            <v>3.2552911903869703</v>
          </cell>
        </row>
        <row r="448">
          <cell r="B448">
            <v>5</v>
          </cell>
          <cell r="C448" t="str">
            <v>其他直接费</v>
          </cell>
          <cell r="G448">
            <v>0.52854702322614999</v>
          </cell>
        </row>
        <row r="449">
          <cell r="B449">
            <v>6</v>
          </cell>
          <cell r="C449" t="str">
            <v>间接费</v>
          </cell>
          <cell r="G449">
            <v>0.24500753974771708</v>
          </cell>
        </row>
        <row r="450">
          <cell r="B450">
            <v>7</v>
          </cell>
          <cell r="C450" t="str">
            <v>合计</v>
          </cell>
          <cell r="G450">
            <v>4.0288457533608373</v>
          </cell>
        </row>
        <row r="452">
          <cell r="B452" t="str">
            <v>单   价   分   析   表</v>
          </cell>
          <cell r="J452" t="str">
            <v>工序划分</v>
          </cell>
          <cell r="Q452" t="str">
            <v>汇总项</v>
          </cell>
        </row>
        <row r="454">
          <cell r="A454" t="str">
            <v>BOQ系数</v>
          </cell>
          <cell r="B454" t="str">
            <v>项目编号:</v>
          </cell>
          <cell r="C454" t="str">
            <v>HT-石</v>
          </cell>
          <cell r="G454" t="str">
            <v>数量</v>
          </cell>
          <cell r="H454">
            <v>1433</v>
          </cell>
          <cell r="I454" t="str">
            <v>单价</v>
          </cell>
        </row>
        <row r="455">
          <cell r="B455" t="str">
            <v>项目名称:</v>
          </cell>
          <cell r="C455" t="str">
            <v>Provide and compact 300mm thick hardcore</v>
          </cell>
          <cell r="G455" t="str">
            <v>单位</v>
          </cell>
          <cell r="H455">
            <v>0</v>
          </cell>
          <cell r="I455">
            <v>14.367135228231959</v>
          </cell>
          <cell r="J455" t="str">
            <v>压 填</v>
          </cell>
        </row>
        <row r="456">
          <cell r="A456" t="str">
            <v>HT-石</v>
          </cell>
          <cell r="B456" t="str">
            <v>单   价:</v>
          </cell>
          <cell r="C456">
            <v>14.367135228231959</v>
          </cell>
          <cell r="D456" t="str">
            <v>USD/</v>
          </cell>
          <cell r="G456" t="str">
            <v>定额单位</v>
          </cell>
          <cell r="I456">
            <v>1396</v>
          </cell>
          <cell r="J456" t="str">
            <v>1=136</v>
          </cell>
        </row>
        <row r="457">
          <cell r="A457" t="str">
            <v>定额号</v>
          </cell>
          <cell r="B457" t="str">
            <v>E01</v>
          </cell>
          <cell r="C457" t="str">
            <v>名称及规格</v>
          </cell>
          <cell r="D457" t="str">
            <v>单位</v>
          </cell>
          <cell r="E457" t="str">
            <v>数  量</v>
          </cell>
          <cell r="F457" t="str">
            <v>单价</v>
          </cell>
          <cell r="G457" t="str">
            <v>合价</v>
          </cell>
          <cell r="J457" t="str">
            <v>100M3</v>
          </cell>
          <cell r="Q457" t="str">
            <v>数量汇总</v>
          </cell>
          <cell r="R457" t="str">
            <v>价格汇总(美元)</v>
          </cell>
          <cell r="S457" t="str">
            <v>价格汇总(当地币)</v>
          </cell>
        </row>
        <row r="458">
          <cell r="G458" t="str">
            <v>美元</v>
          </cell>
          <cell r="H458" t="str">
            <v>当地币</v>
          </cell>
          <cell r="J458">
            <v>0.01</v>
          </cell>
        </row>
        <row r="459">
          <cell r="A459" t="str">
            <v>L00</v>
          </cell>
          <cell r="B459">
            <v>1</v>
          </cell>
          <cell r="C459" t="str">
            <v>人工</v>
          </cell>
          <cell r="G459">
            <v>0.15966649511065367</v>
          </cell>
          <cell r="H459">
            <v>15.511600000000005</v>
          </cell>
          <cell r="Q459">
            <v>0</v>
          </cell>
          <cell r="R459">
            <v>228.80208749356672</v>
          </cell>
          <cell r="S459">
            <v>22228.122800000008</v>
          </cell>
        </row>
        <row r="460">
          <cell r="A460" t="str">
            <v>L10</v>
          </cell>
          <cell r="B460">
            <v>1.1000000000000001</v>
          </cell>
          <cell r="C460" t="str">
            <v>力工</v>
          </cell>
          <cell r="D460" t="str">
            <v>day</v>
          </cell>
          <cell r="E460">
            <v>3.9520000000000007E-2</v>
          </cell>
          <cell r="F460">
            <v>2.8821410190427175</v>
          </cell>
          <cell r="G460">
            <v>0.11390221307256822</v>
          </cell>
          <cell r="H460">
            <v>11.065600000000003</v>
          </cell>
          <cell r="J460">
            <v>3.9520000000000004</v>
          </cell>
          <cell r="Q460">
            <v>56.632160000000006</v>
          </cell>
          <cell r="R460">
            <v>163.22187133299025</v>
          </cell>
          <cell r="S460">
            <v>15857.004800000004</v>
          </cell>
        </row>
        <row r="461">
          <cell r="A461" t="str">
            <v>L20</v>
          </cell>
          <cell r="B461">
            <v>1.2</v>
          </cell>
          <cell r="C461" t="str">
            <v>技工</v>
          </cell>
          <cell r="D461" t="str">
            <v>day</v>
          </cell>
          <cell r="E461">
            <v>9.8800000000000016E-3</v>
          </cell>
          <cell r="F461">
            <v>4.6320123520329384</v>
          </cell>
          <cell r="G461">
            <v>4.5764282038085441E-2</v>
          </cell>
          <cell r="H461">
            <v>4.4460000000000006</v>
          </cell>
          <cell r="J461">
            <v>0.9880000000000001</v>
          </cell>
          <cell r="Q461">
            <v>14.158040000000002</v>
          </cell>
          <cell r="R461">
            <v>65.580216160576441</v>
          </cell>
          <cell r="S461">
            <v>6371.1180000000013</v>
          </cell>
        </row>
        <row r="462">
          <cell r="A462" t="str">
            <v>M000</v>
          </cell>
          <cell r="B462">
            <v>2</v>
          </cell>
          <cell r="C462" t="str">
            <v>建筑材料</v>
          </cell>
          <cell r="G462">
            <v>11.007977354606279</v>
          </cell>
          <cell r="H462">
            <v>1069.425</v>
          </cell>
          <cell r="Q462">
            <v>0</v>
          </cell>
          <cell r="R462">
            <v>15774.431549150797</v>
          </cell>
          <cell r="S462">
            <v>1532486.0249999999</v>
          </cell>
        </row>
        <row r="463">
          <cell r="A463" t="str">
            <v>Y08</v>
          </cell>
          <cell r="C463" t="str">
            <v>水</v>
          </cell>
          <cell r="D463" t="str">
            <v>m3</v>
          </cell>
          <cell r="E463">
            <v>1.5500000000000002E-2</v>
          </cell>
          <cell r="F463">
            <v>0.51466803911477099</v>
          </cell>
          <cell r="G463">
            <v>7.9773546062789514E-3</v>
          </cell>
          <cell r="H463">
            <v>0.77500000000000013</v>
          </cell>
          <cell r="J463">
            <v>1.55</v>
          </cell>
          <cell r="Q463">
            <v>22.211500000000001</v>
          </cell>
          <cell r="R463">
            <v>11.431549150797737</v>
          </cell>
          <cell r="S463">
            <v>1110.5750000000003</v>
          </cell>
        </row>
        <row r="464">
          <cell r="A464" t="str">
            <v>M22</v>
          </cell>
          <cell r="C464" t="str">
            <v>Hardcore</v>
          </cell>
          <cell r="D464" t="str">
            <v>m3</v>
          </cell>
          <cell r="E464">
            <v>1.1000000000000001</v>
          </cell>
          <cell r="F464">
            <v>10</v>
          </cell>
          <cell r="G464">
            <v>11</v>
          </cell>
          <cell r="H464">
            <v>1068.6500000000001</v>
          </cell>
          <cell r="J464">
            <v>110</v>
          </cell>
          <cell r="Q464">
            <v>1576.3000000000002</v>
          </cell>
          <cell r="R464">
            <v>15763</v>
          </cell>
          <cell r="S464">
            <v>1531375.4500000002</v>
          </cell>
        </row>
        <row r="465">
          <cell r="C465">
            <v>0</v>
          </cell>
          <cell r="D465">
            <v>0</v>
          </cell>
          <cell r="E465">
            <v>0</v>
          </cell>
          <cell r="F465">
            <v>0</v>
          </cell>
          <cell r="G465">
            <v>0</v>
          </cell>
          <cell r="H465">
            <v>0</v>
          </cell>
          <cell r="Q465">
            <v>0</v>
          </cell>
          <cell r="R465">
            <v>0</v>
          </cell>
          <cell r="S465">
            <v>0</v>
          </cell>
        </row>
        <row r="466">
          <cell r="C466">
            <v>0</v>
          </cell>
          <cell r="D466">
            <v>0</v>
          </cell>
          <cell r="E466">
            <v>0</v>
          </cell>
          <cell r="F466">
            <v>0</v>
          </cell>
          <cell r="G466">
            <v>0</v>
          </cell>
          <cell r="H466">
            <v>0</v>
          </cell>
          <cell r="Q466">
            <v>0</v>
          </cell>
          <cell r="R466">
            <v>0</v>
          </cell>
          <cell r="S466">
            <v>0</v>
          </cell>
        </row>
        <row r="467">
          <cell r="C467">
            <v>0</v>
          </cell>
          <cell r="D467">
            <v>0</v>
          </cell>
          <cell r="E467">
            <v>0</v>
          </cell>
          <cell r="F467">
            <v>0</v>
          </cell>
          <cell r="G467">
            <v>0</v>
          </cell>
          <cell r="H467">
            <v>0</v>
          </cell>
          <cell r="Q467">
            <v>0</v>
          </cell>
          <cell r="R467">
            <v>0</v>
          </cell>
          <cell r="S467">
            <v>0</v>
          </cell>
        </row>
        <row r="468">
          <cell r="C468">
            <v>0</v>
          </cell>
          <cell r="D468">
            <v>0</v>
          </cell>
          <cell r="E468">
            <v>0</v>
          </cell>
          <cell r="F468">
            <v>0</v>
          </cell>
          <cell r="G468">
            <v>0</v>
          </cell>
          <cell r="H468">
            <v>0</v>
          </cell>
          <cell r="Q468">
            <v>0</v>
          </cell>
          <cell r="R468">
            <v>0</v>
          </cell>
          <cell r="S468">
            <v>0</v>
          </cell>
        </row>
        <row r="469">
          <cell r="C469">
            <v>0</v>
          </cell>
          <cell r="D469">
            <v>0</v>
          </cell>
          <cell r="E469">
            <v>0</v>
          </cell>
          <cell r="F469">
            <v>0</v>
          </cell>
          <cell r="G469">
            <v>0</v>
          </cell>
          <cell r="H469">
            <v>0</v>
          </cell>
          <cell r="Q469">
            <v>0</v>
          </cell>
          <cell r="R469">
            <v>0</v>
          </cell>
          <cell r="S469">
            <v>0</v>
          </cell>
        </row>
        <row r="470">
          <cell r="C470">
            <v>0</v>
          </cell>
          <cell r="D470">
            <v>0</v>
          </cell>
          <cell r="E470">
            <v>0</v>
          </cell>
          <cell r="F470">
            <v>0</v>
          </cell>
          <cell r="G470">
            <v>0</v>
          </cell>
          <cell r="H470">
            <v>0</v>
          </cell>
          <cell r="Q470">
            <v>0</v>
          </cell>
          <cell r="R470">
            <v>0</v>
          </cell>
          <cell r="S470">
            <v>0</v>
          </cell>
        </row>
        <row r="471">
          <cell r="C471">
            <v>0</v>
          </cell>
          <cell r="D471">
            <v>0</v>
          </cell>
          <cell r="E471">
            <v>0</v>
          </cell>
          <cell r="F471">
            <v>0</v>
          </cell>
          <cell r="G471">
            <v>0</v>
          </cell>
          <cell r="H471">
            <v>0</v>
          </cell>
          <cell r="Q471">
            <v>0</v>
          </cell>
          <cell r="R471">
            <v>0</v>
          </cell>
          <cell r="S471">
            <v>0</v>
          </cell>
        </row>
        <row r="472">
          <cell r="C472">
            <v>0</v>
          </cell>
          <cell r="D472">
            <v>0</v>
          </cell>
          <cell r="E472">
            <v>0</v>
          </cell>
          <cell r="F472">
            <v>0</v>
          </cell>
          <cell r="G472">
            <v>0</v>
          </cell>
          <cell r="H472">
            <v>0</v>
          </cell>
          <cell r="Q472">
            <v>0</v>
          </cell>
          <cell r="R472">
            <v>0</v>
          </cell>
          <cell r="S472">
            <v>0</v>
          </cell>
        </row>
        <row r="473">
          <cell r="C473">
            <v>0</v>
          </cell>
          <cell r="D473">
            <v>0</v>
          </cell>
          <cell r="E473">
            <v>0</v>
          </cell>
          <cell r="F473">
            <v>0</v>
          </cell>
          <cell r="G473">
            <v>0</v>
          </cell>
          <cell r="H473">
            <v>0</v>
          </cell>
          <cell r="Q473">
            <v>0</v>
          </cell>
          <cell r="R473">
            <v>0</v>
          </cell>
          <cell r="S473">
            <v>0</v>
          </cell>
        </row>
        <row r="474">
          <cell r="C474">
            <v>0</v>
          </cell>
          <cell r="D474">
            <v>0</v>
          </cell>
          <cell r="E474">
            <v>0</v>
          </cell>
          <cell r="F474">
            <v>0</v>
          </cell>
          <cell r="G474">
            <v>0</v>
          </cell>
          <cell r="H474">
            <v>0</v>
          </cell>
          <cell r="Q474">
            <v>0</v>
          </cell>
          <cell r="R474">
            <v>0</v>
          </cell>
          <cell r="S474">
            <v>0</v>
          </cell>
        </row>
        <row r="475">
          <cell r="C475">
            <v>0</v>
          </cell>
          <cell r="D475">
            <v>0</v>
          </cell>
          <cell r="E475">
            <v>0</v>
          </cell>
          <cell r="F475">
            <v>0</v>
          </cell>
          <cell r="G475">
            <v>0</v>
          </cell>
          <cell r="H475">
            <v>0</v>
          </cell>
          <cell r="Q475">
            <v>0</v>
          </cell>
          <cell r="R475">
            <v>0</v>
          </cell>
          <cell r="S475">
            <v>0</v>
          </cell>
        </row>
        <row r="476">
          <cell r="C476">
            <v>0</v>
          </cell>
          <cell r="D476">
            <v>0</v>
          </cell>
          <cell r="E476">
            <v>0</v>
          </cell>
          <cell r="F476">
            <v>0</v>
          </cell>
          <cell r="G476">
            <v>0</v>
          </cell>
          <cell r="H476">
            <v>0</v>
          </cell>
          <cell r="Q476">
            <v>0</v>
          </cell>
          <cell r="R476">
            <v>0</v>
          </cell>
          <cell r="S476">
            <v>0</v>
          </cell>
        </row>
        <row r="477">
          <cell r="C477">
            <v>0</v>
          </cell>
          <cell r="D477">
            <v>0</v>
          </cell>
          <cell r="E477">
            <v>0</v>
          </cell>
          <cell r="F477">
            <v>0</v>
          </cell>
          <cell r="G477">
            <v>0</v>
          </cell>
          <cell r="H477">
            <v>0</v>
          </cell>
          <cell r="Q477">
            <v>0</v>
          </cell>
          <cell r="R477">
            <v>0</v>
          </cell>
          <cell r="S477">
            <v>0</v>
          </cell>
        </row>
        <row r="478">
          <cell r="C478">
            <v>0</v>
          </cell>
          <cell r="D478">
            <v>0</v>
          </cell>
          <cell r="E478">
            <v>0</v>
          </cell>
          <cell r="F478">
            <v>0</v>
          </cell>
          <cell r="G478">
            <v>0</v>
          </cell>
          <cell r="H478">
            <v>0</v>
          </cell>
          <cell r="Q478">
            <v>0</v>
          </cell>
          <cell r="R478">
            <v>0</v>
          </cell>
          <cell r="S478">
            <v>0</v>
          </cell>
        </row>
        <row r="479">
          <cell r="C479">
            <v>0</v>
          </cell>
          <cell r="D479">
            <v>0</v>
          </cell>
          <cell r="E479">
            <v>0</v>
          </cell>
          <cell r="F479">
            <v>0</v>
          </cell>
          <cell r="G479">
            <v>0</v>
          </cell>
          <cell r="H479">
            <v>0</v>
          </cell>
          <cell r="Q479">
            <v>0</v>
          </cell>
          <cell r="R479">
            <v>0</v>
          </cell>
          <cell r="S479">
            <v>0</v>
          </cell>
        </row>
        <row r="480">
          <cell r="C480">
            <v>0</v>
          </cell>
          <cell r="D480">
            <v>0</v>
          </cell>
          <cell r="E480">
            <v>0</v>
          </cell>
          <cell r="F480">
            <v>0</v>
          </cell>
          <cell r="G480">
            <v>0</v>
          </cell>
          <cell r="H480">
            <v>0</v>
          </cell>
          <cell r="Q480">
            <v>0</v>
          </cell>
          <cell r="R480">
            <v>0</v>
          </cell>
          <cell r="S480">
            <v>0</v>
          </cell>
        </row>
        <row r="481">
          <cell r="C481">
            <v>0</v>
          </cell>
          <cell r="D481">
            <v>0</v>
          </cell>
          <cell r="E481">
            <v>0</v>
          </cell>
          <cell r="F481">
            <v>0</v>
          </cell>
          <cell r="G481">
            <v>0</v>
          </cell>
          <cell r="H481">
            <v>0</v>
          </cell>
          <cell r="Q481">
            <v>0</v>
          </cell>
          <cell r="R481">
            <v>0</v>
          </cell>
          <cell r="S481">
            <v>0</v>
          </cell>
        </row>
        <row r="482">
          <cell r="A482" t="str">
            <v>m998</v>
          </cell>
          <cell r="C482" t="str">
            <v>其它材料费</v>
          </cell>
          <cell r="D482" t="str">
            <v>%</v>
          </cell>
          <cell r="E482">
            <v>0</v>
          </cell>
          <cell r="F482">
            <v>0</v>
          </cell>
          <cell r="G482">
            <v>0</v>
          </cell>
          <cell r="H482">
            <v>0</v>
          </cell>
          <cell r="Q482">
            <v>0</v>
          </cell>
          <cell r="R482">
            <v>0</v>
          </cell>
          <cell r="S482">
            <v>0</v>
          </cell>
        </row>
        <row r="483">
          <cell r="A483" t="str">
            <v>m999</v>
          </cell>
          <cell r="C483" t="str">
            <v>其它材料费</v>
          </cell>
          <cell r="D483" t="str">
            <v>usd</v>
          </cell>
          <cell r="E483">
            <v>0</v>
          </cell>
          <cell r="F483">
            <v>1</v>
          </cell>
          <cell r="G483">
            <v>0</v>
          </cell>
          <cell r="H483">
            <v>0</v>
          </cell>
          <cell r="Q483">
            <v>0</v>
          </cell>
          <cell r="R483">
            <v>0</v>
          </cell>
          <cell r="S483">
            <v>0</v>
          </cell>
        </row>
        <row r="484">
          <cell r="A484" t="str">
            <v>E000</v>
          </cell>
          <cell r="B484">
            <v>3</v>
          </cell>
          <cell r="C484" t="str">
            <v>施工设备</v>
          </cell>
          <cell r="G484">
            <v>0.4409437216854265</v>
          </cell>
          <cell r="H484">
            <v>42.837682561739186</v>
          </cell>
          <cell r="Q484">
            <v>0</v>
          </cell>
          <cell r="R484">
            <v>631.87235317521618</v>
          </cell>
          <cell r="S484">
            <v>61386.399110972256</v>
          </cell>
        </row>
        <row r="485">
          <cell r="C485">
            <v>0</v>
          </cell>
          <cell r="D485">
            <v>0</v>
          </cell>
          <cell r="E485">
            <v>0</v>
          </cell>
          <cell r="F485">
            <v>0</v>
          </cell>
          <cell r="G485">
            <v>0</v>
          </cell>
          <cell r="H485">
            <v>0</v>
          </cell>
          <cell r="Q485">
            <v>0</v>
          </cell>
          <cell r="R485">
            <v>0</v>
          </cell>
          <cell r="S485">
            <v>0</v>
          </cell>
        </row>
        <row r="486">
          <cell r="C486">
            <v>0</v>
          </cell>
          <cell r="D486">
            <v>0</v>
          </cell>
          <cell r="E486">
            <v>0</v>
          </cell>
          <cell r="F486">
            <v>0</v>
          </cell>
          <cell r="G486">
            <v>0</v>
          </cell>
          <cell r="H486">
            <v>0</v>
          </cell>
          <cell r="Q486">
            <v>0</v>
          </cell>
          <cell r="R486">
            <v>0</v>
          </cell>
          <cell r="S486">
            <v>0</v>
          </cell>
        </row>
        <row r="487">
          <cell r="C487">
            <v>0</v>
          </cell>
          <cell r="D487">
            <v>0</v>
          </cell>
          <cell r="E487">
            <v>0</v>
          </cell>
          <cell r="F487">
            <v>0</v>
          </cell>
          <cell r="G487">
            <v>0</v>
          </cell>
          <cell r="H487">
            <v>0</v>
          </cell>
          <cell r="Q487">
            <v>0</v>
          </cell>
          <cell r="R487">
            <v>0</v>
          </cell>
          <cell r="S487">
            <v>0</v>
          </cell>
        </row>
        <row r="488">
          <cell r="A488" t="str">
            <v>E711-1</v>
          </cell>
          <cell r="C488" t="str">
            <v>洒水车6000L</v>
          </cell>
          <cell r="D488" t="str">
            <v>台班</v>
          </cell>
          <cell r="E488">
            <v>5.1999999999999995E-4</v>
          </cell>
          <cell r="F488">
            <v>178.39504715484043</v>
          </cell>
          <cell r="G488">
            <v>9.2765424520517017E-2</v>
          </cell>
          <cell r="H488">
            <v>9.0121609921682282</v>
          </cell>
          <cell r="J488">
            <v>5.1999999999999998E-2</v>
          </cell>
          <cell r="Q488">
            <v>0.74515999999999993</v>
          </cell>
          <cell r="R488">
            <v>132.93285333790089</v>
          </cell>
          <cell r="S488">
            <v>12914.426701777071</v>
          </cell>
        </row>
        <row r="489">
          <cell r="A489" t="str">
            <v>E018</v>
          </cell>
          <cell r="C489" t="str">
            <v>手扶式振动碾</v>
          </cell>
          <cell r="D489" t="str">
            <v>台班</v>
          </cell>
          <cell r="E489">
            <v>7.0900000000000008E-3</v>
          </cell>
          <cell r="F489">
            <v>22.507443243291743</v>
          </cell>
          <cell r="G489">
            <v>0.15957777259493847</v>
          </cell>
          <cell r="H489">
            <v>15.502980607598273</v>
          </cell>
          <cell r="J489">
            <v>0.70900000000000007</v>
          </cell>
          <cell r="Q489">
            <v>10.159970000000001</v>
          </cell>
          <cell r="R489">
            <v>228.67494812854682</v>
          </cell>
          <cell r="S489">
            <v>22215.771210688326</v>
          </cell>
        </row>
        <row r="490">
          <cell r="A490" t="str">
            <v>E204</v>
          </cell>
          <cell r="C490" t="str">
            <v>单钢轮压路机13T</v>
          </cell>
          <cell r="D490" t="str">
            <v>台班</v>
          </cell>
          <cell r="E490">
            <v>0</v>
          </cell>
          <cell r="F490" t="e">
            <v>#DIV/0!</v>
          </cell>
          <cell r="G490">
            <v>0</v>
          </cell>
          <cell r="H490">
            <v>0</v>
          </cell>
          <cell r="Q490">
            <v>0</v>
          </cell>
          <cell r="R490">
            <v>0</v>
          </cell>
          <cell r="S490">
            <v>0</v>
          </cell>
        </row>
        <row r="491">
          <cell r="A491" t="str">
            <v>E012</v>
          </cell>
          <cell r="C491" t="str">
            <v>山推SD22/220HP</v>
          </cell>
          <cell r="D491" t="str">
            <v>台班</v>
          </cell>
          <cell r="E491">
            <v>6.8333333333333332E-4</v>
          </cell>
          <cell r="F491">
            <v>276.00076766337224</v>
          </cell>
          <cell r="G491">
            <v>0.18860052456997103</v>
          </cell>
          <cell r="H491">
            <v>18.322540961972688</v>
          </cell>
          <cell r="J491">
            <v>6.8333333333333329E-2</v>
          </cell>
          <cell r="Q491">
            <v>0.97921666666666662</v>
          </cell>
          <cell r="R491">
            <v>270.26455170876847</v>
          </cell>
          <cell r="S491">
            <v>26256.201198506864</v>
          </cell>
        </row>
        <row r="492">
          <cell r="C492">
            <v>0</v>
          </cell>
          <cell r="D492">
            <v>0</v>
          </cell>
          <cell r="E492">
            <v>0</v>
          </cell>
          <cell r="F492">
            <v>0</v>
          </cell>
          <cell r="G492">
            <v>0</v>
          </cell>
          <cell r="H492">
            <v>0</v>
          </cell>
          <cell r="Q492">
            <v>0</v>
          </cell>
          <cell r="R492">
            <v>0</v>
          </cell>
          <cell r="S492">
            <v>0</v>
          </cell>
        </row>
        <row r="493">
          <cell r="C493">
            <v>0</v>
          </cell>
          <cell r="D493">
            <v>0</v>
          </cell>
          <cell r="E493">
            <v>0</v>
          </cell>
          <cell r="F493">
            <v>0</v>
          </cell>
          <cell r="G493">
            <v>0</v>
          </cell>
          <cell r="H493">
            <v>0</v>
          </cell>
          <cell r="Q493">
            <v>0</v>
          </cell>
          <cell r="R493">
            <v>0</v>
          </cell>
          <cell r="S493">
            <v>0</v>
          </cell>
        </row>
        <row r="494">
          <cell r="C494">
            <v>0</v>
          </cell>
          <cell r="D494">
            <v>0</v>
          </cell>
          <cell r="E494">
            <v>0</v>
          </cell>
          <cell r="F494">
            <v>0</v>
          </cell>
          <cell r="G494">
            <v>0</v>
          </cell>
          <cell r="H494">
            <v>0</v>
          </cell>
          <cell r="Q494">
            <v>0</v>
          </cell>
          <cell r="R494">
            <v>0</v>
          </cell>
          <cell r="S494">
            <v>0</v>
          </cell>
        </row>
        <row r="495">
          <cell r="C495">
            <v>0</v>
          </cell>
          <cell r="D495">
            <v>0</v>
          </cell>
          <cell r="E495">
            <v>0</v>
          </cell>
          <cell r="F495">
            <v>0</v>
          </cell>
          <cell r="H495">
            <v>0</v>
          </cell>
          <cell r="Q495">
            <v>0</v>
          </cell>
          <cell r="R495">
            <v>0</v>
          </cell>
          <cell r="S495">
            <v>0</v>
          </cell>
        </row>
        <row r="496">
          <cell r="C496">
            <v>0</v>
          </cell>
          <cell r="D496">
            <v>0</v>
          </cell>
          <cell r="E496">
            <v>0</v>
          </cell>
          <cell r="F496">
            <v>0</v>
          </cell>
          <cell r="H496">
            <v>0</v>
          </cell>
          <cell r="Q496">
            <v>0</v>
          </cell>
          <cell r="R496">
            <v>0</v>
          </cell>
          <cell r="S496">
            <v>0</v>
          </cell>
        </row>
        <row r="497">
          <cell r="B497">
            <v>4</v>
          </cell>
          <cell r="C497" t="str">
            <v>基本直接费</v>
          </cell>
          <cell r="G497">
            <v>11.60858757140236</v>
          </cell>
        </row>
        <row r="498">
          <cell r="B498">
            <v>5</v>
          </cell>
          <cell r="C498" t="str">
            <v>其他直接费</v>
          </cell>
          <cell r="G498">
            <v>1.884834273150054</v>
          </cell>
        </row>
        <row r="499">
          <cell r="B499">
            <v>6</v>
          </cell>
          <cell r="C499" t="str">
            <v>间接费</v>
          </cell>
          <cell r="G499">
            <v>0.87371338367954632</v>
          </cell>
        </row>
        <row r="500">
          <cell r="B500">
            <v>7</v>
          </cell>
          <cell r="C500" t="str">
            <v>合计</v>
          </cell>
          <cell r="G500">
            <v>14.367135228231959</v>
          </cell>
        </row>
        <row r="502">
          <cell r="B502" t="str">
            <v>单   价   分   析   表</v>
          </cell>
          <cell r="J502" t="str">
            <v>工序划分</v>
          </cell>
          <cell r="Q502" t="str">
            <v>汇总项</v>
          </cell>
        </row>
        <row r="504">
          <cell r="A504" t="str">
            <v>BOQ系数</v>
          </cell>
          <cell r="B504" t="str">
            <v>项目编号:</v>
          </cell>
          <cell r="C504" t="str">
            <v>HT-CBR</v>
          </cell>
          <cell r="G504" t="str">
            <v>数量</v>
          </cell>
          <cell r="H504">
            <v>320</v>
          </cell>
          <cell r="I504" t="str">
            <v>单价</v>
          </cell>
        </row>
        <row r="505">
          <cell r="B505" t="str">
            <v>项目名称:</v>
          </cell>
          <cell r="C505" t="str">
            <v>Provide approved 300mm  hardcore bed compacted to CBR not less than 30 to recieve hand packed granular stone</v>
          </cell>
          <cell r="G505" t="str">
            <v>单位</v>
          </cell>
          <cell r="H505">
            <v>0</v>
          </cell>
          <cell r="I505">
            <v>11.64434941921799</v>
          </cell>
          <cell r="J505" t="str">
            <v>压 填</v>
          </cell>
        </row>
        <row r="506">
          <cell r="A506" t="str">
            <v>HT-CBR</v>
          </cell>
          <cell r="B506" t="str">
            <v>单   价:</v>
          </cell>
          <cell r="C506">
            <v>11.64434941921799</v>
          </cell>
          <cell r="D506" t="str">
            <v>USD/</v>
          </cell>
          <cell r="G506" t="str">
            <v>定额单位</v>
          </cell>
          <cell r="I506">
            <v>1131</v>
          </cell>
          <cell r="J506" t="str">
            <v>1=136</v>
          </cell>
        </row>
        <row r="507">
          <cell r="A507" t="str">
            <v>定额号</v>
          </cell>
          <cell r="B507" t="str">
            <v>E01</v>
          </cell>
          <cell r="C507" t="str">
            <v>名称及规格</v>
          </cell>
          <cell r="D507" t="str">
            <v>单位</v>
          </cell>
          <cell r="E507" t="str">
            <v>数  量</v>
          </cell>
          <cell r="F507" t="str">
            <v>单价</v>
          </cell>
          <cell r="G507" t="str">
            <v>合价</v>
          </cell>
          <cell r="J507" t="str">
            <v>100M3</v>
          </cell>
          <cell r="Q507" t="str">
            <v>数量汇总</v>
          </cell>
          <cell r="R507" t="str">
            <v>价格汇总(美元)</v>
          </cell>
          <cell r="S507" t="str">
            <v>价格汇总(当地币)</v>
          </cell>
        </row>
        <row r="508">
          <cell r="G508" t="str">
            <v>美元</v>
          </cell>
          <cell r="H508" t="str">
            <v>当地币</v>
          </cell>
          <cell r="J508">
            <v>0.01</v>
          </cell>
        </row>
        <row r="509">
          <cell r="A509" t="str">
            <v>L00</v>
          </cell>
          <cell r="B509">
            <v>1</v>
          </cell>
          <cell r="C509" t="str">
            <v>人工</v>
          </cell>
          <cell r="G509">
            <v>0.15966649511065367</v>
          </cell>
          <cell r="H509">
            <v>15.511600000000005</v>
          </cell>
          <cell r="Q509">
            <v>0</v>
          </cell>
          <cell r="R509">
            <v>51.093278435409175</v>
          </cell>
          <cell r="S509">
            <v>4963.7120000000014</v>
          </cell>
        </row>
        <row r="510">
          <cell r="A510" t="str">
            <v>L10</v>
          </cell>
          <cell r="B510">
            <v>1.1000000000000001</v>
          </cell>
          <cell r="C510" t="str">
            <v>力工</v>
          </cell>
          <cell r="D510" t="str">
            <v>day</v>
          </cell>
          <cell r="E510">
            <v>3.9520000000000007E-2</v>
          </cell>
          <cell r="F510">
            <v>2.8821410190427175</v>
          </cell>
          <cell r="G510">
            <v>0.11390221307256822</v>
          </cell>
          <cell r="H510">
            <v>11.065600000000003</v>
          </cell>
          <cell r="J510">
            <v>3.9520000000000004</v>
          </cell>
          <cell r="Q510">
            <v>12.646400000000002</v>
          </cell>
          <cell r="R510">
            <v>36.448708183221832</v>
          </cell>
          <cell r="S510">
            <v>3540.9920000000011</v>
          </cell>
        </row>
        <row r="511">
          <cell r="A511" t="str">
            <v>L20</v>
          </cell>
          <cell r="B511">
            <v>1.2</v>
          </cell>
          <cell r="C511" t="str">
            <v>技工</v>
          </cell>
          <cell r="D511" t="str">
            <v>day</v>
          </cell>
          <cell r="E511">
            <v>9.8800000000000016E-3</v>
          </cell>
          <cell r="F511">
            <v>4.6320123520329384</v>
          </cell>
          <cell r="G511">
            <v>4.5764282038085441E-2</v>
          </cell>
          <cell r="H511">
            <v>4.4460000000000006</v>
          </cell>
          <cell r="J511">
            <v>0.9880000000000001</v>
          </cell>
          <cell r="Q511">
            <v>3.1616000000000004</v>
          </cell>
          <cell r="R511">
            <v>14.644570252187341</v>
          </cell>
          <cell r="S511">
            <v>1422.7200000000003</v>
          </cell>
        </row>
        <row r="512">
          <cell r="A512" t="str">
            <v>M000</v>
          </cell>
          <cell r="B512">
            <v>2</v>
          </cell>
          <cell r="C512" t="str">
            <v>建筑材料</v>
          </cell>
          <cell r="G512">
            <v>8.8079773546062796</v>
          </cell>
          <cell r="H512">
            <v>855.69500000000016</v>
          </cell>
          <cell r="Q512">
            <v>0</v>
          </cell>
          <cell r="R512">
            <v>2818.5527534740095</v>
          </cell>
          <cell r="S512">
            <v>273822.40000000002</v>
          </cell>
        </row>
        <row r="513">
          <cell r="A513" t="str">
            <v>Y08</v>
          </cell>
          <cell r="C513" t="str">
            <v>水</v>
          </cell>
          <cell r="D513" t="str">
            <v>m3</v>
          </cell>
          <cell r="E513">
            <v>1.5500000000000002E-2</v>
          </cell>
          <cell r="F513">
            <v>0.51466803911477099</v>
          </cell>
          <cell r="G513">
            <v>7.9773546062789514E-3</v>
          </cell>
          <cell r="H513">
            <v>0.77500000000000013</v>
          </cell>
          <cell r="J513">
            <v>1.55</v>
          </cell>
          <cell r="Q513">
            <v>4.9600000000000009</v>
          </cell>
          <cell r="R513">
            <v>2.5527534740092643</v>
          </cell>
          <cell r="S513">
            <v>248.00000000000006</v>
          </cell>
        </row>
        <row r="514">
          <cell r="A514" t="str">
            <v>M10</v>
          </cell>
          <cell r="C514" t="str">
            <v>砂砾料</v>
          </cell>
          <cell r="D514" t="str">
            <v>m3</v>
          </cell>
          <cell r="E514">
            <v>1.1000000000000001</v>
          </cell>
          <cell r="F514">
            <v>8</v>
          </cell>
          <cell r="G514">
            <v>8.8000000000000007</v>
          </cell>
          <cell r="H514">
            <v>854.92000000000007</v>
          </cell>
          <cell r="J514">
            <v>110</v>
          </cell>
          <cell r="Q514">
            <v>352</v>
          </cell>
          <cell r="R514">
            <v>2816</v>
          </cell>
          <cell r="S514">
            <v>273574.40000000002</v>
          </cell>
        </row>
        <row r="515">
          <cell r="C515">
            <v>0</v>
          </cell>
          <cell r="D515">
            <v>0</v>
          </cell>
          <cell r="E515">
            <v>0</v>
          </cell>
          <cell r="F515">
            <v>0</v>
          </cell>
          <cell r="G515">
            <v>0</v>
          </cell>
          <cell r="H515">
            <v>0</v>
          </cell>
          <cell r="Q515">
            <v>0</v>
          </cell>
          <cell r="R515">
            <v>0</v>
          </cell>
          <cell r="S515">
            <v>0</v>
          </cell>
        </row>
        <row r="516">
          <cell r="C516">
            <v>0</v>
          </cell>
          <cell r="D516">
            <v>0</v>
          </cell>
          <cell r="E516">
            <v>0</v>
          </cell>
          <cell r="F516">
            <v>0</v>
          </cell>
          <cell r="G516">
            <v>0</v>
          </cell>
          <cell r="H516">
            <v>0</v>
          </cell>
          <cell r="Q516">
            <v>0</v>
          </cell>
          <cell r="R516">
            <v>0</v>
          </cell>
          <cell r="S516">
            <v>0</v>
          </cell>
        </row>
        <row r="517">
          <cell r="C517">
            <v>0</v>
          </cell>
          <cell r="D517">
            <v>0</v>
          </cell>
          <cell r="E517">
            <v>0</v>
          </cell>
          <cell r="F517">
            <v>0</v>
          </cell>
          <cell r="G517">
            <v>0</v>
          </cell>
          <cell r="H517">
            <v>0</v>
          </cell>
          <cell r="Q517">
            <v>0</v>
          </cell>
          <cell r="R517">
            <v>0</v>
          </cell>
          <cell r="S517">
            <v>0</v>
          </cell>
        </row>
        <row r="518">
          <cell r="C518">
            <v>0</v>
          </cell>
          <cell r="D518">
            <v>0</v>
          </cell>
          <cell r="E518">
            <v>0</v>
          </cell>
          <cell r="F518">
            <v>0</v>
          </cell>
          <cell r="G518">
            <v>0</v>
          </cell>
          <cell r="H518">
            <v>0</v>
          </cell>
          <cell r="Q518">
            <v>0</v>
          </cell>
          <cell r="R518">
            <v>0</v>
          </cell>
          <cell r="S518">
            <v>0</v>
          </cell>
        </row>
        <row r="519">
          <cell r="C519">
            <v>0</v>
          </cell>
          <cell r="D519">
            <v>0</v>
          </cell>
          <cell r="E519">
            <v>0</v>
          </cell>
          <cell r="F519">
            <v>0</v>
          </cell>
          <cell r="G519">
            <v>0</v>
          </cell>
          <cell r="H519">
            <v>0</v>
          </cell>
          <cell r="Q519">
            <v>0</v>
          </cell>
          <cell r="R519">
            <v>0</v>
          </cell>
          <cell r="S519">
            <v>0</v>
          </cell>
        </row>
        <row r="520">
          <cell r="C520">
            <v>0</v>
          </cell>
          <cell r="D520">
            <v>0</v>
          </cell>
          <cell r="E520">
            <v>0</v>
          </cell>
          <cell r="F520">
            <v>0</v>
          </cell>
          <cell r="G520">
            <v>0</v>
          </cell>
          <cell r="H520">
            <v>0</v>
          </cell>
          <cell r="Q520">
            <v>0</v>
          </cell>
          <cell r="R520">
            <v>0</v>
          </cell>
          <cell r="S520">
            <v>0</v>
          </cell>
        </row>
        <row r="521">
          <cell r="C521">
            <v>0</v>
          </cell>
          <cell r="D521">
            <v>0</v>
          </cell>
          <cell r="E521">
            <v>0</v>
          </cell>
          <cell r="F521">
            <v>0</v>
          </cell>
          <cell r="G521">
            <v>0</v>
          </cell>
          <cell r="H521">
            <v>0</v>
          </cell>
          <cell r="Q521">
            <v>0</v>
          </cell>
          <cell r="R521">
            <v>0</v>
          </cell>
          <cell r="S521">
            <v>0</v>
          </cell>
        </row>
        <row r="522">
          <cell r="C522">
            <v>0</v>
          </cell>
          <cell r="D522">
            <v>0</v>
          </cell>
          <cell r="E522">
            <v>0</v>
          </cell>
          <cell r="F522">
            <v>0</v>
          </cell>
          <cell r="G522">
            <v>0</v>
          </cell>
          <cell r="H522">
            <v>0</v>
          </cell>
          <cell r="Q522">
            <v>0</v>
          </cell>
          <cell r="R522">
            <v>0</v>
          </cell>
          <cell r="S522">
            <v>0</v>
          </cell>
        </row>
        <row r="523">
          <cell r="C523">
            <v>0</v>
          </cell>
          <cell r="D523">
            <v>0</v>
          </cell>
          <cell r="E523">
            <v>0</v>
          </cell>
          <cell r="F523">
            <v>0</v>
          </cell>
          <cell r="G523">
            <v>0</v>
          </cell>
          <cell r="H523">
            <v>0</v>
          </cell>
          <cell r="Q523">
            <v>0</v>
          </cell>
          <cell r="R523">
            <v>0</v>
          </cell>
          <cell r="S523">
            <v>0</v>
          </cell>
        </row>
        <row r="524">
          <cell r="C524">
            <v>0</v>
          </cell>
          <cell r="D524">
            <v>0</v>
          </cell>
          <cell r="E524">
            <v>0</v>
          </cell>
          <cell r="F524">
            <v>0</v>
          </cell>
          <cell r="G524">
            <v>0</v>
          </cell>
          <cell r="H524">
            <v>0</v>
          </cell>
          <cell r="Q524">
            <v>0</v>
          </cell>
          <cell r="R524">
            <v>0</v>
          </cell>
          <cell r="S524">
            <v>0</v>
          </cell>
        </row>
        <row r="525">
          <cell r="C525">
            <v>0</v>
          </cell>
          <cell r="D525">
            <v>0</v>
          </cell>
          <cell r="E525">
            <v>0</v>
          </cell>
          <cell r="F525">
            <v>0</v>
          </cell>
          <cell r="G525">
            <v>0</v>
          </cell>
          <cell r="H525">
            <v>0</v>
          </cell>
          <cell r="Q525">
            <v>0</v>
          </cell>
          <cell r="R525">
            <v>0</v>
          </cell>
          <cell r="S525">
            <v>0</v>
          </cell>
        </row>
        <row r="526">
          <cell r="C526">
            <v>0</v>
          </cell>
          <cell r="D526">
            <v>0</v>
          </cell>
          <cell r="E526">
            <v>0</v>
          </cell>
          <cell r="F526">
            <v>0</v>
          </cell>
          <cell r="G526">
            <v>0</v>
          </cell>
          <cell r="H526">
            <v>0</v>
          </cell>
          <cell r="Q526">
            <v>0</v>
          </cell>
          <cell r="R526">
            <v>0</v>
          </cell>
          <cell r="S526">
            <v>0</v>
          </cell>
        </row>
        <row r="527">
          <cell r="C527">
            <v>0</v>
          </cell>
          <cell r="D527">
            <v>0</v>
          </cell>
          <cell r="E527">
            <v>0</v>
          </cell>
          <cell r="F527">
            <v>0</v>
          </cell>
          <cell r="G527">
            <v>0</v>
          </cell>
          <cell r="H527">
            <v>0</v>
          </cell>
          <cell r="Q527">
            <v>0</v>
          </cell>
          <cell r="R527">
            <v>0</v>
          </cell>
          <cell r="S527">
            <v>0</v>
          </cell>
        </row>
        <row r="528">
          <cell r="C528">
            <v>0</v>
          </cell>
          <cell r="D528">
            <v>0</v>
          </cell>
          <cell r="E528">
            <v>0</v>
          </cell>
          <cell r="F528">
            <v>0</v>
          </cell>
          <cell r="G528">
            <v>0</v>
          </cell>
          <cell r="H528">
            <v>0</v>
          </cell>
          <cell r="Q528">
            <v>0</v>
          </cell>
          <cell r="R528">
            <v>0</v>
          </cell>
          <cell r="S528">
            <v>0</v>
          </cell>
        </row>
        <row r="529">
          <cell r="C529">
            <v>0</v>
          </cell>
          <cell r="D529">
            <v>0</v>
          </cell>
          <cell r="E529">
            <v>0</v>
          </cell>
          <cell r="F529">
            <v>0</v>
          </cell>
          <cell r="G529">
            <v>0</v>
          </cell>
          <cell r="H529">
            <v>0</v>
          </cell>
          <cell r="Q529">
            <v>0</v>
          </cell>
          <cell r="R529">
            <v>0</v>
          </cell>
          <cell r="S529">
            <v>0</v>
          </cell>
        </row>
        <row r="530">
          <cell r="C530">
            <v>0</v>
          </cell>
          <cell r="D530">
            <v>0</v>
          </cell>
          <cell r="E530">
            <v>0</v>
          </cell>
          <cell r="F530">
            <v>0</v>
          </cell>
          <cell r="G530">
            <v>0</v>
          </cell>
          <cell r="H530">
            <v>0</v>
          </cell>
          <cell r="Q530">
            <v>0</v>
          </cell>
          <cell r="R530">
            <v>0</v>
          </cell>
          <cell r="S530">
            <v>0</v>
          </cell>
        </row>
        <row r="531">
          <cell r="C531">
            <v>0</v>
          </cell>
          <cell r="D531">
            <v>0</v>
          </cell>
          <cell r="E531">
            <v>0</v>
          </cell>
          <cell r="F531">
            <v>0</v>
          </cell>
          <cell r="G531">
            <v>0</v>
          </cell>
          <cell r="H531">
            <v>0</v>
          </cell>
          <cell r="Q531">
            <v>0</v>
          </cell>
          <cell r="R531">
            <v>0</v>
          </cell>
          <cell r="S531">
            <v>0</v>
          </cell>
        </row>
        <row r="532">
          <cell r="A532" t="str">
            <v>m998</v>
          </cell>
          <cell r="C532" t="str">
            <v>其它材料费</v>
          </cell>
          <cell r="D532" t="str">
            <v>%</v>
          </cell>
          <cell r="E532">
            <v>0</v>
          </cell>
          <cell r="F532">
            <v>0</v>
          </cell>
          <cell r="G532">
            <v>0</v>
          </cell>
          <cell r="H532">
            <v>0</v>
          </cell>
          <cell r="Q532">
            <v>0</v>
          </cell>
          <cell r="R532">
            <v>0</v>
          </cell>
          <cell r="S532">
            <v>0</v>
          </cell>
        </row>
        <row r="533">
          <cell r="A533" t="str">
            <v>m999</v>
          </cell>
          <cell r="C533" t="str">
            <v>其它材料费</v>
          </cell>
          <cell r="D533" t="str">
            <v>usd</v>
          </cell>
          <cell r="E533">
            <v>0</v>
          </cell>
          <cell r="F533">
            <v>1</v>
          </cell>
          <cell r="G533">
            <v>0</v>
          </cell>
          <cell r="H533">
            <v>0</v>
          </cell>
          <cell r="Q533">
            <v>0</v>
          </cell>
          <cell r="R533">
            <v>0</v>
          </cell>
          <cell r="S533">
            <v>0</v>
          </cell>
        </row>
        <row r="534">
          <cell r="A534" t="str">
            <v>E000</v>
          </cell>
          <cell r="B534">
            <v>3</v>
          </cell>
          <cell r="C534" t="str">
            <v>施工设备</v>
          </cell>
          <cell r="G534">
            <v>0.4409437216854265</v>
          </cell>
          <cell r="H534">
            <v>42.837682561739186</v>
          </cell>
          <cell r="Q534">
            <v>0</v>
          </cell>
          <cell r="R534">
            <v>141.10199093933647</v>
          </cell>
          <cell r="S534">
            <v>13708.05841975654</v>
          </cell>
        </row>
        <row r="535">
          <cell r="C535">
            <v>0</v>
          </cell>
          <cell r="D535">
            <v>0</v>
          </cell>
          <cell r="E535">
            <v>0</v>
          </cell>
          <cell r="F535">
            <v>0</v>
          </cell>
          <cell r="G535">
            <v>0</v>
          </cell>
          <cell r="H535">
            <v>0</v>
          </cell>
          <cell r="Q535">
            <v>0</v>
          </cell>
          <cell r="R535">
            <v>0</v>
          </cell>
          <cell r="S535">
            <v>0</v>
          </cell>
        </row>
        <row r="536">
          <cell r="C536">
            <v>0</v>
          </cell>
          <cell r="D536">
            <v>0</v>
          </cell>
          <cell r="E536">
            <v>0</v>
          </cell>
          <cell r="F536">
            <v>0</v>
          </cell>
          <cell r="G536">
            <v>0</v>
          </cell>
          <cell r="H536">
            <v>0</v>
          </cell>
          <cell r="Q536">
            <v>0</v>
          </cell>
          <cell r="R536">
            <v>0</v>
          </cell>
          <cell r="S536">
            <v>0</v>
          </cell>
        </row>
        <row r="537">
          <cell r="C537">
            <v>0</v>
          </cell>
          <cell r="D537">
            <v>0</v>
          </cell>
          <cell r="E537">
            <v>0</v>
          </cell>
          <cell r="F537">
            <v>0</v>
          </cell>
          <cell r="G537">
            <v>0</v>
          </cell>
          <cell r="H537">
            <v>0</v>
          </cell>
          <cell r="Q537">
            <v>0</v>
          </cell>
          <cell r="R537">
            <v>0</v>
          </cell>
          <cell r="S537">
            <v>0</v>
          </cell>
        </row>
        <row r="538">
          <cell r="A538" t="str">
            <v>E711-1</v>
          </cell>
          <cell r="C538" t="str">
            <v>洒水车6000L</v>
          </cell>
          <cell r="D538" t="str">
            <v>台班</v>
          </cell>
          <cell r="E538">
            <v>5.1999999999999995E-4</v>
          </cell>
          <cell r="F538">
            <v>178.39504715484043</v>
          </cell>
          <cell r="G538">
            <v>9.2765424520517017E-2</v>
          </cell>
          <cell r="H538">
            <v>9.0121609921682282</v>
          </cell>
          <cell r="J538">
            <v>5.1999999999999998E-2</v>
          </cell>
          <cell r="Q538">
            <v>0.16639999999999999</v>
          </cell>
          <cell r="R538">
            <v>29.684935846565445</v>
          </cell>
          <cell r="S538">
            <v>2883.8915174938329</v>
          </cell>
        </row>
        <row r="539">
          <cell r="A539" t="str">
            <v>E018</v>
          </cell>
          <cell r="C539" t="str">
            <v>手扶式振动碾</v>
          </cell>
          <cell r="D539" t="str">
            <v>台班</v>
          </cell>
          <cell r="E539">
            <v>7.0900000000000008E-3</v>
          </cell>
          <cell r="F539">
            <v>22.507443243291743</v>
          </cell>
          <cell r="G539">
            <v>0.15957777259493847</v>
          </cell>
          <cell r="H539">
            <v>15.502980607598273</v>
          </cell>
          <cell r="J539">
            <v>0.70900000000000007</v>
          </cell>
          <cell r="Q539">
            <v>2.2688000000000001</v>
          </cell>
          <cell r="R539">
            <v>51.064887230380307</v>
          </cell>
          <cell r="S539">
            <v>4960.953794431447</v>
          </cell>
        </row>
        <row r="540">
          <cell r="A540" t="str">
            <v>E204</v>
          </cell>
          <cell r="C540" t="str">
            <v>单钢轮压路机13T</v>
          </cell>
          <cell r="D540" t="str">
            <v>台班</v>
          </cell>
          <cell r="E540">
            <v>0</v>
          </cell>
          <cell r="F540" t="e">
            <v>#DIV/0!</v>
          </cell>
          <cell r="G540">
            <v>0</v>
          </cell>
          <cell r="H540">
            <v>0</v>
          </cell>
          <cell r="Q540">
            <v>0</v>
          </cell>
          <cell r="R540">
            <v>0</v>
          </cell>
          <cell r="S540">
            <v>0</v>
          </cell>
        </row>
        <row r="541">
          <cell r="A541" t="str">
            <v>E012</v>
          </cell>
          <cell r="C541" t="str">
            <v>山推SD22/220HP</v>
          </cell>
          <cell r="D541" t="str">
            <v>台班</v>
          </cell>
          <cell r="E541">
            <v>6.8333333333333332E-4</v>
          </cell>
          <cell r="F541">
            <v>276.00076766337224</v>
          </cell>
          <cell r="G541">
            <v>0.18860052456997103</v>
          </cell>
          <cell r="H541">
            <v>18.322540961972688</v>
          </cell>
          <cell r="J541">
            <v>6.8333333333333329E-2</v>
          </cell>
          <cell r="Q541">
            <v>0.21866666666666668</v>
          </cell>
          <cell r="R541">
            <v>60.352167862390729</v>
          </cell>
          <cell r="S541">
            <v>5863.2131078312605</v>
          </cell>
        </row>
        <row r="542">
          <cell r="C542">
            <v>0</v>
          </cell>
          <cell r="D542">
            <v>0</v>
          </cell>
          <cell r="E542">
            <v>0</v>
          </cell>
          <cell r="F542">
            <v>0</v>
          </cell>
          <cell r="G542">
            <v>0</v>
          </cell>
          <cell r="H542">
            <v>0</v>
          </cell>
          <cell r="Q542">
            <v>0</v>
          </cell>
          <cell r="R542">
            <v>0</v>
          </cell>
          <cell r="S542">
            <v>0</v>
          </cell>
        </row>
        <row r="543">
          <cell r="C543">
            <v>0</v>
          </cell>
          <cell r="D543">
            <v>0</v>
          </cell>
          <cell r="E543">
            <v>0</v>
          </cell>
          <cell r="F543">
            <v>0</v>
          </cell>
          <cell r="G543">
            <v>0</v>
          </cell>
          <cell r="H543">
            <v>0</v>
          </cell>
          <cell r="Q543">
            <v>0</v>
          </cell>
          <cell r="R543">
            <v>0</v>
          </cell>
          <cell r="S543">
            <v>0</v>
          </cell>
        </row>
        <row r="544">
          <cell r="C544">
            <v>0</v>
          </cell>
          <cell r="D544">
            <v>0</v>
          </cell>
          <cell r="E544">
            <v>0</v>
          </cell>
          <cell r="F544">
            <v>0</v>
          </cell>
          <cell r="G544">
            <v>0</v>
          </cell>
          <cell r="H544">
            <v>0</v>
          </cell>
          <cell r="Q544">
            <v>0</v>
          </cell>
          <cell r="R544">
            <v>0</v>
          </cell>
          <cell r="S544">
            <v>0</v>
          </cell>
        </row>
        <row r="545">
          <cell r="C545">
            <v>0</v>
          </cell>
          <cell r="D545">
            <v>0</v>
          </cell>
          <cell r="E545">
            <v>0</v>
          </cell>
          <cell r="F545">
            <v>0</v>
          </cell>
          <cell r="H545">
            <v>0</v>
          </cell>
          <cell r="Q545">
            <v>0</v>
          </cell>
          <cell r="R545">
            <v>0</v>
          </cell>
          <cell r="S545">
            <v>0</v>
          </cell>
        </row>
        <row r="546">
          <cell r="C546">
            <v>0</v>
          </cell>
          <cell r="D546">
            <v>0</v>
          </cell>
          <cell r="E546">
            <v>0</v>
          </cell>
          <cell r="F546">
            <v>0</v>
          </cell>
          <cell r="H546">
            <v>0</v>
          </cell>
          <cell r="Q546">
            <v>0</v>
          </cell>
          <cell r="R546">
            <v>0</v>
          </cell>
          <cell r="S546">
            <v>0</v>
          </cell>
        </row>
        <row r="547">
          <cell r="B547">
            <v>4</v>
          </cell>
          <cell r="C547" t="str">
            <v>基本直接费</v>
          </cell>
          <cell r="G547">
            <v>9.4085875714023608</v>
          </cell>
        </row>
        <row r="548">
          <cell r="B548">
            <v>5</v>
          </cell>
          <cell r="C548" t="str">
            <v>其他直接费</v>
          </cell>
          <cell r="G548">
            <v>1.5276301451349188</v>
          </cell>
        </row>
        <row r="549">
          <cell r="B549">
            <v>6</v>
          </cell>
          <cell r="C549" t="str">
            <v>间接费</v>
          </cell>
          <cell r="G549">
            <v>0.70813170268071013</v>
          </cell>
        </row>
        <row r="550">
          <cell r="B550">
            <v>7</v>
          </cell>
          <cell r="C550" t="str">
            <v>合计</v>
          </cell>
          <cell r="G550">
            <v>11.64434941921799</v>
          </cell>
        </row>
        <row r="552">
          <cell r="B552" t="str">
            <v>单   价   分   析   表</v>
          </cell>
          <cell r="J552" t="str">
            <v>工序划分</v>
          </cell>
          <cell r="Q552" t="str">
            <v>汇总项</v>
          </cell>
        </row>
        <row r="554">
          <cell r="A554" t="str">
            <v>BOQ系数</v>
          </cell>
          <cell r="B554" t="str">
            <v>项目编号:</v>
          </cell>
          <cell r="C554" t="str">
            <v>HT(S)</v>
          </cell>
          <cell r="G554" t="str">
            <v>数量</v>
          </cell>
          <cell r="H554">
            <v>25</v>
          </cell>
          <cell r="I554" t="str">
            <v>单价</v>
          </cell>
        </row>
        <row r="555">
          <cell r="B555" t="str">
            <v>项目名称:</v>
          </cell>
          <cell r="C555" t="str">
            <v>50mm screeded sand bed (or quarry dust) and compacted by surface vibration</v>
          </cell>
          <cell r="G555" t="str">
            <v>单位</v>
          </cell>
          <cell r="H555">
            <v>0</v>
          </cell>
          <cell r="I555">
            <v>21.699664456768314</v>
          </cell>
          <cell r="J555" t="str">
            <v>压 填</v>
          </cell>
        </row>
        <row r="556">
          <cell r="A556" t="str">
            <v>HT(S)</v>
          </cell>
          <cell r="B556" t="str">
            <v>单   价:</v>
          </cell>
          <cell r="C556">
            <v>19.529698011091483</v>
          </cell>
          <cell r="D556" t="str">
            <v>USD/</v>
          </cell>
          <cell r="G556" t="str">
            <v>定额单位</v>
          </cell>
          <cell r="I556">
            <v>2108</v>
          </cell>
          <cell r="J556" t="str">
            <v>6=485</v>
          </cell>
        </row>
        <row r="557">
          <cell r="A557" t="str">
            <v>定额号</v>
          </cell>
          <cell r="B557" t="str">
            <v>E01</v>
          </cell>
          <cell r="C557" t="str">
            <v>名称及规格</v>
          </cell>
          <cell r="D557" t="str">
            <v>单位</v>
          </cell>
          <cell r="E557" t="str">
            <v>数  量</v>
          </cell>
          <cell r="F557" t="str">
            <v>单价</v>
          </cell>
          <cell r="G557" t="str">
            <v>合价</v>
          </cell>
          <cell r="J557" t="str">
            <v>10M3</v>
          </cell>
          <cell r="Q557" t="str">
            <v>数量汇总</v>
          </cell>
          <cell r="R557" t="str">
            <v>价格汇总(美元)</v>
          </cell>
          <cell r="S557" t="str">
            <v>价格汇总(当地币)</v>
          </cell>
        </row>
        <row r="558">
          <cell r="G558" t="str">
            <v>美元</v>
          </cell>
          <cell r="H558" t="str">
            <v>当地币</v>
          </cell>
          <cell r="J558">
            <v>0.1</v>
          </cell>
        </row>
        <row r="559">
          <cell r="A559" t="str">
            <v>L00</v>
          </cell>
          <cell r="B559">
            <v>1</v>
          </cell>
          <cell r="C559" t="str">
            <v>人工</v>
          </cell>
          <cell r="G559">
            <v>1.6871641791044776</v>
          </cell>
          <cell r="H559">
            <v>163.90800000000002</v>
          </cell>
          <cell r="Q559">
            <v>0</v>
          </cell>
          <cell r="R559">
            <v>42.179104477611936</v>
          </cell>
          <cell r="S559">
            <v>4097.7000000000007</v>
          </cell>
        </row>
        <row r="560">
          <cell r="A560" t="str">
            <v>L10</v>
          </cell>
          <cell r="B560">
            <v>1.1000000000000001</v>
          </cell>
          <cell r="C560" t="str">
            <v>力工</v>
          </cell>
          <cell r="D560" t="str">
            <v>day</v>
          </cell>
          <cell r="E560">
            <v>0.41760000000000003</v>
          </cell>
          <cell r="F560">
            <v>2.8821410190427175</v>
          </cell>
          <cell r="G560">
            <v>1.2035820895522389</v>
          </cell>
          <cell r="H560">
            <v>116.92800000000001</v>
          </cell>
          <cell r="J560">
            <v>4.1760000000000002</v>
          </cell>
          <cell r="Q560">
            <v>10.440000000000001</v>
          </cell>
          <cell r="R560">
            <v>30.089552238805972</v>
          </cell>
          <cell r="S560">
            <v>2923.2000000000003</v>
          </cell>
        </row>
        <row r="561">
          <cell r="A561" t="str">
            <v>L20</v>
          </cell>
          <cell r="B561">
            <v>1.2</v>
          </cell>
          <cell r="C561" t="str">
            <v>技工</v>
          </cell>
          <cell r="D561" t="str">
            <v>day</v>
          </cell>
          <cell r="E561">
            <v>0.10440000000000001</v>
          </cell>
          <cell r="F561">
            <v>4.6320123520329384</v>
          </cell>
          <cell r="G561">
            <v>0.4835820895522388</v>
          </cell>
          <cell r="H561">
            <v>46.980000000000004</v>
          </cell>
          <cell r="J561">
            <v>1.044</v>
          </cell>
          <cell r="Q561">
            <v>2.6100000000000003</v>
          </cell>
          <cell r="R561">
            <v>12.08955223880597</v>
          </cell>
          <cell r="S561">
            <v>1174.5</v>
          </cell>
        </row>
        <row r="562">
          <cell r="A562" t="str">
            <v>M000</v>
          </cell>
          <cell r="B562">
            <v>2</v>
          </cell>
          <cell r="C562" t="str">
            <v>建筑材料</v>
          </cell>
          <cell r="G562">
            <v>12.051466803911477</v>
          </cell>
          <cell r="H562">
            <v>1170.8000000000002</v>
          </cell>
          <cell r="Q562">
            <v>0</v>
          </cell>
          <cell r="R562">
            <v>301.28667009778695</v>
          </cell>
          <cell r="S562">
            <v>29270.000000000004</v>
          </cell>
        </row>
        <row r="563">
          <cell r="A563" t="str">
            <v>Y08</v>
          </cell>
          <cell r="C563" t="str">
            <v>水</v>
          </cell>
          <cell r="D563" t="str">
            <v>m3</v>
          </cell>
          <cell r="E563">
            <v>0.1</v>
          </cell>
          <cell r="F563">
            <v>0.51466803911477099</v>
          </cell>
          <cell r="G563">
            <v>5.1466803911477101E-2</v>
          </cell>
          <cell r="H563">
            <v>5.0000000000000009</v>
          </cell>
          <cell r="J563">
            <v>1</v>
          </cell>
          <cell r="Q563">
            <v>2.5</v>
          </cell>
          <cell r="R563">
            <v>1.2866700977869274</v>
          </cell>
          <cell r="S563">
            <v>125.00000000000003</v>
          </cell>
        </row>
        <row r="564">
          <cell r="A564" t="str">
            <v>M06</v>
          </cell>
          <cell r="C564" t="str">
            <v>砂</v>
          </cell>
          <cell r="D564" t="str">
            <v>m3</v>
          </cell>
          <cell r="E564">
            <v>1</v>
          </cell>
          <cell r="F564">
            <v>12</v>
          </cell>
          <cell r="G564">
            <v>12</v>
          </cell>
          <cell r="H564">
            <v>1165.8000000000002</v>
          </cell>
          <cell r="J564">
            <v>10</v>
          </cell>
          <cell r="Q564">
            <v>25</v>
          </cell>
          <cell r="R564">
            <v>300</v>
          </cell>
          <cell r="S564">
            <v>29145.000000000004</v>
          </cell>
        </row>
        <row r="565">
          <cell r="C565">
            <v>0</v>
          </cell>
          <cell r="D565">
            <v>0</v>
          </cell>
          <cell r="E565">
            <v>0</v>
          </cell>
          <cell r="F565">
            <v>0</v>
          </cell>
          <cell r="G565">
            <v>0</v>
          </cell>
          <cell r="H565">
            <v>0</v>
          </cell>
          <cell r="Q565">
            <v>0</v>
          </cell>
          <cell r="R565">
            <v>0</v>
          </cell>
          <cell r="S565">
            <v>0</v>
          </cell>
        </row>
        <row r="566">
          <cell r="C566">
            <v>0</v>
          </cell>
          <cell r="D566">
            <v>0</v>
          </cell>
          <cell r="E566">
            <v>0</v>
          </cell>
          <cell r="F566">
            <v>0</v>
          </cell>
          <cell r="G566">
            <v>0</v>
          </cell>
          <cell r="H566">
            <v>0</v>
          </cell>
          <cell r="Q566">
            <v>0</v>
          </cell>
          <cell r="R566">
            <v>0</v>
          </cell>
          <cell r="S566">
            <v>0</v>
          </cell>
        </row>
        <row r="567">
          <cell r="C567">
            <v>0</v>
          </cell>
          <cell r="D567">
            <v>0</v>
          </cell>
          <cell r="E567">
            <v>0</v>
          </cell>
          <cell r="F567">
            <v>0</v>
          </cell>
          <cell r="G567">
            <v>0</v>
          </cell>
          <cell r="H567">
            <v>0</v>
          </cell>
          <cell r="Q567">
            <v>0</v>
          </cell>
          <cell r="R567">
            <v>0</v>
          </cell>
          <cell r="S567">
            <v>0</v>
          </cell>
        </row>
        <row r="568">
          <cell r="C568">
            <v>0</v>
          </cell>
          <cell r="D568">
            <v>0</v>
          </cell>
          <cell r="E568">
            <v>0</v>
          </cell>
          <cell r="F568">
            <v>0</v>
          </cell>
          <cell r="G568">
            <v>0</v>
          </cell>
          <cell r="H568">
            <v>0</v>
          </cell>
          <cell r="Q568">
            <v>0</v>
          </cell>
          <cell r="R568">
            <v>0</v>
          </cell>
          <cell r="S568">
            <v>0</v>
          </cell>
        </row>
        <row r="569">
          <cell r="C569">
            <v>0</v>
          </cell>
          <cell r="D569">
            <v>0</v>
          </cell>
          <cell r="E569">
            <v>0</v>
          </cell>
          <cell r="F569">
            <v>0</v>
          </cell>
          <cell r="G569">
            <v>0</v>
          </cell>
          <cell r="H569">
            <v>0</v>
          </cell>
          <cell r="Q569">
            <v>0</v>
          </cell>
          <cell r="R569">
            <v>0</v>
          </cell>
          <cell r="S569">
            <v>0</v>
          </cell>
        </row>
        <row r="570">
          <cell r="C570">
            <v>0</v>
          </cell>
          <cell r="D570">
            <v>0</v>
          </cell>
          <cell r="E570">
            <v>0</v>
          </cell>
          <cell r="F570">
            <v>0</v>
          </cell>
          <cell r="G570">
            <v>0</v>
          </cell>
          <cell r="H570">
            <v>0</v>
          </cell>
          <cell r="Q570">
            <v>0</v>
          </cell>
          <cell r="R570">
            <v>0</v>
          </cell>
          <cell r="S570">
            <v>0</v>
          </cell>
        </row>
        <row r="571">
          <cell r="C571">
            <v>0</v>
          </cell>
          <cell r="D571">
            <v>0</v>
          </cell>
          <cell r="E571">
            <v>0</v>
          </cell>
          <cell r="F571">
            <v>0</v>
          </cell>
          <cell r="G571">
            <v>0</v>
          </cell>
          <cell r="H571">
            <v>0</v>
          </cell>
          <cell r="Q571">
            <v>0</v>
          </cell>
          <cell r="R571">
            <v>0</v>
          </cell>
          <cell r="S571">
            <v>0</v>
          </cell>
        </row>
        <row r="572">
          <cell r="C572">
            <v>0</v>
          </cell>
          <cell r="D572">
            <v>0</v>
          </cell>
          <cell r="E572">
            <v>0</v>
          </cell>
          <cell r="F572">
            <v>0</v>
          </cell>
          <cell r="G572">
            <v>0</v>
          </cell>
          <cell r="H572">
            <v>0</v>
          </cell>
          <cell r="Q572">
            <v>0</v>
          </cell>
          <cell r="R572">
            <v>0</v>
          </cell>
          <cell r="S572">
            <v>0</v>
          </cell>
        </row>
        <row r="573">
          <cell r="C573">
            <v>0</v>
          </cell>
          <cell r="D573">
            <v>0</v>
          </cell>
          <cell r="E573">
            <v>0</v>
          </cell>
          <cell r="F573">
            <v>0</v>
          </cell>
          <cell r="G573">
            <v>0</v>
          </cell>
          <cell r="H573">
            <v>0</v>
          </cell>
          <cell r="Q573">
            <v>0</v>
          </cell>
          <cell r="R573">
            <v>0</v>
          </cell>
          <cell r="S573">
            <v>0</v>
          </cell>
        </row>
        <row r="574">
          <cell r="C574">
            <v>0</v>
          </cell>
          <cell r="D574">
            <v>0</v>
          </cell>
          <cell r="E574">
            <v>0</v>
          </cell>
          <cell r="F574">
            <v>0</v>
          </cell>
          <cell r="G574">
            <v>0</v>
          </cell>
          <cell r="H574">
            <v>0</v>
          </cell>
          <cell r="Q574">
            <v>0</v>
          </cell>
          <cell r="R574">
            <v>0</v>
          </cell>
          <cell r="S574">
            <v>0</v>
          </cell>
        </row>
        <row r="575">
          <cell r="C575">
            <v>0</v>
          </cell>
          <cell r="D575">
            <v>0</v>
          </cell>
          <cell r="E575">
            <v>0</v>
          </cell>
          <cell r="F575">
            <v>0</v>
          </cell>
          <cell r="G575">
            <v>0</v>
          </cell>
          <cell r="H575">
            <v>0</v>
          </cell>
          <cell r="Q575">
            <v>0</v>
          </cell>
          <cell r="R575">
            <v>0</v>
          </cell>
          <cell r="S575">
            <v>0</v>
          </cell>
        </row>
        <row r="576">
          <cell r="C576">
            <v>0</v>
          </cell>
          <cell r="D576">
            <v>0</v>
          </cell>
          <cell r="E576">
            <v>0</v>
          </cell>
          <cell r="F576">
            <v>0</v>
          </cell>
          <cell r="G576">
            <v>0</v>
          </cell>
          <cell r="H576">
            <v>0</v>
          </cell>
          <cell r="Q576">
            <v>0</v>
          </cell>
          <cell r="R576">
            <v>0</v>
          </cell>
          <cell r="S576">
            <v>0</v>
          </cell>
        </row>
        <row r="577">
          <cell r="C577">
            <v>0</v>
          </cell>
          <cell r="D577">
            <v>0</v>
          </cell>
          <cell r="E577">
            <v>0</v>
          </cell>
          <cell r="F577">
            <v>0</v>
          </cell>
          <cell r="G577">
            <v>0</v>
          </cell>
          <cell r="H577">
            <v>0</v>
          </cell>
          <cell r="Q577">
            <v>0</v>
          </cell>
          <cell r="R577">
            <v>0</v>
          </cell>
          <cell r="S577">
            <v>0</v>
          </cell>
        </row>
        <row r="578">
          <cell r="C578">
            <v>0</v>
          </cell>
          <cell r="D578">
            <v>0</v>
          </cell>
          <cell r="E578">
            <v>0</v>
          </cell>
          <cell r="F578">
            <v>0</v>
          </cell>
          <cell r="G578">
            <v>0</v>
          </cell>
          <cell r="H578">
            <v>0</v>
          </cell>
          <cell r="Q578">
            <v>0</v>
          </cell>
          <cell r="R578">
            <v>0</v>
          </cell>
          <cell r="S578">
            <v>0</v>
          </cell>
        </row>
        <row r="579">
          <cell r="C579">
            <v>0</v>
          </cell>
          <cell r="D579">
            <v>0</v>
          </cell>
          <cell r="E579">
            <v>0</v>
          </cell>
          <cell r="F579">
            <v>0</v>
          </cell>
          <cell r="G579">
            <v>0</v>
          </cell>
          <cell r="H579">
            <v>0</v>
          </cell>
          <cell r="Q579">
            <v>0</v>
          </cell>
          <cell r="R579">
            <v>0</v>
          </cell>
          <cell r="S579">
            <v>0</v>
          </cell>
        </row>
        <row r="580">
          <cell r="C580">
            <v>0</v>
          </cell>
          <cell r="D580">
            <v>0</v>
          </cell>
          <cell r="E580">
            <v>0</v>
          </cell>
          <cell r="F580">
            <v>0</v>
          </cell>
          <cell r="G580">
            <v>0</v>
          </cell>
          <cell r="H580">
            <v>0</v>
          </cell>
          <cell r="Q580">
            <v>0</v>
          </cell>
          <cell r="R580">
            <v>0</v>
          </cell>
          <cell r="S580">
            <v>0</v>
          </cell>
        </row>
        <row r="581">
          <cell r="C581">
            <v>0</v>
          </cell>
          <cell r="D581">
            <v>0</v>
          </cell>
          <cell r="E581">
            <v>0</v>
          </cell>
          <cell r="F581">
            <v>0</v>
          </cell>
          <cell r="G581">
            <v>0</v>
          </cell>
          <cell r="H581">
            <v>0</v>
          </cell>
          <cell r="Q581">
            <v>0</v>
          </cell>
          <cell r="R581">
            <v>0</v>
          </cell>
          <cell r="S581">
            <v>0</v>
          </cell>
        </row>
        <row r="582">
          <cell r="A582" t="str">
            <v>m998</v>
          </cell>
          <cell r="C582" t="str">
            <v>其它材料费</v>
          </cell>
          <cell r="D582" t="str">
            <v>%</v>
          </cell>
          <cell r="E582">
            <v>0</v>
          </cell>
          <cell r="F582">
            <v>0</v>
          </cell>
          <cell r="G582">
            <v>0</v>
          </cell>
          <cell r="H582">
            <v>0</v>
          </cell>
          <cell r="Q582">
            <v>0</v>
          </cell>
          <cell r="R582">
            <v>0</v>
          </cell>
          <cell r="S582">
            <v>0</v>
          </cell>
        </row>
        <row r="583">
          <cell r="A583" t="str">
            <v>m999</v>
          </cell>
          <cell r="C583" t="str">
            <v>其它材料费</v>
          </cell>
          <cell r="D583" t="str">
            <v>usd</v>
          </cell>
          <cell r="E583">
            <v>0</v>
          </cell>
          <cell r="F583">
            <v>1</v>
          </cell>
          <cell r="G583">
            <v>0</v>
          </cell>
          <cell r="H583">
            <v>0</v>
          </cell>
          <cell r="Q583">
            <v>0</v>
          </cell>
          <cell r="R583">
            <v>0</v>
          </cell>
          <cell r="S583">
            <v>0</v>
          </cell>
        </row>
        <row r="584">
          <cell r="A584" t="str">
            <v>E000</v>
          </cell>
          <cell r="B584">
            <v>3</v>
          </cell>
          <cell r="C584" t="str">
            <v>施工设备</v>
          </cell>
          <cell r="G584">
            <v>3.7946107603654542</v>
          </cell>
          <cell r="H584">
            <v>368.64643536950388</v>
          </cell>
          <cell r="Q584">
            <v>0</v>
          </cell>
          <cell r="R584">
            <v>94.865269009136355</v>
          </cell>
          <cell r="S584">
            <v>9216.1608842375972</v>
          </cell>
        </row>
        <row r="585">
          <cell r="C585">
            <v>0</v>
          </cell>
          <cell r="D585">
            <v>0</v>
          </cell>
          <cell r="E585">
            <v>0</v>
          </cell>
          <cell r="F585">
            <v>0</v>
          </cell>
          <cell r="G585">
            <v>0</v>
          </cell>
          <cell r="H585">
            <v>0</v>
          </cell>
          <cell r="Q585">
            <v>0</v>
          </cell>
          <cell r="R585">
            <v>0</v>
          </cell>
          <cell r="S585">
            <v>0</v>
          </cell>
        </row>
        <row r="586">
          <cell r="C586">
            <v>0</v>
          </cell>
          <cell r="D586">
            <v>0</v>
          </cell>
          <cell r="E586">
            <v>0</v>
          </cell>
          <cell r="F586">
            <v>0</v>
          </cell>
          <cell r="G586">
            <v>0</v>
          </cell>
          <cell r="H586">
            <v>0</v>
          </cell>
          <cell r="Q586">
            <v>0</v>
          </cell>
          <cell r="R586">
            <v>0</v>
          </cell>
          <cell r="S586">
            <v>0</v>
          </cell>
        </row>
        <row r="587">
          <cell r="C587">
            <v>0</v>
          </cell>
          <cell r="D587">
            <v>0</v>
          </cell>
          <cell r="E587">
            <v>0</v>
          </cell>
          <cell r="F587">
            <v>0</v>
          </cell>
          <cell r="G587">
            <v>0</v>
          </cell>
          <cell r="H587">
            <v>0</v>
          </cell>
          <cell r="Q587">
            <v>0</v>
          </cell>
          <cell r="R587">
            <v>0</v>
          </cell>
          <cell r="S587">
            <v>0</v>
          </cell>
        </row>
        <row r="588">
          <cell r="C588">
            <v>0</v>
          </cell>
          <cell r="D588">
            <v>0</v>
          </cell>
          <cell r="E588">
            <v>0</v>
          </cell>
          <cell r="F588">
            <v>0</v>
          </cell>
          <cell r="G588">
            <v>0</v>
          </cell>
          <cell r="H588">
            <v>0</v>
          </cell>
          <cell r="Q588">
            <v>0</v>
          </cell>
          <cell r="R588">
            <v>0</v>
          </cell>
          <cell r="S588">
            <v>0</v>
          </cell>
        </row>
        <row r="589">
          <cell r="A589" t="str">
            <v>E206</v>
          </cell>
          <cell r="C589" t="str">
            <v>平板夯LF90</v>
          </cell>
          <cell r="D589" t="str">
            <v>台班</v>
          </cell>
          <cell r="E589">
            <v>8.0000000000000016E-2</v>
          </cell>
          <cell r="F589">
            <v>47.432634504568171</v>
          </cell>
          <cell r="G589">
            <v>3.7946107603654542</v>
          </cell>
          <cell r="H589">
            <v>368.64643536950388</v>
          </cell>
          <cell r="J589">
            <v>0.8</v>
          </cell>
          <cell r="Q589">
            <v>2.0000000000000004</v>
          </cell>
          <cell r="R589">
            <v>94.865269009136355</v>
          </cell>
          <cell r="S589">
            <v>9216.1608842375972</v>
          </cell>
        </row>
        <row r="590">
          <cell r="C590">
            <v>0</v>
          </cell>
          <cell r="D590">
            <v>0</v>
          </cell>
          <cell r="E590">
            <v>0</v>
          </cell>
          <cell r="F590">
            <v>0</v>
          </cell>
          <cell r="G590">
            <v>0</v>
          </cell>
          <cell r="H590">
            <v>0</v>
          </cell>
          <cell r="Q590">
            <v>0</v>
          </cell>
          <cell r="R590">
            <v>0</v>
          </cell>
          <cell r="S590">
            <v>0</v>
          </cell>
        </row>
        <row r="591">
          <cell r="C591">
            <v>0</v>
          </cell>
          <cell r="D591">
            <v>0</v>
          </cell>
          <cell r="E591">
            <v>0</v>
          </cell>
          <cell r="F591">
            <v>0</v>
          </cell>
          <cell r="G591">
            <v>0</v>
          </cell>
          <cell r="H591">
            <v>0</v>
          </cell>
          <cell r="Q591">
            <v>0</v>
          </cell>
          <cell r="R591">
            <v>0</v>
          </cell>
          <cell r="S591">
            <v>0</v>
          </cell>
        </row>
        <row r="592">
          <cell r="C592">
            <v>0</v>
          </cell>
          <cell r="D592">
            <v>0</v>
          </cell>
          <cell r="E592">
            <v>0</v>
          </cell>
          <cell r="F592">
            <v>0</v>
          </cell>
          <cell r="G592">
            <v>0</v>
          </cell>
          <cell r="H592">
            <v>0</v>
          </cell>
          <cell r="Q592">
            <v>0</v>
          </cell>
          <cell r="R592">
            <v>0</v>
          </cell>
          <cell r="S592">
            <v>0</v>
          </cell>
        </row>
        <row r="593">
          <cell r="C593">
            <v>0</v>
          </cell>
          <cell r="D593">
            <v>0</v>
          </cell>
          <cell r="E593">
            <v>0</v>
          </cell>
          <cell r="F593">
            <v>0</v>
          </cell>
          <cell r="G593">
            <v>0</v>
          </cell>
          <cell r="H593">
            <v>0</v>
          </cell>
          <cell r="Q593">
            <v>0</v>
          </cell>
          <cell r="R593">
            <v>0</v>
          </cell>
          <cell r="S593">
            <v>0</v>
          </cell>
        </row>
        <row r="594">
          <cell r="C594">
            <v>0</v>
          </cell>
          <cell r="D594">
            <v>0</v>
          </cell>
          <cell r="E594">
            <v>0</v>
          </cell>
          <cell r="F594">
            <v>0</v>
          </cell>
          <cell r="G594">
            <v>0</v>
          </cell>
          <cell r="H594">
            <v>0</v>
          </cell>
          <cell r="Q594">
            <v>0</v>
          </cell>
          <cell r="R594">
            <v>0</v>
          </cell>
          <cell r="S594">
            <v>0</v>
          </cell>
        </row>
        <row r="595">
          <cell r="C595">
            <v>0</v>
          </cell>
          <cell r="D595">
            <v>0</v>
          </cell>
          <cell r="E595">
            <v>0</v>
          </cell>
          <cell r="F595">
            <v>0</v>
          </cell>
          <cell r="H595">
            <v>0</v>
          </cell>
          <cell r="Q595">
            <v>0</v>
          </cell>
          <cell r="R595">
            <v>0</v>
          </cell>
          <cell r="S595">
            <v>0</v>
          </cell>
        </row>
        <row r="596">
          <cell r="C596">
            <v>0</v>
          </cell>
          <cell r="D596">
            <v>0</v>
          </cell>
          <cell r="E596">
            <v>0</v>
          </cell>
          <cell r="F596">
            <v>0</v>
          </cell>
          <cell r="H596">
            <v>0</v>
          </cell>
          <cell r="Q596">
            <v>0</v>
          </cell>
          <cell r="R596">
            <v>0</v>
          </cell>
          <cell r="S596">
            <v>0</v>
          </cell>
        </row>
        <row r="597">
          <cell r="B597">
            <v>4</v>
          </cell>
          <cell r="C597" t="str">
            <v>基本直接费</v>
          </cell>
          <cell r="G597">
            <v>17.53324174338141</v>
          </cell>
        </row>
        <row r="598">
          <cell r="B598">
            <v>5</v>
          </cell>
          <cell r="C598" t="str">
            <v>其他直接费</v>
          </cell>
          <cell r="G598">
            <v>2.8467937855559682</v>
          </cell>
        </row>
        <row r="599">
          <cell r="B599">
            <v>6</v>
          </cell>
          <cell r="C599" t="str">
            <v>间接费</v>
          </cell>
          <cell r="G599">
            <v>1.3196289278309372</v>
          </cell>
        </row>
        <row r="600">
          <cell r="B600">
            <v>7</v>
          </cell>
          <cell r="C600" t="str">
            <v>合计</v>
          </cell>
          <cell r="G600">
            <v>21.699664456768314</v>
          </cell>
        </row>
        <row r="602">
          <cell r="B602" t="str">
            <v>单   价   分   析   表</v>
          </cell>
          <cell r="J602" t="str">
            <v>工序划分</v>
          </cell>
          <cell r="Q602" t="str">
            <v>汇总项</v>
          </cell>
        </row>
        <row r="604">
          <cell r="A604" t="str">
            <v>BOQ系数</v>
          </cell>
          <cell r="B604" t="str">
            <v>项目编号:</v>
          </cell>
          <cell r="C604" t="str">
            <v>垫层砼</v>
          </cell>
          <cell r="G604" t="str">
            <v>数量</v>
          </cell>
          <cell r="H604">
            <v>688.5</v>
          </cell>
          <cell r="I604" t="str">
            <v>单价</v>
          </cell>
        </row>
        <row r="605">
          <cell r="B605" t="str">
            <v>项目名称:</v>
          </cell>
          <cell r="C605" t="str">
            <v xml:space="preserve">50mm Thick blinding under foundation concrete, column bases or over hardcore </v>
          </cell>
          <cell r="G605" t="str">
            <v>单位</v>
          </cell>
          <cell r="H605">
            <v>0</v>
          </cell>
          <cell r="I605">
            <v>69.875878078463529</v>
          </cell>
          <cell r="J605" t="str">
            <v>垫层砼</v>
          </cell>
        </row>
        <row r="606">
          <cell r="A606" t="str">
            <v>垫层砼</v>
          </cell>
          <cell r="B606" t="str">
            <v>单   价:</v>
          </cell>
          <cell r="C606">
            <v>69.875878078463529</v>
          </cell>
          <cell r="D606" t="str">
            <v>USD/</v>
          </cell>
          <cell r="G606" t="str">
            <v>定额单位</v>
          </cell>
          <cell r="I606">
            <v>6788</v>
          </cell>
          <cell r="J606" t="str">
            <v>6=482</v>
          </cell>
        </row>
        <row r="607">
          <cell r="A607" t="str">
            <v>定额号</v>
          </cell>
          <cell r="B607" t="str">
            <v>E01</v>
          </cell>
          <cell r="C607" t="str">
            <v>名称及规格</v>
          </cell>
          <cell r="D607" t="str">
            <v>单位</v>
          </cell>
          <cell r="E607" t="str">
            <v>数  量</v>
          </cell>
          <cell r="F607" t="str">
            <v>单价</v>
          </cell>
          <cell r="G607" t="str">
            <v>合价</v>
          </cell>
          <cell r="J607">
            <v>10</v>
          </cell>
          <cell r="Q607" t="str">
            <v>数量汇总</v>
          </cell>
          <cell r="R607" t="str">
            <v>价格汇总(美元)</v>
          </cell>
          <cell r="S607" t="str">
            <v>价格汇总(当地币)</v>
          </cell>
        </row>
        <row r="608">
          <cell r="G608" t="str">
            <v>美元</v>
          </cell>
          <cell r="H608" t="str">
            <v>当地币</v>
          </cell>
          <cell r="J608">
            <v>0.1</v>
          </cell>
        </row>
        <row r="609">
          <cell r="A609" t="str">
            <v>L00</v>
          </cell>
          <cell r="B609">
            <v>1</v>
          </cell>
          <cell r="C609" t="str">
            <v>人工</v>
          </cell>
          <cell r="G609">
            <v>4.324570252187339</v>
          </cell>
          <cell r="H609">
            <v>420.13200000000001</v>
          </cell>
          <cell r="Q609">
            <v>0</v>
          </cell>
          <cell r="R609">
            <v>2977.4666186309828</v>
          </cell>
          <cell r="S609">
            <v>289260.88199999998</v>
          </cell>
        </row>
        <row r="610">
          <cell r="A610" t="str">
            <v>L10</v>
          </cell>
          <cell r="B610">
            <v>1.1000000000000001</v>
          </cell>
          <cell r="C610" t="str">
            <v>力工</v>
          </cell>
          <cell r="D610" t="str">
            <v>day</v>
          </cell>
          <cell r="E610">
            <v>1.0704</v>
          </cell>
          <cell r="F610">
            <v>2.8821410190427175</v>
          </cell>
          <cell r="G610">
            <v>3.0850437467833247</v>
          </cell>
          <cell r="H610">
            <v>299.71199999999999</v>
          </cell>
          <cell r="J610">
            <v>10.704000000000001</v>
          </cell>
          <cell r="Q610">
            <v>736.97040000000004</v>
          </cell>
          <cell r="R610">
            <v>2124.0526196603191</v>
          </cell>
          <cell r="S610">
            <v>206351.712</v>
          </cell>
        </row>
        <row r="611">
          <cell r="A611" t="str">
            <v>L20</v>
          </cell>
          <cell r="B611">
            <v>1.2</v>
          </cell>
          <cell r="C611" t="str">
            <v>技工</v>
          </cell>
          <cell r="D611" t="str">
            <v>day</v>
          </cell>
          <cell r="E611">
            <v>0.2676</v>
          </cell>
          <cell r="F611">
            <v>4.6320123520329384</v>
          </cell>
          <cell r="G611">
            <v>1.2395265054040143</v>
          </cell>
          <cell r="H611">
            <v>120.42</v>
          </cell>
          <cell r="J611">
            <v>2.6760000000000002</v>
          </cell>
          <cell r="Q611">
            <v>184.24260000000001</v>
          </cell>
          <cell r="R611">
            <v>853.4139989706639</v>
          </cell>
          <cell r="S611">
            <v>82909.17</v>
          </cell>
        </row>
        <row r="612">
          <cell r="A612" t="str">
            <v>M000</v>
          </cell>
          <cell r="B612">
            <v>2</v>
          </cell>
          <cell r="C612" t="str">
            <v>建筑材料</v>
          </cell>
          <cell r="G612">
            <v>48.507751621204328</v>
          </cell>
          <cell r="H612">
            <v>4712.5280700000003</v>
          </cell>
          <cell r="Q612">
            <v>0</v>
          </cell>
          <cell r="R612">
            <v>33397.586991199183</v>
          </cell>
          <cell r="S612">
            <v>3244575.5761950002</v>
          </cell>
        </row>
        <row r="613">
          <cell r="A613" t="str">
            <v>C20</v>
          </cell>
          <cell r="C613" t="str">
            <v>混凝土C20</v>
          </cell>
          <cell r="D613" t="str">
            <v>m3</v>
          </cell>
          <cell r="E613">
            <v>1.02</v>
          </cell>
          <cell r="F613">
            <v>46.99</v>
          </cell>
          <cell r="G613">
            <v>47.9298</v>
          </cell>
          <cell r="H613">
            <v>4656.3800700000002</v>
          </cell>
          <cell r="J613">
            <v>10.199999999999999</v>
          </cell>
          <cell r="Q613">
            <v>702.27</v>
          </cell>
          <cell r="R613">
            <v>32999.667300000001</v>
          </cell>
          <cell r="S613">
            <v>3205917.6781950002</v>
          </cell>
        </row>
        <row r="614">
          <cell r="A614" t="str">
            <v>Q18</v>
          </cell>
          <cell r="C614" t="str">
            <v>草袋</v>
          </cell>
          <cell r="D614" t="str">
            <v>no</v>
          </cell>
          <cell r="E614">
            <v>0</v>
          </cell>
          <cell r="F614">
            <v>0.33015873015873021</v>
          </cell>
          <cell r="G614">
            <v>0</v>
          </cell>
          <cell r="H614">
            <v>0</v>
          </cell>
          <cell r="Q614">
            <v>0</v>
          </cell>
          <cell r="R614">
            <v>0</v>
          </cell>
          <cell r="S614">
            <v>0</v>
          </cell>
        </row>
        <row r="615">
          <cell r="A615" t="str">
            <v>Y08</v>
          </cell>
          <cell r="C615" t="str">
            <v>水</v>
          </cell>
          <cell r="D615" t="str">
            <v>m3</v>
          </cell>
          <cell r="E615">
            <v>1.0332000000000001</v>
          </cell>
          <cell r="F615">
            <v>0.51466803911477099</v>
          </cell>
          <cell r="G615">
            <v>0.53175501801338143</v>
          </cell>
          <cell r="H615">
            <v>51.660000000000011</v>
          </cell>
          <cell r="J615">
            <v>10.332000000000001</v>
          </cell>
          <cell r="Q615">
            <v>711.35820000000012</v>
          </cell>
          <cell r="R615">
            <v>366.11332990221314</v>
          </cell>
          <cell r="S615">
            <v>35567.910000000011</v>
          </cell>
        </row>
        <row r="616">
          <cell r="A616" t="str">
            <v>Y09</v>
          </cell>
          <cell r="C616" t="str">
            <v>电</v>
          </cell>
          <cell r="D616" t="str">
            <v>kwh</v>
          </cell>
          <cell r="E616">
            <v>0.40800000000000003</v>
          </cell>
          <cell r="F616">
            <v>0.11322696860524961</v>
          </cell>
          <cell r="G616">
            <v>4.6196603190941841E-2</v>
          </cell>
          <cell r="H616">
            <v>4.4880000000000004</v>
          </cell>
          <cell r="J616">
            <v>4.08</v>
          </cell>
          <cell r="Q616">
            <v>280.90800000000002</v>
          </cell>
          <cell r="R616">
            <v>31.806361296963459</v>
          </cell>
          <cell r="S616">
            <v>3089.9880000000003</v>
          </cell>
        </row>
        <row r="617">
          <cell r="C617">
            <v>0</v>
          </cell>
          <cell r="D617">
            <v>0</v>
          </cell>
          <cell r="E617">
            <v>0</v>
          </cell>
          <cell r="F617">
            <v>0</v>
          </cell>
          <cell r="G617">
            <v>0</v>
          </cell>
          <cell r="H617">
            <v>0</v>
          </cell>
          <cell r="Q617">
            <v>0</v>
          </cell>
          <cell r="R617">
            <v>0</v>
          </cell>
          <cell r="S617">
            <v>0</v>
          </cell>
        </row>
        <row r="618">
          <cell r="C618">
            <v>0</v>
          </cell>
          <cell r="D618">
            <v>0</v>
          </cell>
          <cell r="E618">
            <v>0</v>
          </cell>
          <cell r="F618">
            <v>0</v>
          </cell>
          <cell r="G618">
            <v>0</v>
          </cell>
          <cell r="H618">
            <v>0</v>
          </cell>
          <cell r="Q618">
            <v>0</v>
          </cell>
          <cell r="R618">
            <v>0</v>
          </cell>
          <cell r="S618">
            <v>0</v>
          </cell>
        </row>
        <row r="619">
          <cell r="C619">
            <v>0</v>
          </cell>
          <cell r="D619">
            <v>0</v>
          </cell>
          <cell r="E619">
            <v>0</v>
          </cell>
          <cell r="F619">
            <v>0</v>
          </cell>
          <cell r="G619">
            <v>0</v>
          </cell>
          <cell r="H619">
            <v>0</v>
          </cell>
          <cell r="Q619">
            <v>0</v>
          </cell>
          <cell r="R619">
            <v>0</v>
          </cell>
          <cell r="S619">
            <v>0</v>
          </cell>
        </row>
        <row r="620">
          <cell r="C620">
            <v>0</v>
          </cell>
          <cell r="D620">
            <v>0</v>
          </cell>
          <cell r="E620">
            <v>0</v>
          </cell>
          <cell r="F620">
            <v>0</v>
          </cell>
          <cell r="G620">
            <v>0</v>
          </cell>
          <cell r="H620">
            <v>0</v>
          </cell>
          <cell r="Q620">
            <v>0</v>
          </cell>
          <cell r="R620">
            <v>0</v>
          </cell>
          <cell r="S620">
            <v>0</v>
          </cell>
        </row>
        <row r="621">
          <cell r="C621">
            <v>0</v>
          </cell>
          <cell r="D621">
            <v>0</v>
          </cell>
          <cell r="E621">
            <v>0</v>
          </cell>
          <cell r="F621">
            <v>0</v>
          </cell>
          <cell r="G621">
            <v>0</v>
          </cell>
          <cell r="H621">
            <v>0</v>
          </cell>
          <cell r="Q621">
            <v>0</v>
          </cell>
          <cell r="R621">
            <v>0</v>
          </cell>
          <cell r="S621">
            <v>0</v>
          </cell>
        </row>
        <row r="622">
          <cell r="C622">
            <v>0</v>
          </cell>
          <cell r="D622">
            <v>0</v>
          </cell>
          <cell r="E622">
            <v>0</v>
          </cell>
          <cell r="F622">
            <v>0</v>
          </cell>
          <cell r="G622">
            <v>0</v>
          </cell>
          <cell r="H622">
            <v>0</v>
          </cell>
          <cell r="Q622">
            <v>0</v>
          </cell>
          <cell r="R622">
            <v>0</v>
          </cell>
          <cell r="S622">
            <v>0</v>
          </cell>
        </row>
        <row r="623">
          <cell r="C623">
            <v>0</v>
          </cell>
          <cell r="D623">
            <v>0</v>
          </cell>
          <cell r="E623">
            <v>0</v>
          </cell>
          <cell r="F623">
            <v>0</v>
          </cell>
          <cell r="G623">
            <v>0</v>
          </cell>
          <cell r="H623">
            <v>0</v>
          </cell>
          <cell r="Q623">
            <v>0</v>
          </cell>
          <cell r="R623">
            <v>0</v>
          </cell>
          <cell r="S623">
            <v>0</v>
          </cell>
        </row>
        <row r="624">
          <cell r="C624">
            <v>0</v>
          </cell>
          <cell r="D624">
            <v>0</v>
          </cell>
          <cell r="E624">
            <v>0</v>
          </cell>
          <cell r="F624">
            <v>0</v>
          </cell>
          <cell r="G624">
            <v>0</v>
          </cell>
          <cell r="H624">
            <v>0</v>
          </cell>
          <cell r="Q624">
            <v>0</v>
          </cell>
          <cell r="R624">
            <v>0</v>
          </cell>
          <cell r="S624">
            <v>0</v>
          </cell>
        </row>
        <row r="625">
          <cell r="C625">
            <v>0</v>
          </cell>
          <cell r="D625">
            <v>0</v>
          </cell>
          <cell r="E625">
            <v>0</v>
          </cell>
          <cell r="F625">
            <v>0</v>
          </cell>
          <cell r="G625">
            <v>0</v>
          </cell>
          <cell r="H625">
            <v>0</v>
          </cell>
          <cell r="Q625">
            <v>0</v>
          </cell>
          <cell r="R625">
            <v>0</v>
          </cell>
          <cell r="S625">
            <v>0</v>
          </cell>
        </row>
        <row r="626">
          <cell r="C626">
            <v>0</v>
          </cell>
          <cell r="D626">
            <v>0</v>
          </cell>
          <cell r="E626">
            <v>0</v>
          </cell>
          <cell r="F626">
            <v>0</v>
          </cell>
          <cell r="G626">
            <v>0</v>
          </cell>
          <cell r="H626">
            <v>0</v>
          </cell>
          <cell r="Q626">
            <v>0</v>
          </cell>
          <cell r="R626">
            <v>0</v>
          </cell>
          <cell r="S626">
            <v>0</v>
          </cell>
        </row>
        <row r="627">
          <cell r="C627">
            <v>0</v>
          </cell>
          <cell r="D627">
            <v>0</v>
          </cell>
          <cell r="E627">
            <v>0</v>
          </cell>
          <cell r="F627">
            <v>0</v>
          </cell>
          <cell r="G627">
            <v>0</v>
          </cell>
          <cell r="H627">
            <v>0</v>
          </cell>
          <cell r="Q627">
            <v>0</v>
          </cell>
          <cell r="R627">
            <v>0</v>
          </cell>
          <cell r="S627">
            <v>0</v>
          </cell>
        </row>
        <row r="628">
          <cell r="C628">
            <v>0</v>
          </cell>
          <cell r="D628">
            <v>0</v>
          </cell>
          <cell r="E628">
            <v>0</v>
          </cell>
          <cell r="F628">
            <v>0</v>
          </cell>
          <cell r="G628">
            <v>0</v>
          </cell>
          <cell r="H628">
            <v>0</v>
          </cell>
          <cell r="Q628">
            <v>0</v>
          </cell>
          <cell r="R628">
            <v>0</v>
          </cell>
          <cell r="S628">
            <v>0</v>
          </cell>
        </row>
        <row r="629">
          <cell r="C629">
            <v>0</v>
          </cell>
          <cell r="D629">
            <v>0</v>
          </cell>
          <cell r="E629">
            <v>0</v>
          </cell>
          <cell r="F629">
            <v>0</v>
          </cell>
          <cell r="G629">
            <v>0</v>
          </cell>
          <cell r="H629">
            <v>0</v>
          </cell>
          <cell r="Q629">
            <v>0</v>
          </cell>
          <cell r="R629">
            <v>0</v>
          </cell>
          <cell r="S629">
            <v>0</v>
          </cell>
        </row>
        <row r="630">
          <cell r="C630">
            <v>0</v>
          </cell>
          <cell r="D630">
            <v>0</v>
          </cell>
          <cell r="E630">
            <v>0</v>
          </cell>
          <cell r="F630">
            <v>0</v>
          </cell>
          <cell r="G630">
            <v>0</v>
          </cell>
          <cell r="H630">
            <v>0</v>
          </cell>
          <cell r="Q630">
            <v>0</v>
          </cell>
          <cell r="R630">
            <v>0</v>
          </cell>
          <cell r="S630">
            <v>0</v>
          </cell>
        </row>
        <row r="631">
          <cell r="C631">
            <v>0</v>
          </cell>
          <cell r="D631">
            <v>0</v>
          </cell>
          <cell r="E631">
            <v>0</v>
          </cell>
          <cell r="F631">
            <v>0</v>
          </cell>
          <cell r="G631">
            <v>0</v>
          </cell>
          <cell r="H631">
            <v>0</v>
          </cell>
          <cell r="Q631">
            <v>0</v>
          </cell>
          <cell r="R631">
            <v>0</v>
          </cell>
          <cell r="S631">
            <v>0</v>
          </cell>
        </row>
        <row r="632">
          <cell r="A632" t="str">
            <v>m998</v>
          </cell>
          <cell r="C632" t="str">
            <v>其它材料费</v>
          </cell>
          <cell r="D632" t="str">
            <v>%</v>
          </cell>
          <cell r="E632">
            <v>0</v>
          </cell>
          <cell r="F632">
            <v>0</v>
          </cell>
          <cell r="G632">
            <v>0</v>
          </cell>
          <cell r="H632">
            <v>0</v>
          </cell>
          <cell r="Q632">
            <v>0</v>
          </cell>
          <cell r="R632">
            <v>0</v>
          </cell>
          <cell r="S632">
            <v>0</v>
          </cell>
        </row>
        <row r="633">
          <cell r="A633" t="str">
            <v>m999</v>
          </cell>
          <cell r="C633" t="str">
            <v>其它材料费</v>
          </cell>
          <cell r="D633" t="str">
            <v>usd</v>
          </cell>
          <cell r="E633">
            <v>0</v>
          </cell>
          <cell r="F633">
            <v>1</v>
          </cell>
          <cell r="G633">
            <v>0</v>
          </cell>
          <cell r="H633">
            <v>0</v>
          </cell>
          <cell r="Q633">
            <v>0</v>
          </cell>
          <cell r="R633">
            <v>0</v>
          </cell>
          <cell r="S633">
            <v>0</v>
          </cell>
        </row>
        <row r="634">
          <cell r="A634" t="str">
            <v>E000</v>
          </cell>
          <cell r="B634">
            <v>3</v>
          </cell>
          <cell r="C634" t="str">
            <v>施工设备</v>
          </cell>
          <cell r="G634">
            <v>3.6271070187731418</v>
          </cell>
          <cell r="H634">
            <v>352.37344687381074</v>
          </cell>
          <cell r="Q634">
            <v>0</v>
          </cell>
          <cell r="R634">
            <v>2497.2631824253081</v>
          </cell>
          <cell r="S634">
            <v>242609.11817261868</v>
          </cell>
        </row>
        <row r="635">
          <cell r="A635" t="str">
            <v>E403</v>
          </cell>
          <cell r="C635" t="str">
            <v>混凝土搅拌机</v>
          </cell>
          <cell r="D635" t="str">
            <v>台班</v>
          </cell>
          <cell r="E635">
            <v>0.10200000000000001</v>
          </cell>
          <cell r="F635">
            <v>28.477384246729034</v>
          </cell>
          <cell r="G635">
            <v>2.9046931931663615</v>
          </cell>
          <cell r="H635">
            <v>282.19094371611203</v>
          </cell>
          <cell r="J635">
            <v>1.02</v>
          </cell>
          <cell r="Q635">
            <v>70.227000000000004</v>
          </cell>
          <cell r="R635">
            <v>1999.88126349504</v>
          </cell>
          <cell r="S635">
            <v>194288.46474854313</v>
          </cell>
        </row>
        <row r="636">
          <cell r="A636" t="str">
            <v>E405</v>
          </cell>
          <cell r="C636" t="str">
            <v>混凝土振捣器</v>
          </cell>
          <cell r="D636" t="str">
            <v>台班</v>
          </cell>
          <cell r="E636">
            <v>3.4125000000000003E-2</v>
          </cell>
          <cell r="F636">
            <v>21.169635915217</v>
          </cell>
          <cell r="G636">
            <v>0.72241382560678025</v>
          </cell>
          <cell r="H636">
            <v>70.182503157698704</v>
          </cell>
          <cell r="J636">
            <v>0.34125</v>
          </cell>
          <cell r="Q636">
            <v>23.495062500000003</v>
          </cell>
          <cell r="R636">
            <v>497.38191893026823</v>
          </cell>
          <cell r="S636">
            <v>48320.653424075557</v>
          </cell>
        </row>
        <row r="637">
          <cell r="C637">
            <v>0</v>
          </cell>
          <cell r="D637">
            <v>0</v>
          </cell>
          <cell r="E637">
            <v>0</v>
          </cell>
          <cell r="F637">
            <v>0</v>
          </cell>
          <cell r="G637">
            <v>0</v>
          </cell>
          <cell r="H637">
            <v>0</v>
          </cell>
          <cell r="Q637">
            <v>0</v>
          </cell>
          <cell r="R637">
            <v>0</v>
          </cell>
          <cell r="S637">
            <v>0</v>
          </cell>
        </row>
        <row r="638">
          <cell r="C638">
            <v>0</v>
          </cell>
          <cell r="D638">
            <v>0</v>
          </cell>
          <cell r="E638">
            <v>0</v>
          </cell>
          <cell r="F638">
            <v>0</v>
          </cell>
          <cell r="G638">
            <v>0</v>
          </cell>
          <cell r="H638">
            <v>0</v>
          </cell>
          <cell r="Q638">
            <v>0</v>
          </cell>
          <cell r="R638">
            <v>0</v>
          </cell>
          <cell r="S638">
            <v>0</v>
          </cell>
        </row>
        <row r="639">
          <cell r="C639">
            <v>0</v>
          </cell>
          <cell r="D639">
            <v>0</v>
          </cell>
          <cell r="E639">
            <v>0</v>
          </cell>
          <cell r="F639">
            <v>0</v>
          </cell>
          <cell r="G639">
            <v>0</v>
          </cell>
          <cell r="H639">
            <v>0</v>
          </cell>
          <cell r="Q639">
            <v>0</v>
          </cell>
          <cell r="R639">
            <v>0</v>
          </cell>
          <cell r="S639">
            <v>0</v>
          </cell>
        </row>
        <row r="640">
          <cell r="C640">
            <v>0</v>
          </cell>
          <cell r="D640">
            <v>0</v>
          </cell>
          <cell r="E640">
            <v>0</v>
          </cell>
          <cell r="F640">
            <v>0</v>
          </cell>
          <cell r="G640">
            <v>0</v>
          </cell>
          <cell r="H640">
            <v>0</v>
          </cell>
          <cell r="Q640">
            <v>0</v>
          </cell>
          <cell r="R640">
            <v>0</v>
          </cell>
          <cell r="S640">
            <v>0</v>
          </cell>
        </row>
        <row r="641">
          <cell r="C641">
            <v>0</v>
          </cell>
          <cell r="D641">
            <v>0</v>
          </cell>
          <cell r="E641">
            <v>0</v>
          </cell>
          <cell r="F641">
            <v>0</v>
          </cell>
          <cell r="G641">
            <v>0</v>
          </cell>
          <cell r="H641">
            <v>0</v>
          </cell>
          <cell r="Q641">
            <v>0</v>
          </cell>
          <cell r="R641">
            <v>0</v>
          </cell>
          <cell r="S641">
            <v>0</v>
          </cell>
        </row>
        <row r="642">
          <cell r="C642">
            <v>0</v>
          </cell>
          <cell r="D642">
            <v>0</v>
          </cell>
          <cell r="E642">
            <v>0</v>
          </cell>
          <cell r="F642">
            <v>0</v>
          </cell>
          <cell r="G642">
            <v>0</v>
          </cell>
          <cell r="H642">
            <v>0</v>
          </cell>
          <cell r="Q642">
            <v>0</v>
          </cell>
          <cell r="R642">
            <v>0</v>
          </cell>
          <cell r="S642">
            <v>0</v>
          </cell>
        </row>
        <row r="643">
          <cell r="C643">
            <v>0</v>
          </cell>
          <cell r="D643">
            <v>0</v>
          </cell>
          <cell r="E643">
            <v>0</v>
          </cell>
          <cell r="F643">
            <v>0</v>
          </cell>
          <cell r="G643">
            <v>0</v>
          </cell>
          <cell r="H643">
            <v>0</v>
          </cell>
          <cell r="Q643">
            <v>0</v>
          </cell>
          <cell r="R643">
            <v>0</v>
          </cell>
          <cell r="S643">
            <v>0</v>
          </cell>
        </row>
        <row r="644">
          <cell r="C644">
            <v>0</v>
          </cell>
          <cell r="D644">
            <v>0</v>
          </cell>
          <cell r="E644">
            <v>0</v>
          </cell>
          <cell r="F644">
            <v>0</v>
          </cell>
          <cell r="G644">
            <v>0</v>
          </cell>
          <cell r="H644">
            <v>0</v>
          </cell>
          <cell r="Q644">
            <v>0</v>
          </cell>
          <cell r="R644">
            <v>0</v>
          </cell>
          <cell r="S644">
            <v>0</v>
          </cell>
        </row>
        <row r="645">
          <cell r="C645">
            <v>0</v>
          </cell>
          <cell r="D645">
            <v>0</v>
          </cell>
          <cell r="E645">
            <v>0</v>
          </cell>
          <cell r="F645">
            <v>0</v>
          </cell>
          <cell r="H645">
            <v>0</v>
          </cell>
          <cell r="Q645">
            <v>0</v>
          </cell>
          <cell r="R645">
            <v>0</v>
          </cell>
          <cell r="S645">
            <v>0</v>
          </cell>
        </row>
        <row r="646">
          <cell r="C646">
            <v>0</v>
          </cell>
          <cell r="D646">
            <v>0</v>
          </cell>
          <cell r="E646">
            <v>0</v>
          </cell>
          <cell r="F646">
            <v>0</v>
          </cell>
          <cell r="H646">
            <v>0</v>
          </cell>
          <cell r="Q646">
            <v>0</v>
          </cell>
          <cell r="R646">
            <v>0</v>
          </cell>
          <cell r="S646">
            <v>0</v>
          </cell>
        </row>
        <row r="647">
          <cell r="B647">
            <v>4</v>
          </cell>
          <cell r="C647" t="str">
            <v>基本直接费</v>
          </cell>
          <cell r="G647">
            <v>56.459428892164809</v>
          </cell>
        </row>
        <row r="648">
          <cell r="B648">
            <v>5</v>
          </cell>
          <cell r="C648" t="str">
            <v>其他直接费</v>
          </cell>
          <cell r="G648">
            <v>9.1670641207537624</v>
          </cell>
        </row>
        <row r="649">
          <cell r="B649">
            <v>6</v>
          </cell>
          <cell r="C649" t="str">
            <v>间接费</v>
          </cell>
          <cell r="G649">
            <v>4.2493850655449625</v>
          </cell>
        </row>
        <row r="650">
          <cell r="B650">
            <v>7</v>
          </cell>
          <cell r="C650" t="str">
            <v>合计</v>
          </cell>
          <cell r="G650">
            <v>69.875878078463529</v>
          </cell>
        </row>
        <row r="652">
          <cell r="B652" t="str">
            <v>单   价   分   析   表</v>
          </cell>
          <cell r="J652" t="str">
            <v>工序划分</v>
          </cell>
          <cell r="Q652" t="str">
            <v>汇总项</v>
          </cell>
        </row>
        <row r="654">
          <cell r="A654" t="str">
            <v>BOQ系数</v>
          </cell>
          <cell r="B654" t="str">
            <v>项目编号:</v>
          </cell>
          <cell r="C654" t="str">
            <v>垫层砼2</v>
          </cell>
          <cell r="G654" t="str">
            <v>数量</v>
          </cell>
          <cell r="H654">
            <v>37</v>
          </cell>
          <cell r="I654" t="str">
            <v>单价</v>
          </cell>
        </row>
        <row r="655">
          <cell r="B655" t="str">
            <v>项目名称:</v>
          </cell>
          <cell r="C655" t="str">
            <v>Plain concrete Class 15/20 in 75mm blinding layer under base slab</v>
          </cell>
          <cell r="G655" t="str">
            <v>单位</v>
          </cell>
          <cell r="H655">
            <v>0</v>
          </cell>
          <cell r="I655">
            <v>5.2406908558847638</v>
          </cell>
          <cell r="J655" t="str">
            <v>垫层砼</v>
          </cell>
        </row>
        <row r="656">
          <cell r="A656" t="str">
            <v>垫层砼2</v>
          </cell>
          <cell r="B656" t="str">
            <v>单   价:</v>
          </cell>
          <cell r="C656">
            <v>5.2406908558847638</v>
          </cell>
          <cell r="D656" t="str">
            <v>USD/</v>
          </cell>
          <cell r="G656" t="str">
            <v>定额单位</v>
          </cell>
          <cell r="I656">
            <v>509</v>
          </cell>
          <cell r="J656" t="str">
            <v>6=482</v>
          </cell>
        </row>
        <row r="657">
          <cell r="A657" t="str">
            <v>定额号</v>
          </cell>
          <cell r="B657" t="str">
            <v>E01</v>
          </cell>
          <cell r="C657" t="str">
            <v>名称及规格</v>
          </cell>
          <cell r="D657" t="str">
            <v>单位</v>
          </cell>
          <cell r="E657" t="str">
            <v>数  量</v>
          </cell>
          <cell r="F657" t="str">
            <v>单价</v>
          </cell>
          <cell r="G657" t="str">
            <v>合价</v>
          </cell>
          <cell r="J657">
            <v>10</v>
          </cell>
          <cell r="Q657" t="str">
            <v>数量汇总</v>
          </cell>
          <cell r="R657" t="str">
            <v>价格汇总(美元)</v>
          </cell>
          <cell r="S657" t="str">
            <v>价格汇总(当地币)</v>
          </cell>
        </row>
        <row r="658">
          <cell r="G658" t="str">
            <v>美元</v>
          </cell>
          <cell r="H658" t="str">
            <v>当地币</v>
          </cell>
          <cell r="J658">
            <v>7.4999999999999997E-3</v>
          </cell>
        </row>
        <row r="659">
          <cell r="A659" t="str">
            <v>L00</v>
          </cell>
          <cell r="B659">
            <v>1</v>
          </cell>
          <cell r="C659" t="str">
            <v>人工</v>
          </cell>
          <cell r="G659">
            <v>0.32434276891405045</v>
          </cell>
          <cell r="H659">
            <v>31.509900000000002</v>
          </cell>
          <cell r="Q659">
            <v>0</v>
          </cell>
          <cell r="R659">
            <v>12.000682449819866</v>
          </cell>
          <cell r="S659">
            <v>1165.8663000000001</v>
          </cell>
        </row>
        <row r="660">
          <cell r="A660" t="str">
            <v>L10</v>
          </cell>
          <cell r="B660">
            <v>1.1000000000000001</v>
          </cell>
          <cell r="C660" t="str">
            <v>力工</v>
          </cell>
          <cell r="D660" t="str">
            <v>day</v>
          </cell>
          <cell r="E660">
            <v>8.0280000000000004E-2</v>
          </cell>
          <cell r="F660">
            <v>2.8821410190427175</v>
          </cell>
          <cell r="G660">
            <v>0.23137828100874938</v>
          </cell>
          <cell r="H660">
            <v>22.478400000000004</v>
          </cell>
          <cell r="J660">
            <v>10.704000000000001</v>
          </cell>
          <cell r="Q660">
            <v>2.9703600000000003</v>
          </cell>
          <cell r="R660">
            <v>8.5609963973237271</v>
          </cell>
          <cell r="S660">
            <v>831.70080000000019</v>
          </cell>
        </row>
        <row r="661">
          <cell r="A661" t="str">
            <v>L20</v>
          </cell>
          <cell r="B661">
            <v>1.2</v>
          </cell>
          <cell r="C661" t="str">
            <v>技工</v>
          </cell>
          <cell r="D661" t="str">
            <v>day</v>
          </cell>
          <cell r="E661">
            <v>2.0070000000000001E-2</v>
          </cell>
          <cell r="F661">
            <v>4.6320123520329384</v>
          </cell>
          <cell r="G661">
            <v>9.2964487905301083E-2</v>
          </cell>
          <cell r="H661">
            <v>9.0315000000000012</v>
          </cell>
          <cell r="J661">
            <v>2.6760000000000002</v>
          </cell>
          <cell r="Q661">
            <v>0.74259000000000008</v>
          </cell>
          <cell r="R661">
            <v>3.4396860524961399</v>
          </cell>
          <cell r="S661">
            <v>334.16550000000007</v>
          </cell>
        </row>
        <row r="662">
          <cell r="A662" t="str">
            <v>M000</v>
          </cell>
          <cell r="B662">
            <v>2</v>
          </cell>
          <cell r="C662" t="str">
            <v>建筑材料</v>
          </cell>
          <cell r="G662">
            <v>3.6380813715903244</v>
          </cell>
          <cell r="H662">
            <v>353.43960525000006</v>
          </cell>
          <cell r="Q662">
            <v>0</v>
          </cell>
          <cell r="R662">
            <v>134.609010748842</v>
          </cell>
          <cell r="S662">
            <v>13077.265394250002</v>
          </cell>
        </row>
        <row r="663">
          <cell r="A663" t="str">
            <v>C20</v>
          </cell>
          <cell r="C663" t="str">
            <v>混凝土C20</v>
          </cell>
          <cell r="D663" t="str">
            <v>m3</v>
          </cell>
          <cell r="E663">
            <v>7.6499999999999999E-2</v>
          </cell>
          <cell r="F663">
            <v>46.99</v>
          </cell>
          <cell r="G663">
            <v>3.594735</v>
          </cell>
          <cell r="H663">
            <v>349.22850525000001</v>
          </cell>
          <cell r="J663">
            <v>10.199999999999999</v>
          </cell>
          <cell r="Q663">
            <v>2.8304999999999998</v>
          </cell>
          <cell r="R663">
            <v>133.00519500000001</v>
          </cell>
          <cell r="S663">
            <v>12921.45469425</v>
          </cell>
        </row>
        <row r="664">
          <cell r="A664" t="str">
            <v>Q18</v>
          </cell>
          <cell r="C664" t="str">
            <v>草袋</v>
          </cell>
          <cell r="D664" t="str">
            <v>no</v>
          </cell>
          <cell r="E664">
            <v>0</v>
          </cell>
          <cell r="F664">
            <v>0.33015873015873021</v>
          </cell>
          <cell r="G664">
            <v>0</v>
          </cell>
          <cell r="H664">
            <v>0</v>
          </cell>
          <cell r="Q664">
            <v>0</v>
          </cell>
          <cell r="R664">
            <v>0</v>
          </cell>
          <cell r="S664">
            <v>0</v>
          </cell>
        </row>
        <row r="665">
          <cell r="A665" t="str">
            <v>Y08</v>
          </cell>
          <cell r="C665" t="str">
            <v>水</v>
          </cell>
          <cell r="D665" t="str">
            <v>m3</v>
          </cell>
          <cell r="E665">
            <v>7.7490000000000003E-2</v>
          </cell>
          <cell r="F665">
            <v>0.51466803911477099</v>
          </cell>
          <cell r="G665">
            <v>3.9881626351003605E-2</v>
          </cell>
          <cell r="H665">
            <v>3.8745000000000003</v>
          </cell>
          <cell r="J665">
            <v>10.332000000000001</v>
          </cell>
          <cell r="Q665">
            <v>2.86713</v>
          </cell>
          <cell r="R665">
            <v>1.4756201749871334</v>
          </cell>
          <cell r="S665">
            <v>143.35650000000001</v>
          </cell>
        </row>
        <row r="666">
          <cell r="A666" t="str">
            <v>Y09</v>
          </cell>
          <cell r="C666" t="str">
            <v>电</v>
          </cell>
          <cell r="D666" t="str">
            <v>kwh</v>
          </cell>
          <cell r="E666">
            <v>3.0599999999999999E-2</v>
          </cell>
          <cell r="F666">
            <v>0.11322696860524961</v>
          </cell>
          <cell r="G666">
            <v>3.4647452393206379E-3</v>
          </cell>
          <cell r="H666">
            <v>0.33660000000000001</v>
          </cell>
          <cell r="J666">
            <v>4.08</v>
          </cell>
          <cell r="Q666">
            <v>1.1321999999999999</v>
          </cell>
          <cell r="R666">
            <v>0.1281955738548636</v>
          </cell>
          <cell r="S666">
            <v>12.4542</v>
          </cell>
        </row>
        <row r="667">
          <cell r="C667">
            <v>0</v>
          </cell>
          <cell r="D667">
            <v>0</v>
          </cell>
          <cell r="E667">
            <v>0</v>
          </cell>
          <cell r="F667">
            <v>0</v>
          </cell>
          <cell r="G667">
            <v>0</v>
          </cell>
          <cell r="H667">
            <v>0</v>
          </cell>
          <cell r="Q667">
            <v>0</v>
          </cell>
          <cell r="R667">
            <v>0</v>
          </cell>
          <cell r="S667">
            <v>0</v>
          </cell>
        </row>
        <row r="668">
          <cell r="C668">
            <v>0</v>
          </cell>
          <cell r="D668">
            <v>0</v>
          </cell>
          <cell r="E668">
            <v>0</v>
          </cell>
          <cell r="F668">
            <v>0</v>
          </cell>
          <cell r="G668">
            <v>0</v>
          </cell>
          <cell r="H668">
            <v>0</v>
          </cell>
          <cell r="Q668">
            <v>0</v>
          </cell>
          <cell r="R668">
            <v>0</v>
          </cell>
          <cell r="S668">
            <v>0</v>
          </cell>
        </row>
        <row r="669">
          <cell r="C669">
            <v>0</v>
          </cell>
          <cell r="D669">
            <v>0</v>
          </cell>
          <cell r="E669">
            <v>0</v>
          </cell>
          <cell r="F669">
            <v>0</v>
          </cell>
          <cell r="G669">
            <v>0</v>
          </cell>
          <cell r="H669">
            <v>0</v>
          </cell>
          <cell r="Q669">
            <v>0</v>
          </cell>
          <cell r="R669">
            <v>0</v>
          </cell>
          <cell r="S669">
            <v>0</v>
          </cell>
        </row>
        <row r="670">
          <cell r="C670">
            <v>0</v>
          </cell>
          <cell r="D670">
            <v>0</v>
          </cell>
          <cell r="E670">
            <v>0</v>
          </cell>
          <cell r="F670">
            <v>0</v>
          </cell>
          <cell r="G670">
            <v>0</v>
          </cell>
          <cell r="H670">
            <v>0</v>
          </cell>
          <cell r="Q670">
            <v>0</v>
          </cell>
          <cell r="R670">
            <v>0</v>
          </cell>
          <cell r="S670">
            <v>0</v>
          </cell>
        </row>
        <row r="671">
          <cell r="C671">
            <v>0</v>
          </cell>
          <cell r="D671">
            <v>0</v>
          </cell>
          <cell r="E671">
            <v>0</v>
          </cell>
          <cell r="F671">
            <v>0</v>
          </cell>
          <cell r="G671">
            <v>0</v>
          </cell>
          <cell r="H671">
            <v>0</v>
          </cell>
          <cell r="Q671">
            <v>0</v>
          </cell>
          <cell r="R671">
            <v>0</v>
          </cell>
          <cell r="S671">
            <v>0</v>
          </cell>
        </row>
        <row r="672">
          <cell r="C672">
            <v>0</v>
          </cell>
          <cell r="D672">
            <v>0</v>
          </cell>
          <cell r="E672">
            <v>0</v>
          </cell>
          <cell r="F672">
            <v>0</v>
          </cell>
          <cell r="G672">
            <v>0</v>
          </cell>
          <cell r="H672">
            <v>0</v>
          </cell>
          <cell r="Q672">
            <v>0</v>
          </cell>
          <cell r="R672">
            <v>0</v>
          </cell>
          <cell r="S672">
            <v>0</v>
          </cell>
        </row>
        <row r="673">
          <cell r="C673">
            <v>0</v>
          </cell>
          <cell r="D673">
            <v>0</v>
          </cell>
          <cell r="E673">
            <v>0</v>
          </cell>
          <cell r="F673">
            <v>0</v>
          </cell>
          <cell r="G673">
            <v>0</v>
          </cell>
          <cell r="H673">
            <v>0</v>
          </cell>
          <cell r="Q673">
            <v>0</v>
          </cell>
          <cell r="R673">
            <v>0</v>
          </cell>
          <cell r="S673">
            <v>0</v>
          </cell>
        </row>
        <row r="674">
          <cell r="C674">
            <v>0</v>
          </cell>
          <cell r="D674">
            <v>0</v>
          </cell>
          <cell r="E674">
            <v>0</v>
          </cell>
          <cell r="F674">
            <v>0</v>
          </cell>
          <cell r="G674">
            <v>0</v>
          </cell>
          <cell r="H674">
            <v>0</v>
          </cell>
          <cell r="Q674">
            <v>0</v>
          </cell>
          <cell r="R674">
            <v>0</v>
          </cell>
          <cell r="S674">
            <v>0</v>
          </cell>
        </row>
        <row r="675">
          <cell r="C675">
            <v>0</v>
          </cell>
          <cell r="D675">
            <v>0</v>
          </cell>
          <cell r="E675">
            <v>0</v>
          </cell>
          <cell r="F675">
            <v>0</v>
          </cell>
          <cell r="G675">
            <v>0</v>
          </cell>
          <cell r="H675">
            <v>0</v>
          </cell>
          <cell r="Q675">
            <v>0</v>
          </cell>
          <cell r="R675">
            <v>0</v>
          </cell>
          <cell r="S675">
            <v>0</v>
          </cell>
        </row>
        <row r="676">
          <cell r="C676">
            <v>0</v>
          </cell>
          <cell r="D676">
            <v>0</v>
          </cell>
          <cell r="E676">
            <v>0</v>
          </cell>
          <cell r="F676">
            <v>0</v>
          </cell>
          <cell r="G676">
            <v>0</v>
          </cell>
          <cell r="H676">
            <v>0</v>
          </cell>
          <cell r="Q676">
            <v>0</v>
          </cell>
          <cell r="R676">
            <v>0</v>
          </cell>
          <cell r="S676">
            <v>0</v>
          </cell>
        </row>
        <row r="677">
          <cell r="C677">
            <v>0</v>
          </cell>
          <cell r="D677">
            <v>0</v>
          </cell>
          <cell r="E677">
            <v>0</v>
          </cell>
          <cell r="F677">
            <v>0</v>
          </cell>
          <cell r="G677">
            <v>0</v>
          </cell>
          <cell r="H677">
            <v>0</v>
          </cell>
          <cell r="Q677">
            <v>0</v>
          </cell>
          <cell r="R677">
            <v>0</v>
          </cell>
          <cell r="S677">
            <v>0</v>
          </cell>
        </row>
        <row r="678">
          <cell r="C678">
            <v>0</v>
          </cell>
          <cell r="D678">
            <v>0</v>
          </cell>
          <cell r="E678">
            <v>0</v>
          </cell>
          <cell r="F678">
            <v>0</v>
          </cell>
          <cell r="G678">
            <v>0</v>
          </cell>
          <cell r="H678">
            <v>0</v>
          </cell>
          <cell r="Q678">
            <v>0</v>
          </cell>
          <cell r="R678">
            <v>0</v>
          </cell>
          <cell r="S678">
            <v>0</v>
          </cell>
        </row>
        <row r="679">
          <cell r="C679">
            <v>0</v>
          </cell>
          <cell r="D679">
            <v>0</v>
          </cell>
          <cell r="E679">
            <v>0</v>
          </cell>
          <cell r="F679">
            <v>0</v>
          </cell>
          <cell r="G679">
            <v>0</v>
          </cell>
          <cell r="H679">
            <v>0</v>
          </cell>
          <cell r="Q679">
            <v>0</v>
          </cell>
          <cell r="R679">
            <v>0</v>
          </cell>
          <cell r="S679">
            <v>0</v>
          </cell>
        </row>
        <row r="680">
          <cell r="C680">
            <v>0</v>
          </cell>
          <cell r="D680">
            <v>0</v>
          </cell>
          <cell r="E680">
            <v>0</v>
          </cell>
          <cell r="F680">
            <v>0</v>
          </cell>
          <cell r="G680">
            <v>0</v>
          </cell>
          <cell r="H680">
            <v>0</v>
          </cell>
          <cell r="Q680">
            <v>0</v>
          </cell>
          <cell r="R680">
            <v>0</v>
          </cell>
          <cell r="S680">
            <v>0</v>
          </cell>
        </row>
        <row r="681">
          <cell r="C681">
            <v>0</v>
          </cell>
          <cell r="D681">
            <v>0</v>
          </cell>
          <cell r="E681">
            <v>0</v>
          </cell>
          <cell r="F681">
            <v>0</v>
          </cell>
          <cell r="G681">
            <v>0</v>
          </cell>
          <cell r="H681">
            <v>0</v>
          </cell>
          <cell r="Q681">
            <v>0</v>
          </cell>
          <cell r="R681">
            <v>0</v>
          </cell>
          <cell r="S681">
            <v>0</v>
          </cell>
        </row>
        <row r="682">
          <cell r="A682" t="str">
            <v>m998</v>
          </cell>
          <cell r="C682" t="str">
            <v>其它材料费</v>
          </cell>
          <cell r="D682" t="str">
            <v>%</v>
          </cell>
          <cell r="E682">
            <v>0</v>
          </cell>
          <cell r="F682">
            <v>0</v>
          </cell>
          <cell r="G682">
            <v>0</v>
          </cell>
          <cell r="H682">
            <v>0</v>
          </cell>
          <cell r="Q682">
            <v>0</v>
          </cell>
          <cell r="R682">
            <v>0</v>
          </cell>
          <cell r="S682">
            <v>0</v>
          </cell>
        </row>
        <row r="683">
          <cell r="A683" t="str">
            <v>m999</v>
          </cell>
          <cell r="C683" t="str">
            <v>其它材料费</v>
          </cell>
          <cell r="D683" t="str">
            <v>usd</v>
          </cell>
          <cell r="E683">
            <v>0</v>
          </cell>
          <cell r="F683">
            <v>1</v>
          </cell>
          <cell r="G683">
            <v>0</v>
          </cell>
          <cell r="H683">
            <v>0</v>
          </cell>
          <cell r="Q683">
            <v>0</v>
          </cell>
          <cell r="R683">
            <v>0</v>
          </cell>
          <cell r="S683">
            <v>0</v>
          </cell>
        </row>
        <row r="684">
          <cell r="A684" t="str">
            <v>E000</v>
          </cell>
          <cell r="B684">
            <v>3</v>
          </cell>
          <cell r="C684" t="str">
            <v>施工设备</v>
          </cell>
          <cell r="G684">
            <v>0.2720330264079856</v>
          </cell>
          <cell r="H684">
            <v>26.428008515535804</v>
          </cell>
          <cell r="Q684">
            <v>0</v>
          </cell>
          <cell r="R684">
            <v>10.065221977095467</v>
          </cell>
          <cell r="S684">
            <v>977.83631507482471</v>
          </cell>
        </row>
        <row r="685">
          <cell r="A685" t="str">
            <v>E403</v>
          </cell>
          <cell r="C685" t="str">
            <v>混凝土搅拌机</v>
          </cell>
          <cell r="D685" t="str">
            <v>台班</v>
          </cell>
          <cell r="E685">
            <v>7.6499999999999997E-3</v>
          </cell>
          <cell r="F685">
            <v>28.477384246729034</v>
          </cell>
          <cell r="G685">
            <v>0.21785198948747711</v>
          </cell>
          <cell r="H685">
            <v>21.164320778708401</v>
          </cell>
          <cell r="J685">
            <v>1.02</v>
          </cell>
          <cell r="Q685">
            <v>0.28304999999999997</v>
          </cell>
          <cell r="R685">
            <v>8.0605236110366523</v>
          </cell>
          <cell r="S685">
            <v>783.07986881221086</v>
          </cell>
        </row>
        <row r="686">
          <cell r="A686" t="str">
            <v>E405</v>
          </cell>
          <cell r="C686" t="str">
            <v>混凝土振捣器</v>
          </cell>
          <cell r="D686" t="str">
            <v>台班</v>
          </cell>
          <cell r="E686">
            <v>2.559375E-3</v>
          </cell>
          <cell r="F686">
            <v>21.169635915217</v>
          </cell>
          <cell r="G686">
            <v>5.4181036920508512E-2</v>
          </cell>
          <cell r="H686">
            <v>5.2636877368274018</v>
          </cell>
          <cell r="J686">
            <v>0.34125</v>
          </cell>
          <cell r="Q686">
            <v>9.4696875E-2</v>
          </cell>
          <cell r="R686">
            <v>2.0046983660588151</v>
          </cell>
          <cell r="S686">
            <v>194.75644626261388</v>
          </cell>
        </row>
        <row r="687">
          <cell r="C687">
            <v>0</v>
          </cell>
          <cell r="D687">
            <v>0</v>
          </cell>
          <cell r="E687">
            <v>0</v>
          </cell>
          <cell r="F687">
            <v>0</v>
          </cell>
          <cell r="G687">
            <v>0</v>
          </cell>
          <cell r="H687">
            <v>0</v>
          </cell>
          <cell r="Q687">
            <v>0</v>
          </cell>
          <cell r="R687">
            <v>0</v>
          </cell>
          <cell r="S687">
            <v>0</v>
          </cell>
        </row>
        <row r="688">
          <cell r="C688">
            <v>0</v>
          </cell>
          <cell r="D688">
            <v>0</v>
          </cell>
          <cell r="E688">
            <v>0</v>
          </cell>
          <cell r="F688">
            <v>0</v>
          </cell>
          <cell r="G688">
            <v>0</v>
          </cell>
          <cell r="H688">
            <v>0</v>
          </cell>
          <cell r="Q688">
            <v>0</v>
          </cell>
          <cell r="R688">
            <v>0</v>
          </cell>
          <cell r="S688">
            <v>0</v>
          </cell>
        </row>
        <row r="689">
          <cell r="C689">
            <v>0</v>
          </cell>
          <cell r="D689">
            <v>0</v>
          </cell>
          <cell r="E689">
            <v>0</v>
          </cell>
          <cell r="F689">
            <v>0</v>
          </cell>
          <cell r="G689">
            <v>0</v>
          </cell>
          <cell r="H689">
            <v>0</v>
          </cell>
          <cell r="Q689">
            <v>0</v>
          </cell>
          <cell r="R689">
            <v>0</v>
          </cell>
          <cell r="S689">
            <v>0</v>
          </cell>
        </row>
        <row r="690">
          <cell r="C690">
            <v>0</v>
          </cell>
          <cell r="D690">
            <v>0</v>
          </cell>
          <cell r="E690">
            <v>0</v>
          </cell>
          <cell r="F690">
            <v>0</v>
          </cell>
          <cell r="G690">
            <v>0</v>
          </cell>
          <cell r="H690">
            <v>0</v>
          </cell>
          <cell r="Q690">
            <v>0</v>
          </cell>
          <cell r="R690">
            <v>0</v>
          </cell>
          <cell r="S690">
            <v>0</v>
          </cell>
        </row>
        <row r="691">
          <cell r="C691">
            <v>0</v>
          </cell>
          <cell r="D691">
            <v>0</v>
          </cell>
          <cell r="E691">
            <v>0</v>
          </cell>
          <cell r="F691">
            <v>0</v>
          </cell>
          <cell r="G691">
            <v>0</v>
          </cell>
          <cell r="H691">
            <v>0</v>
          </cell>
          <cell r="Q691">
            <v>0</v>
          </cell>
          <cell r="R691">
            <v>0</v>
          </cell>
          <cell r="S691">
            <v>0</v>
          </cell>
        </row>
        <row r="692">
          <cell r="C692">
            <v>0</v>
          </cell>
          <cell r="D692">
            <v>0</v>
          </cell>
          <cell r="E692">
            <v>0</v>
          </cell>
          <cell r="F692">
            <v>0</v>
          </cell>
          <cell r="G692">
            <v>0</v>
          </cell>
          <cell r="H692">
            <v>0</v>
          </cell>
          <cell r="Q692">
            <v>0</v>
          </cell>
          <cell r="R692">
            <v>0</v>
          </cell>
          <cell r="S692">
            <v>0</v>
          </cell>
        </row>
        <row r="693">
          <cell r="C693">
            <v>0</v>
          </cell>
          <cell r="D693">
            <v>0</v>
          </cell>
          <cell r="E693">
            <v>0</v>
          </cell>
          <cell r="F693">
            <v>0</v>
          </cell>
          <cell r="G693">
            <v>0</v>
          </cell>
          <cell r="H693">
            <v>0</v>
          </cell>
          <cell r="Q693">
            <v>0</v>
          </cell>
          <cell r="R693">
            <v>0</v>
          </cell>
          <cell r="S693">
            <v>0</v>
          </cell>
        </row>
        <row r="694">
          <cell r="C694">
            <v>0</v>
          </cell>
          <cell r="D694">
            <v>0</v>
          </cell>
          <cell r="E694">
            <v>0</v>
          </cell>
          <cell r="F694">
            <v>0</v>
          </cell>
          <cell r="G694">
            <v>0</v>
          </cell>
          <cell r="H694">
            <v>0</v>
          </cell>
          <cell r="Q694">
            <v>0</v>
          </cell>
          <cell r="R694">
            <v>0</v>
          </cell>
          <cell r="S694">
            <v>0</v>
          </cell>
        </row>
        <row r="695">
          <cell r="C695">
            <v>0</v>
          </cell>
          <cell r="D695">
            <v>0</v>
          </cell>
          <cell r="E695">
            <v>0</v>
          </cell>
          <cell r="F695">
            <v>0</v>
          </cell>
          <cell r="H695">
            <v>0</v>
          </cell>
          <cell r="Q695">
            <v>0</v>
          </cell>
          <cell r="R695">
            <v>0</v>
          </cell>
          <cell r="S695">
            <v>0</v>
          </cell>
        </row>
        <row r="696">
          <cell r="C696">
            <v>0</v>
          </cell>
          <cell r="D696">
            <v>0</v>
          </cell>
          <cell r="E696">
            <v>0</v>
          </cell>
          <cell r="F696">
            <v>0</v>
          </cell>
          <cell r="H696">
            <v>0</v>
          </cell>
          <cell r="Q696">
            <v>0</v>
          </cell>
          <cell r="R696">
            <v>0</v>
          </cell>
          <cell r="S696">
            <v>0</v>
          </cell>
        </row>
        <row r="697">
          <cell r="B697">
            <v>4</v>
          </cell>
          <cell r="C697" t="str">
            <v>基本直接费</v>
          </cell>
          <cell r="G697">
            <v>4.2344571669123603</v>
          </cell>
        </row>
        <row r="698">
          <cell r="B698">
            <v>5</v>
          </cell>
          <cell r="C698" t="str">
            <v>其他直接费</v>
          </cell>
          <cell r="G698">
            <v>0.68752980905653205</v>
          </cell>
        </row>
        <row r="699">
          <cell r="B699">
            <v>6</v>
          </cell>
          <cell r="C699" t="str">
            <v>间接费</v>
          </cell>
          <cell r="G699">
            <v>0.31870387991587212</v>
          </cell>
        </row>
        <row r="700">
          <cell r="B700">
            <v>7</v>
          </cell>
          <cell r="C700" t="str">
            <v>合计</v>
          </cell>
          <cell r="G700">
            <v>5.2406908558847638</v>
          </cell>
        </row>
        <row r="702">
          <cell r="B702" t="str">
            <v>单   价   分   析   表</v>
          </cell>
          <cell r="J702" t="str">
            <v>工序划分</v>
          </cell>
          <cell r="Q702" t="str">
            <v>汇总项</v>
          </cell>
        </row>
        <row r="704">
          <cell r="A704" t="str">
            <v>BOQ系数</v>
          </cell>
          <cell r="B704" t="str">
            <v>项目编号:</v>
          </cell>
          <cell r="C704" t="str">
            <v>砼挡墙1</v>
          </cell>
          <cell r="G704" t="str">
            <v>数量</v>
          </cell>
          <cell r="H704">
            <v>78</v>
          </cell>
          <cell r="I704" t="str">
            <v>单价</v>
          </cell>
        </row>
        <row r="705">
          <cell r="B705" t="str">
            <v>项目名称:</v>
          </cell>
          <cell r="C705" t="str">
            <v>2100x1500x40mm thick precast concrete complete with interlocking facilities</v>
          </cell>
          <cell r="G705" t="str">
            <v>单位</v>
          </cell>
          <cell r="H705">
            <v>0</v>
          </cell>
          <cell r="I705">
            <v>10.970895488006969</v>
          </cell>
          <cell r="J705" t="str">
            <v>砼挡墙</v>
          </cell>
        </row>
        <row r="706">
          <cell r="A706" t="str">
            <v>砼挡墙1</v>
          </cell>
          <cell r="B706" t="str">
            <v>单   价:</v>
          </cell>
          <cell r="C706">
            <v>10.970895488006969</v>
          </cell>
          <cell r="D706" t="str">
            <v>USD/</v>
          </cell>
          <cell r="G706" t="str">
            <v>定额单位</v>
          </cell>
          <cell r="I706">
            <v>1066</v>
          </cell>
          <cell r="J706" t="str">
            <v>3=459</v>
          </cell>
        </row>
        <row r="707">
          <cell r="A707" t="str">
            <v>定额号</v>
          </cell>
          <cell r="B707" t="str">
            <v>E01</v>
          </cell>
          <cell r="C707" t="str">
            <v>名称及规格</v>
          </cell>
          <cell r="D707" t="str">
            <v>单位</v>
          </cell>
          <cell r="E707" t="str">
            <v>数  量</v>
          </cell>
          <cell r="F707" t="str">
            <v>单价</v>
          </cell>
          <cell r="G707" t="str">
            <v>合价</v>
          </cell>
          <cell r="J707">
            <v>10</v>
          </cell>
          <cell r="Q707" t="str">
            <v>数量汇总</v>
          </cell>
          <cell r="R707" t="str">
            <v>价格汇总(美元)</v>
          </cell>
          <cell r="S707" t="str">
            <v>价格汇总(当地币)</v>
          </cell>
        </row>
        <row r="708">
          <cell r="G708" t="str">
            <v>美元</v>
          </cell>
          <cell r="H708" t="str">
            <v>当地币</v>
          </cell>
          <cell r="J708">
            <v>1.2600000000000004E-2</v>
          </cell>
        </row>
        <row r="709">
          <cell r="A709" t="str">
            <v>L00</v>
          </cell>
          <cell r="B709">
            <v>1</v>
          </cell>
          <cell r="C709" t="str">
            <v>人工</v>
          </cell>
          <cell r="G709">
            <v>0.60353935151827098</v>
          </cell>
          <cell r="H709">
            <v>58.633848000000029</v>
          </cell>
          <cell r="Q709">
            <v>0</v>
          </cell>
          <cell r="R709">
            <v>47.076069418425135</v>
          </cell>
          <cell r="S709">
            <v>4573.440144000002</v>
          </cell>
        </row>
        <row r="710">
          <cell r="A710" t="str">
            <v>L10</v>
          </cell>
          <cell r="B710">
            <v>1.1000000000000001</v>
          </cell>
          <cell r="C710" t="str">
            <v>力工</v>
          </cell>
          <cell r="D710" t="str">
            <v>day</v>
          </cell>
          <cell r="E710">
            <v>0.14938560000000006</v>
          </cell>
          <cell r="F710">
            <v>2.8821410190427175</v>
          </cell>
          <cell r="G710">
            <v>0.43055036541430797</v>
          </cell>
          <cell r="H710">
            <v>41.82796800000002</v>
          </cell>
          <cell r="J710">
            <v>11.856000000000002</v>
          </cell>
          <cell r="Q710">
            <v>11.652076800000005</v>
          </cell>
          <cell r="R710">
            <v>33.582928502316022</v>
          </cell>
          <cell r="S710">
            <v>3262.5815040000016</v>
          </cell>
        </row>
        <row r="711">
          <cell r="A711" t="str">
            <v>L20</v>
          </cell>
          <cell r="B711">
            <v>1.2</v>
          </cell>
          <cell r="C711" t="str">
            <v>技工</v>
          </cell>
          <cell r="D711" t="str">
            <v>day</v>
          </cell>
          <cell r="E711">
            <v>3.7346400000000016E-2</v>
          </cell>
          <cell r="F711">
            <v>4.6320123520329384</v>
          </cell>
          <cell r="G711">
            <v>0.17298898610396302</v>
          </cell>
          <cell r="H711">
            <v>16.805880000000009</v>
          </cell>
          <cell r="J711">
            <v>2.9640000000000004</v>
          </cell>
          <cell r="Q711">
            <v>2.9130192000000013</v>
          </cell>
          <cell r="R711">
            <v>13.493140916109116</v>
          </cell>
          <cell r="S711">
            <v>1310.8586400000006</v>
          </cell>
        </row>
        <row r="712">
          <cell r="A712" t="str">
            <v>M000</v>
          </cell>
          <cell r="B712">
            <v>2</v>
          </cell>
          <cell r="C712" t="str">
            <v>建筑材料</v>
          </cell>
          <cell r="G712">
            <v>6.7196445358723631</v>
          </cell>
          <cell r="H712">
            <v>652.81346666000013</v>
          </cell>
          <cell r="Q712">
            <v>0</v>
          </cell>
          <cell r="R712">
            <v>524.13227379804437</v>
          </cell>
          <cell r="S712">
            <v>50919.450399480011</v>
          </cell>
        </row>
        <row r="713">
          <cell r="A713" t="str">
            <v>C20</v>
          </cell>
          <cell r="C713" t="str">
            <v>混凝土C20</v>
          </cell>
          <cell r="D713" t="str">
            <v>m3</v>
          </cell>
          <cell r="E713">
            <v>0.12852000000000002</v>
          </cell>
          <cell r="F713">
            <v>51.99</v>
          </cell>
          <cell r="G713">
            <v>6.6817548000000011</v>
          </cell>
          <cell r="H713">
            <v>649.13247882000019</v>
          </cell>
          <cell r="J713">
            <v>10.199999999999999</v>
          </cell>
          <cell r="Q713">
            <v>10.024560000000001</v>
          </cell>
          <cell r="R713">
            <v>521.17687440000009</v>
          </cell>
          <cell r="S713">
            <v>50632.333347960011</v>
          </cell>
        </row>
        <row r="714">
          <cell r="A714" t="str">
            <v>Q18</v>
          </cell>
          <cell r="C714" t="str">
            <v>草袋</v>
          </cell>
          <cell r="D714" t="str">
            <v>no</v>
          </cell>
          <cell r="E714">
            <v>1.7136000000000005E-2</v>
          </cell>
          <cell r="F714">
            <v>0.33015873015873021</v>
          </cell>
          <cell r="G714">
            <v>5.6576000000000022E-3</v>
          </cell>
          <cell r="H714">
            <v>0.54963584000000021</v>
          </cell>
          <cell r="J714">
            <v>1.36</v>
          </cell>
          <cell r="Q714">
            <v>1.3366080000000005</v>
          </cell>
          <cell r="R714">
            <v>0.44129280000000015</v>
          </cell>
          <cell r="S714">
            <v>42.871595520000014</v>
          </cell>
        </row>
        <row r="715">
          <cell r="A715" t="str">
            <v>Y08</v>
          </cell>
          <cell r="C715" t="str">
            <v>水</v>
          </cell>
          <cell r="D715" t="str">
            <v>m3</v>
          </cell>
          <cell r="E715">
            <v>4.2336000000000013E-2</v>
          </cell>
          <cell r="F715">
            <v>0.51466803911477099</v>
          </cell>
          <cell r="G715">
            <v>2.1788986103962953E-2</v>
          </cell>
          <cell r="H715">
            <v>2.1168000000000009</v>
          </cell>
          <cell r="J715">
            <v>3.36</v>
          </cell>
          <cell r="Q715">
            <v>3.3022080000000011</v>
          </cell>
          <cell r="R715">
            <v>1.6995409161091104</v>
          </cell>
          <cell r="S715">
            <v>165.11040000000008</v>
          </cell>
        </row>
        <row r="716">
          <cell r="A716" t="str">
            <v>Y09</v>
          </cell>
          <cell r="C716" t="str">
            <v>电</v>
          </cell>
          <cell r="D716" t="str">
            <v>kwh</v>
          </cell>
          <cell r="E716">
            <v>9.2232000000000036E-2</v>
          </cell>
          <cell r="F716">
            <v>0.11322696860524961</v>
          </cell>
          <cell r="G716">
            <v>1.0443149768399386E-2</v>
          </cell>
          <cell r="H716">
            <v>1.0145520000000003</v>
          </cell>
          <cell r="J716">
            <v>7.32</v>
          </cell>
          <cell r="Q716">
            <v>7.1940960000000027</v>
          </cell>
          <cell r="R716">
            <v>0.81456568193515211</v>
          </cell>
          <cell r="S716">
            <v>79.13505600000002</v>
          </cell>
        </row>
        <row r="717">
          <cell r="C717">
            <v>0</v>
          </cell>
          <cell r="D717">
            <v>0</v>
          </cell>
          <cell r="E717">
            <v>0</v>
          </cell>
          <cell r="F717">
            <v>0</v>
          </cell>
          <cell r="G717">
            <v>0</v>
          </cell>
          <cell r="H717">
            <v>0</v>
          </cell>
          <cell r="Q717">
            <v>0</v>
          </cell>
          <cell r="R717">
            <v>0</v>
          </cell>
          <cell r="S717">
            <v>0</v>
          </cell>
        </row>
        <row r="718">
          <cell r="C718">
            <v>0</v>
          </cell>
          <cell r="D718">
            <v>0</v>
          </cell>
          <cell r="E718">
            <v>0</v>
          </cell>
          <cell r="F718">
            <v>0</v>
          </cell>
          <cell r="G718">
            <v>0</v>
          </cell>
          <cell r="H718">
            <v>0</v>
          </cell>
          <cell r="Q718">
            <v>0</v>
          </cell>
          <cell r="R718">
            <v>0</v>
          </cell>
          <cell r="S718">
            <v>0</v>
          </cell>
        </row>
        <row r="719">
          <cell r="C719">
            <v>0</v>
          </cell>
          <cell r="D719">
            <v>0</v>
          </cell>
          <cell r="E719">
            <v>0</v>
          </cell>
          <cell r="F719">
            <v>0</v>
          </cell>
          <cell r="G719">
            <v>0</v>
          </cell>
          <cell r="H719">
            <v>0</v>
          </cell>
          <cell r="Q719">
            <v>0</v>
          </cell>
          <cell r="R719">
            <v>0</v>
          </cell>
          <cell r="S719">
            <v>0</v>
          </cell>
        </row>
        <row r="720">
          <cell r="C720">
            <v>0</v>
          </cell>
          <cell r="D720">
            <v>0</v>
          </cell>
          <cell r="E720">
            <v>0</v>
          </cell>
          <cell r="F720">
            <v>0</v>
          </cell>
          <cell r="G720">
            <v>0</v>
          </cell>
          <cell r="H720">
            <v>0</v>
          </cell>
          <cell r="Q720">
            <v>0</v>
          </cell>
          <cell r="R720">
            <v>0</v>
          </cell>
          <cell r="S720">
            <v>0</v>
          </cell>
        </row>
        <row r="721">
          <cell r="C721">
            <v>0</v>
          </cell>
          <cell r="D721">
            <v>0</v>
          </cell>
          <cell r="E721">
            <v>0</v>
          </cell>
          <cell r="F721">
            <v>0</v>
          </cell>
          <cell r="G721">
            <v>0</v>
          </cell>
          <cell r="H721">
            <v>0</v>
          </cell>
          <cell r="Q721">
            <v>0</v>
          </cell>
          <cell r="R721">
            <v>0</v>
          </cell>
          <cell r="S721">
            <v>0</v>
          </cell>
        </row>
        <row r="722">
          <cell r="C722">
            <v>0</v>
          </cell>
          <cell r="D722">
            <v>0</v>
          </cell>
          <cell r="E722">
            <v>0</v>
          </cell>
          <cell r="F722">
            <v>0</v>
          </cell>
          <cell r="G722">
            <v>0</v>
          </cell>
          <cell r="H722">
            <v>0</v>
          </cell>
          <cell r="Q722">
            <v>0</v>
          </cell>
          <cell r="R722">
            <v>0</v>
          </cell>
          <cell r="S722">
            <v>0</v>
          </cell>
        </row>
        <row r="723">
          <cell r="C723">
            <v>0</v>
          </cell>
          <cell r="D723">
            <v>0</v>
          </cell>
          <cell r="E723">
            <v>0</v>
          </cell>
          <cell r="F723">
            <v>0</v>
          </cell>
          <cell r="G723">
            <v>0</v>
          </cell>
          <cell r="H723">
            <v>0</v>
          </cell>
          <cell r="Q723">
            <v>0</v>
          </cell>
          <cell r="R723">
            <v>0</v>
          </cell>
          <cell r="S723">
            <v>0</v>
          </cell>
        </row>
        <row r="724">
          <cell r="C724">
            <v>0</v>
          </cell>
          <cell r="D724">
            <v>0</v>
          </cell>
          <cell r="E724">
            <v>0</v>
          </cell>
          <cell r="F724">
            <v>0</v>
          </cell>
          <cell r="G724">
            <v>0</v>
          </cell>
          <cell r="H724">
            <v>0</v>
          </cell>
          <cell r="Q724">
            <v>0</v>
          </cell>
          <cell r="R724">
            <v>0</v>
          </cell>
          <cell r="S724">
            <v>0</v>
          </cell>
        </row>
        <row r="725">
          <cell r="C725">
            <v>0</v>
          </cell>
          <cell r="D725">
            <v>0</v>
          </cell>
          <cell r="E725">
            <v>0</v>
          </cell>
          <cell r="F725">
            <v>0</v>
          </cell>
          <cell r="G725">
            <v>0</v>
          </cell>
          <cell r="H725">
            <v>0</v>
          </cell>
          <cell r="Q725">
            <v>0</v>
          </cell>
          <cell r="R725">
            <v>0</v>
          </cell>
          <cell r="S725">
            <v>0</v>
          </cell>
        </row>
        <row r="726">
          <cell r="C726">
            <v>0</v>
          </cell>
          <cell r="D726">
            <v>0</v>
          </cell>
          <cell r="E726">
            <v>0</v>
          </cell>
          <cell r="F726">
            <v>0</v>
          </cell>
          <cell r="G726">
            <v>0</v>
          </cell>
          <cell r="H726">
            <v>0</v>
          </cell>
          <cell r="Q726">
            <v>0</v>
          </cell>
          <cell r="R726">
            <v>0</v>
          </cell>
          <cell r="S726">
            <v>0</v>
          </cell>
        </row>
        <row r="727">
          <cell r="C727">
            <v>0</v>
          </cell>
          <cell r="D727">
            <v>0</v>
          </cell>
          <cell r="E727">
            <v>0</v>
          </cell>
          <cell r="F727">
            <v>0</v>
          </cell>
          <cell r="G727">
            <v>0</v>
          </cell>
          <cell r="H727">
            <v>0</v>
          </cell>
          <cell r="Q727">
            <v>0</v>
          </cell>
          <cell r="R727">
            <v>0</v>
          </cell>
          <cell r="S727">
            <v>0</v>
          </cell>
        </row>
        <row r="728">
          <cell r="C728">
            <v>0</v>
          </cell>
          <cell r="D728">
            <v>0</v>
          </cell>
          <cell r="E728">
            <v>0</v>
          </cell>
          <cell r="F728">
            <v>0</v>
          </cell>
          <cell r="G728">
            <v>0</v>
          </cell>
          <cell r="H728">
            <v>0</v>
          </cell>
          <cell r="Q728">
            <v>0</v>
          </cell>
          <cell r="R728">
            <v>0</v>
          </cell>
          <cell r="S728">
            <v>0</v>
          </cell>
        </row>
        <row r="729">
          <cell r="C729">
            <v>0</v>
          </cell>
          <cell r="D729">
            <v>0</v>
          </cell>
          <cell r="E729">
            <v>0</v>
          </cell>
          <cell r="F729">
            <v>0</v>
          </cell>
          <cell r="G729">
            <v>0</v>
          </cell>
          <cell r="H729">
            <v>0</v>
          </cell>
          <cell r="Q729">
            <v>0</v>
          </cell>
          <cell r="R729">
            <v>0</v>
          </cell>
          <cell r="S729">
            <v>0</v>
          </cell>
        </row>
        <row r="730">
          <cell r="C730">
            <v>0</v>
          </cell>
          <cell r="D730">
            <v>0</v>
          </cell>
          <cell r="E730">
            <v>0</v>
          </cell>
          <cell r="F730">
            <v>0</v>
          </cell>
          <cell r="G730">
            <v>0</v>
          </cell>
          <cell r="H730">
            <v>0</v>
          </cell>
          <cell r="Q730">
            <v>0</v>
          </cell>
          <cell r="R730">
            <v>0</v>
          </cell>
          <cell r="S730">
            <v>0</v>
          </cell>
        </row>
        <row r="731">
          <cell r="C731">
            <v>0</v>
          </cell>
          <cell r="D731">
            <v>0</v>
          </cell>
          <cell r="E731">
            <v>0</v>
          </cell>
          <cell r="F731">
            <v>0</v>
          </cell>
          <cell r="G731">
            <v>0</v>
          </cell>
          <cell r="H731">
            <v>0</v>
          </cell>
          <cell r="Q731">
            <v>0</v>
          </cell>
          <cell r="R731">
            <v>0</v>
          </cell>
          <cell r="S731">
            <v>0</v>
          </cell>
        </row>
        <row r="732">
          <cell r="A732" t="str">
            <v>m998</v>
          </cell>
          <cell r="C732" t="str">
            <v>其它材料费</v>
          </cell>
          <cell r="D732" t="str">
            <v>%</v>
          </cell>
          <cell r="E732">
            <v>0</v>
          </cell>
          <cell r="F732">
            <v>0</v>
          </cell>
          <cell r="G732">
            <v>0</v>
          </cell>
          <cell r="H732">
            <v>0</v>
          </cell>
          <cell r="Q732">
            <v>0</v>
          </cell>
          <cell r="R732">
            <v>0</v>
          </cell>
          <cell r="S732">
            <v>0</v>
          </cell>
        </row>
        <row r="733">
          <cell r="A733" t="str">
            <v>m999</v>
          </cell>
          <cell r="C733" t="str">
            <v>其它材料费</v>
          </cell>
          <cell r="D733" t="str">
            <v>usd</v>
          </cell>
          <cell r="E733">
            <v>0</v>
          </cell>
          <cell r="F733">
            <v>1</v>
          </cell>
          <cell r="G733">
            <v>0</v>
          </cell>
          <cell r="H733">
            <v>0</v>
          </cell>
          <cell r="Q733">
            <v>0</v>
          </cell>
          <cell r="R733">
            <v>0</v>
          </cell>
          <cell r="S733">
            <v>0</v>
          </cell>
        </row>
        <row r="734">
          <cell r="A734" t="str">
            <v>E000</v>
          </cell>
          <cell r="B734">
            <v>3</v>
          </cell>
          <cell r="C734" t="str">
            <v>施工设备</v>
          </cell>
          <cell r="G734">
            <v>1.5412556119308052</v>
          </cell>
          <cell r="H734">
            <v>149.73298269907772</v>
          </cell>
          <cell r="Q734">
            <v>0</v>
          </cell>
          <cell r="R734">
            <v>120.2179377306028</v>
          </cell>
          <cell r="S734">
            <v>11679.172650528062</v>
          </cell>
        </row>
        <row r="735">
          <cell r="A735" t="str">
            <v>E403</v>
          </cell>
          <cell r="C735" t="str">
            <v>混凝土搅拌机</v>
          </cell>
          <cell r="D735" t="str">
            <v>台班</v>
          </cell>
          <cell r="E735">
            <v>6.6780000000000025E-3</v>
          </cell>
          <cell r="F735">
            <v>28.477384246729034</v>
          </cell>
          <cell r="G735">
            <v>0.19017197199965657</v>
          </cell>
          <cell r="H735">
            <v>18.475207079766637</v>
          </cell>
          <cell r="J735">
            <v>0.53</v>
          </cell>
          <cell r="Q735">
            <v>0.52088400000000024</v>
          </cell>
          <cell r="R735">
            <v>14.833413815973213</v>
          </cell>
          <cell r="S735">
            <v>1441.0661522217977</v>
          </cell>
        </row>
        <row r="736">
          <cell r="A736" t="str">
            <v>E405</v>
          </cell>
          <cell r="C736" t="str">
            <v>混凝土振捣器</v>
          </cell>
          <cell r="D736" t="str">
            <v>台班</v>
          </cell>
          <cell r="E736">
            <v>2.2260000000000005E-3</v>
          </cell>
          <cell r="F736">
            <v>21.169635915217</v>
          </cell>
          <cell r="G736">
            <v>4.7123609547273057E-2</v>
          </cell>
          <cell r="H736">
            <v>4.5780586675175776</v>
          </cell>
          <cell r="J736">
            <v>0.17666666666666667</v>
          </cell>
          <cell r="Q736">
            <v>0.17362800000000003</v>
          </cell>
          <cell r="R736">
            <v>3.6756415446872985</v>
          </cell>
          <cell r="S736">
            <v>357.08857606637105</v>
          </cell>
        </row>
        <row r="737">
          <cell r="A737" t="str">
            <v>E016</v>
          </cell>
          <cell r="C737" t="str">
            <v>机动翻斗车</v>
          </cell>
          <cell r="D737" t="str">
            <v>台班</v>
          </cell>
          <cell r="E737">
            <v>1.4238000000000002E-2</v>
          </cell>
          <cell r="F737">
            <v>43.967331400631274</v>
          </cell>
          <cell r="G737">
            <v>0.62600686448218823</v>
          </cell>
          <cell r="H737">
            <v>60.81656688444459</v>
          </cell>
          <cell r="J737">
            <v>1.1299999999999999</v>
          </cell>
          <cell r="Q737">
            <v>1.1105640000000001</v>
          </cell>
          <cell r="R737">
            <v>48.828535429610682</v>
          </cell>
          <cell r="S737">
            <v>4743.6922169866784</v>
          </cell>
        </row>
        <row r="738">
          <cell r="A738" t="str">
            <v>E503</v>
          </cell>
          <cell r="C738" t="str">
            <v>汽车式起重机8T</v>
          </cell>
          <cell r="D738" t="str">
            <v>台班</v>
          </cell>
          <cell r="E738">
            <v>5.1240000000000018E-3</v>
          </cell>
          <cell r="F738">
            <v>132.30936102687099</v>
          </cell>
          <cell r="G738">
            <v>0.67795316590168719</v>
          </cell>
          <cell r="H738">
            <v>65.863150067348911</v>
          </cell>
          <cell r="J738">
            <v>0.40666666666666668</v>
          </cell>
          <cell r="Q738">
            <v>0.39967200000000014</v>
          </cell>
          <cell r="R738">
            <v>52.880346940331599</v>
          </cell>
          <cell r="S738">
            <v>5137.3257052532153</v>
          </cell>
        </row>
        <row r="739">
          <cell r="C739">
            <v>0</v>
          </cell>
          <cell r="D739">
            <v>0</v>
          </cell>
          <cell r="E739">
            <v>0</v>
          </cell>
          <cell r="F739">
            <v>0</v>
          </cell>
          <cell r="G739">
            <v>0</v>
          </cell>
          <cell r="H739">
            <v>0</v>
          </cell>
          <cell r="Q739">
            <v>0</v>
          </cell>
          <cell r="R739">
            <v>0</v>
          </cell>
          <cell r="S739">
            <v>0</v>
          </cell>
        </row>
        <row r="740">
          <cell r="C740">
            <v>0</v>
          </cell>
          <cell r="D740">
            <v>0</v>
          </cell>
          <cell r="E740">
            <v>0</v>
          </cell>
          <cell r="F740">
            <v>0</v>
          </cell>
          <cell r="G740">
            <v>0</v>
          </cell>
          <cell r="H740">
            <v>0</v>
          </cell>
          <cell r="Q740">
            <v>0</v>
          </cell>
          <cell r="R740">
            <v>0</v>
          </cell>
          <cell r="S740">
            <v>0</v>
          </cell>
        </row>
        <row r="741">
          <cell r="C741">
            <v>0</v>
          </cell>
          <cell r="D741">
            <v>0</v>
          </cell>
          <cell r="E741">
            <v>0</v>
          </cell>
          <cell r="F741">
            <v>0</v>
          </cell>
          <cell r="G741">
            <v>0</v>
          </cell>
          <cell r="H741">
            <v>0</v>
          </cell>
          <cell r="Q741">
            <v>0</v>
          </cell>
          <cell r="R741">
            <v>0</v>
          </cell>
          <cell r="S741">
            <v>0</v>
          </cell>
        </row>
        <row r="742">
          <cell r="C742">
            <v>0</v>
          </cell>
          <cell r="D742">
            <v>0</v>
          </cell>
          <cell r="E742">
            <v>0</v>
          </cell>
          <cell r="F742">
            <v>0</v>
          </cell>
          <cell r="G742">
            <v>0</v>
          </cell>
          <cell r="H742">
            <v>0</v>
          </cell>
          <cell r="Q742">
            <v>0</v>
          </cell>
          <cell r="R742">
            <v>0</v>
          </cell>
          <cell r="S742">
            <v>0</v>
          </cell>
        </row>
        <row r="743">
          <cell r="C743">
            <v>0</v>
          </cell>
          <cell r="D743">
            <v>0</v>
          </cell>
          <cell r="E743">
            <v>0</v>
          </cell>
          <cell r="F743">
            <v>0</v>
          </cell>
          <cell r="G743">
            <v>0</v>
          </cell>
          <cell r="H743">
            <v>0</v>
          </cell>
          <cell r="Q743">
            <v>0</v>
          </cell>
          <cell r="R743">
            <v>0</v>
          </cell>
          <cell r="S743">
            <v>0</v>
          </cell>
        </row>
        <row r="744">
          <cell r="C744">
            <v>0</v>
          </cell>
          <cell r="D744">
            <v>0</v>
          </cell>
          <cell r="E744">
            <v>0</v>
          </cell>
          <cell r="F744">
            <v>0</v>
          </cell>
          <cell r="G744">
            <v>0</v>
          </cell>
          <cell r="H744">
            <v>0</v>
          </cell>
          <cell r="Q744">
            <v>0</v>
          </cell>
          <cell r="R744">
            <v>0</v>
          </cell>
          <cell r="S744">
            <v>0</v>
          </cell>
        </row>
        <row r="745">
          <cell r="C745">
            <v>0</v>
          </cell>
          <cell r="D745">
            <v>0</v>
          </cell>
          <cell r="E745">
            <v>0</v>
          </cell>
          <cell r="F745">
            <v>0</v>
          </cell>
          <cell r="H745">
            <v>0</v>
          </cell>
          <cell r="Q745">
            <v>0</v>
          </cell>
          <cell r="R745">
            <v>0</v>
          </cell>
          <cell r="S745">
            <v>0</v>
          </cell>
        </row>
        <row r="746">
          <cell r="C746">
            <v>0</v>
          </cell>
          <cell r="D746">
            <v>0</v>
          </cell>
          <cell r="E746">
            <v>0</v>
          </cell>
          <cell r="F746">
            <v>0</v>
          </cell>
          <cell r="H746">
            <v>0</v>
          </cell>
          <cell r="Q746">
            <v>0</v>
          </cell>
          <cell r="R746">
            <v>0</v>
          </cell>
          <cell r="S746">
            <v>0</v>
          </cell>
        </row>
        <row r="747">
          <cell r="B747">
            <v>4</v>
          </cell>
          <cell r="C747" t="str">
            <v>基本直接费</v>
          </cell>
          <cell r="G747">
            <v>8.8644394993214384</v>
          </cell>
        </row>
        <row r="748">
          <cell r="B748">
            <v>5</v>
          </cell>
          <cell r="C748" t="str">
            <v>其他直接费</v>
          </cell>
          <cell r="G748">
            <v>1.4392792644081993</v>
          </cell>
        </row>
        <row r="749">
          <cell r="B749">
            <v>6</v>
          </cell>
          <cell r="C749" t="str">
            <v>间接费</v>
          </cell>
          <cell r="G749">
            <v>0.66717672427733044</v>
          </cell>
        </row>
        <row r="750">
          <cell r="B750">
            <v>7</v>
          </cell>
          <cell r="C750" t="str">
            <v>合计</v>
          </cell>
          <cell r="G750">
            <v>10.970895488006969</v>
          </cell>
        </row>
        <row r="752">
          <cell r="B752" t="str">
            <v>单   价   分   析   表</v>
          </cell>
          <cell r="J752" t="str">
            <v>工序划分</v>
          </cell>
          <cell r="Q752" t="str">
            <v>汇总项</v>
          </cell>
        </row>
        <row r="754">
          <cell r="A754" t="str">
            <v>BOQ系数</v>
          </cell>
          <cell r="B754" t="str">
            <v>项目编号:</v>
          </cell>
          <cell r="C754" t="str">
            <v>砼挡墙2</v>
          </cell>
          <cell r="G754" t="str">
            <v>数量</v>
          </cell>
          <cell r="H754">
            <v>78</v>
          </cell>
          <cell r="I754" t="str">
            <v>单价</v>
          </cell>
        </row>
        <row r="755">
          <cell r="B755" t="str">
            <v>项目名称:</v>
          </cell>
          <cell r="C755" t="str">
            <v>2690x1500x40mm thick precast concrete complete with interlocking facilities</v>
          </cell>
          <cell r="G755" t="str">
            <v>单位</v>
          </cell>
          <cell r="H755">
            <v>0</v>
          </cell>
          <cell r="I755">
            <v>14.053194696542256</v>
          </cell>
          <cell r="J755" t="str">
            <v>砼挡墙</v>
          </cell>
        </row>
        <row r="756">
          <cell r="A756" t="str">
            <v>砼挡墙2</v>
          </cell>
          <cell r="B756" t="str">
            <v>单   价:</v>
          </cell>
          <cell r="C756">
            <v>14.053194696542256</v>
          </cell>
          <cell r="D756" t="str">
            <v>USD/</v>
          </cell>
          <cell r="G756" t="str">
            <v>定额单位</v>
          </cell>
          <cell r="I756">
            <v>1365</v>
          </cell>
          <cell r="J756" t="str">
            <v>3=459</v>
          </cell>
        </row>
        <row r="757">
          <cell r="A757" t="str">
            <v>定额号</v>
          </cell>
          <cell r="B757" t="str">
            <v>E01</v>
          </cell>
          <cell r="C757" t="str">
            <v>名称及规格</v>
          </cell>
          <cell r="D757" t="str">
            <v>单位</v>
          </cell>
          <cell r="E757" t="str">
            <v>数  量</v>
          </cell>
          <cell r="F757" t="str">
            <v>单价</v>
          </cell>
          <cell r="G757" t="str">
            <v>合价</v>
          </cell>
          <cell r="J757">
            <v>10</v>
          </cell>
          <cell r="Q757" t="str">
            <v>数量汇总</v>
          </cell>
          <cell r="R757" t="str">
            <v>价格汇总(美元)</v>
          </cell>
          <cell r="S757" t="str">
            <v>价格汇总(当地币)</v>
          </cell>
        </row>
        <row r="758">
          <cell r="G758" t="str">
            <v>美元</v>
          </cell>
          <cell r="H758" t="str">
            <v>当地币</v>
          </cell>
          <cell r="J758">
            <v>1.6140000000000002E-2</v>
          </cell>
        </row>
        <row r="759">
          <cell r="A759" t="str">
            <v>L00</v>
          </cell>
          <cell r="B759">
            <v>1</v>
          </cell>
          <cell r="C759" t="str">
            <v>人工</v>
          </cell>
          <cell r="G759">
            <v>0.77310516932578499</v>
          </cell>
          <cell r="H759">
            <v>75.107167200000021</v>
          </cell>
          <cell r="Q759">
            <v>0</v>
          </cell>
          <cell r="R759">
            <v>60.302203207411232</v>
          </cell>
          <cell r="S759">
            <v>5858.3590416000015</v>
          </cell>
        </row>
        <row r="760">
          <cell r="A760" t="str">
            <v>L10</v>
          </cell>
          <cell r="B760">
            <v>1.1000000000000001</v>
          </cell>
          <cell r="C760" t="str">
            <v>力工</v>
          </cell>
          <cell r="D760" t="str">
            <v>day</v>
          </cell>
          <cell r="E760">
            <v>0.19135584000000005</v>
          </cell>
          <cell r="F760">
            <v>2.8821410190427175</v>
          </cell>
          <cell r="G760">
            <v>0.55151451569737531</v>
          </cell>
          <cell r="H760">
            <v>53.579635200000013</v>
          </cell>
          <cell r="J760">
            <v>11.856000000000002</v>
          </cell>
          <cell r="Q760">
            <v>14.925755520000004</v>
          </cell>
          <cell r="R760">
            <v>43.018132224395274</v>
          </cell>
          <cell r="S760">
            <v>4179.211545600001</v>
          </cell>
        </row>
        <row r="761">
          <cell r="A761" t="str">
            <v>L20</v>
          </cell>
          <cell r="B761">
            <v>1.2</v>
          </cell>
          <cell r="C761" t="str">
            <v>技工</v>
          </cell>
          <cell r="D761" t="str">
            <v>day</v>
          </cell>
          <cell r="E761">
            <v>4.7838960000000014E-2</v>
          </cell>
          <cell r="F761">
            <v>4.6320123520329384</v>
          </cell>
          <cell r="G761">
            <v>0.22159065362840971</v>
          </cell>
          <cell r="H761">
            <v>21.527532000000004</v>
          </cell>
          <cell r="J761">
            <v>2.9640000000000004</v>
          </cell>
          <cell r="Q761">
            <v>3.7314388800000011</v>
          </cell>
          <cell r="R761">
            <v>17.284070983015958</v>
          </cell>
          <cell r="S761">
            <v>1679.1474960000003</v>
          </cell>
        </row>
        <row r="762">
          <cell r="A762" t="str">
            <v>M000</v>
          </cell>
          <cell r="B762">
            <v>2</v>
          </cell>
          <cell r="C762" t="str">
            <v>建筑材料</v>
          </cell>
          <cell r="G762">
            <v>8.6075446673793596</v>
          </cell>
          <cell r="H762">
            <v>836.22296443590483</v>
          </cell>
          <cell r="Q762">
            <v>0</v>
          </cell>
          <cell r="R762">
            <v>671.38848405559008</v>
          </cell>
          <cell r="S762">
            <v>65225.391226000575</v>
          </cell>
        </row>
        <row r="763">
          <cell r="A763" t="str">
            <v>C20</v>
          </cell>
          <cell r="C763" t="str">
            <v>混凝土C20</v>
          </cell>
          <cell r="D763" t="str">
            <v>m3</v>
          </cell>
          <cell r="E763">
            <v>0.164628</v>
          </cell>
          <cell r="F763">
            <v>51.99</v>
          </cell>
          <cell r="G763">
            <v>8.5590097200000006</v>
          </cell>
          <cell r="H763">
            <v>831.50779429800014</v>
          </cell>
          <cell r="J763">
            <v>10.199999999999999</v>
          </cell>
          <cell r="Q763">
            <v>12.840983999999999</v>
          </cell>
          <cell r="R763">
            <v>667.60275816000001</v>
          </cell>
          <cell r="S763">
            <v>64857.607955244013</v>
          </cell>
        </row>
        <row r="764">
          <cell r="A764" t="str">
            <v>Q18</v>
          </cell>
          <cell r="C764" t="str">
            <v>草袋</v>
          </cell>
          <cell r="D764" t="str">
            <v>no</v>
          </cell>
          <cell r="E764">
            <v>2.1950400000000005E-2</v>
          </cell>
          <cell r="F764">
            <v>0.33015873015873021</v>
          </cell>
          <cell r="G764">
            <v>7.2471161904761935E-3</v>
          </cell>
          <cell r="H764">
            <v>0.70405733790476221</v>
          </cell>
          <cell r="J764">
            <v>1.36</v>
          </cell>
          <cell r="Q764">
            <v>1.7121312000000004</v>
          </cell>
          <cell r="R764">
            <v>0.56527506285714313</v>
          </cell>
          <cell r="S764">
            <v>54.916472356571454</v>
          </cell>
        </row>
        <row r="765">
          <cell r="A765" t="str">
            <v>Y08</v>
          </cell>
          <cell r="C765" t="str">
            <v>水</v>
          </cell>
          <cell r="D765" t="str">
            <v>m3</v>
          </cell>
          <cell r="E765">
            <v>5.4230400000000005E-2</v>
          </cell>
          <cell r="F765">
            <v>0.51466803911477099</v>
          </cell>
          <cell r="G765">
            <v>2.7910653628409679E-2</v>
          </cell>
          <cell r="H765">
            <v>2.7115200000000006</v>
          </cell>
          <cell r="J765">
            <v>3.36</v>
          </cell>
          <cell r="Q765">
            <v>4.2299712000000005</v>
          </cell>
          <cell r="R765">
            <v>2.1770309830159551</v>
          </cell>
          <cell r="S765">
            <v>211.49856000000005</v>
          </cell>
        </row>
        <row r="766">
          <cell r="A766" t="str">
            <v>Y09</v>
          </cell>
          <cell r="C766" t="str">
            <v>电</v>
          </cell>
          <cell r="D766" t="str">
            <v>kwh</v>
          </cell>
          <cell r="E766">
            <v>0.11814480000000002</v>
          </cell>
          <cell r="F766">
            <v>0.11322696860524961</v>
          </cell>
          <cell r="G766">
            <v>1.3377177560473496E-2</v>
          </cell>
          <cell r="H766">
            <v>1.2995928000000003</v>
          </cell>
          <cell r="J766">
            <v>7.32</v>
          </cell>
          <cell r="Q766">
            <v>9.2152944000000012</v>
          </cell>
          <cell r="R766">
            <v>1.0434198497169327</v>
          </cell>
          <cell r="S766">
            <v>101.36823840000002</v>
          </cell>
        </row>
        <row r="767">
          <cell r="C767">
            <v>0</v>
          </cell>
          <cell r="D767">
            <v>0</v>
          </cell>
          <cell r="E767">
            <v>0</v>
          </cell>
          <cell r="F767">
            <v>0</v>
          </cell>
          <cell r="G767">
            <v>0</v>
          </cell>
          <cell r="H767">
            <v>0</v>
          </cell>
          <cell r="Q767">
            <v>0</v>
          </cell>
          <cell r="R767">
            <v>0</v>
          </cell>
          <cell r="S767">
            <v>0</v>
          </cell>
        </row>
        <row r="768">
          <cell r="C768">
            <v>0</v>
          </cell>
          <cell r="D768">
            <v>0</v>
          </cell>
          <cell r="E768">
            <v>0</v>
          </cell>
          <cell r="F768">
            <v>0</v>
          </cell>
          <cell r="G768">
            <v>0</v>
          </cell>
          <cell r="H768">
            <v>0</v>
          </cell>
          <cell r="Q768">
            <v>0</v>
          </cell>
          <cell r="R768">
            <v>0</v>
          </cell>
          <cell r="S768">
            <v>0</v>
          </cell>
        </row>
        <row r="769">
          <cell r="C769">
            <v>0</v>
          </cell>
          <cell r="D769">
            <v>0</v>
          </cell>
          <cell r="E769">
            <v>0</v>
          </cell>
          <cell r="F769">
            <v>0</v>
          </cell>
          <cell r="G769">
            <v>0</v>
          </cell>
          <cell r="H769">
            <v>0</v>
          </cell>
          <cell r="Q769">
            <v>0</v>
          </cell>
          <cell r="R769">
            <v>0</v>
          </cell>
          <cell r="S769">
            <v>0</v>
          </cell>
        </row>
        <row r="770">
          <cell r="C770">
            <v>0</v>
          </cell>
          <cell r="D770">
            <v>0</v>
          </cell>
          <cell r="E770">
            <v>0</v>
          </cell>
          <cell r="F770">
            <v>0</v>
          </cell>
          <cell r="G770">
            <v>0</v>
          </cell>
          <cell r="H770">
            <v>0</v>
          </cell>
          <cell r="Q770">
            <v>0</v>
          </cell>
          <cell r="R770">
            <v>0</v>
          </cell>
          <cell r="S770">
            <v>0</v>
          </cell>
        </row>
        <row r="771">
          <cell r="C771">
            <v>0</v>
          </cell>
          <cell r="D771">
            <v>0</v>
          </cell>
          <cell r="E771">
            <v>0</v>
          </cell>
          <cell r="F771">
            <v>0</v>
          </cell>
          <cell r="G771">
            <v>0</v>
          </cell>
          <cell r="H771">
            <v>0</v>
          </cell>
          <cell r="Q771">
            <v>0</v>
          </cell>
          <cell r="R771">
            <v>0</v>
          </cell>
          <cell r="S771">
            <v>0</v>
          </cell>
        </row>
        <row r="772">
          <cell r="C772">
            <v>0</v>
          </cell>
          <cell r="D772">
            <v>0</v>
          </cell>
          <cell r="E772">
            <v>0</v>
          </cell>
          <cell r="F772">
            <v>0</v>
          </cell>
          <cell r="G772">
            <v>0</v>
          </cell>
          <cell r="H772">
            <v>0</v>
          </cell>
          <cell r="Q772">
            <v>0</v>
          </cell>
          <cell r="R772">
            <v>0</v>
          </cell>
          <cell r="S772">
            <v>0</v>
          </cell>
        </row>
        <row r="773">
          <cell r="C773">
            <v>0</v>
          </cell>
          <cell r="D773">
            <v>0</v>
          </cell>
          <cell r="E773">
            <v>0</v>
          </cell>
          <cell r="F773">
            <v>0</v>
          </cell>
          <cell r="G773">
            <v>0</v>
          </cell>
          <cell r="H773">
            <v>0</v>
          </cell>
          <cell r="Q773">
            <v>0</v>
          </cell>
          <cell r="R773">
            <v>0</v>
          </cell>
          <cell r="S773">
            <v>0</v>
          </cell>
        </row>
        <row r="774">
          <cell r="C774">
            <v>0</v>
          </cell>
          <cell r="D774">
            <v>0</v>
          </cell>
          <cell r="E774">
            <v>0</v>
          </cell>
          <cell r="F774">
            <v>0</v>
          </cell>
          <cell r="G774">
            <v>0</v>
          </cell>
          <cell r="H774">
            <v>0</v>
          </cell>
          <cell r="Q774">
            <v>0</v>
          </cell>
          <cell r="R774">
            <v>0</v>
          </cell>
          <cell r="S774">
            <v>0</v>
          </cell>
        </row>
        <row r="775">
          <cell r="C775">
            <v>0</v>
          </cell>
          <cell r="D775">
            <v>0</v>
          </cell>
          <cell r="E775">
            <v>0</v>
          </cell>
          <cell r="F775">
            <v>0</v>
          </cell>
          <cell r="G775">
            <v>0</v>
          </cell>
          <cell r="H775">
            <v>0</v>
          </cell>
          <cell r="Q775">
            <v>0</v>
          </cell>
          <cell r="R775">
            <v>0</v>
          </cell>
          <cell r="S775">
            <v>0</v>
          </cell>
        </row>
        <row r="776">
          <cell r="C776">
            <v>0</v>
          </cell>
          <cell r="D776">
            <v>0</v>
          </cell>
          <cell r="E776">
            <v>0</v>
          </cell>
          <cell r="F776">
            <v>0</v>
          </cell>
          <cell r="G776">
            <v>0</v>
          </cell>
          <cell r="H776">
            <v>0</v>
          </cell>
          <cell r="Q776">
            <v>0</v>
          </cell>
          <cell r="R776">
            <v>0</v>
          </cell>
          <cell r="S776">
            <v>0</v>
          </cell>
        </row>
        <row r="777">
          <cell r="C777">
            <v>0</v>
          </cell>
          <cell r="D777">
            <v>0</v>
          </cell>
          <cell r="E777">
            <v>0</v>
          </cell>
          <cell r="F777">
            <v>0</v>
          </cell>
          <cell r="G777">
            <v>0</v>
          </cell>
          <cell r="H777">
            <v>0</v>
          </cell>
          <cell r="Q777">
            <v>0</v>
          </cell>
          <cell r="R777">
            <v>0</v>
          </cell>
          <cell r="S777">
            <v>0</v>
          </cell>
        </row>
        <row r="778">
          <cell r="C778">
            <v>0</v>
          </cell>
          <cell r="D778">
            <v>0</v>
          </cell>
          <cell r="E778">
            <v>0</v>
          </cell>
          <cell r="F778">
            <v>0</v>
          </cell>
          <cell r="G778">
            <v>0</v>
          </cell>
          <cell r="H778">
            <v>0</v>
          </cell>
          <cell r="Q778">
            <v>0</v>
          </cell>
          <cell r="R778">
            <v>0</v>
          </cell>
          <cell r="S778">
            <v>0</v>
          </cell>
        </row>
        <row r="779">
          <cell r="C779">
            <v>0</v>
          </cell>
          <cell r="D779">
            <v>0</v>
          </cell>
          <cell r="E779">
            <v>0</v>
          </cell>
          <cell r="F779">
            <v>0</v>
          </cell>
          <cell r="G779">
            <v>0</v>
          </cell>
          <cell r="H779">
            <v>0</v>
          </cell>
          <cell r="Q779">
            <v>0</v>
          </cell>
          <cell r="R779">
            <v>0</v>
          </cell>
          <cell r="S779">
            <v>0</v>
          </cell>
        </row>
        <row r="780">
          <cell r="C780">
            <v>0</v>
          </cell>
          <cell r="D780">
            <v>0</v>
          </cell>
          <cell r="E780">
            <v>0</v>
          </cell>
          <cell r="F780">
            <v>0</v>
          </cell>
          <cell r="G780">
            <v>0</v>
          </cell>
          <cell r="H780">
            <v>0</v>
          </cell>
          <cell r="Q780">
            <v>0</v>
          </cell>
          <cell r="R780">
            <v>0</v>
          </cell>
          <cell r="S780">
            <v>0</v>
          </cell>
        </row>
        <row r="781">
          <cell r="C781">
            <v>0</v>
          </cell>
          <cell r="D781">
            <v>0</v>
          </cell>
          <cell r="E781">
            <v>0</v>
          </cell>
          <cell r="F781">
            <v>0</v>
          </cell>
          <cell r="G781">
            <v>0</v>
          </cell>
          <cell r="H781">
            <v>0</v>
          </cell>
          <cell r="Q781">
            <v>0</v>
          </cell>
          <cell r="R781">
            <v>0</v>
          </cell>
          <cell r="S781">
            <v>0</v>
          </cell>
        </row>
        <row r="782">
          <cell r="A782" t="str">
            <v>m998</v>
          </cell>
          <cell r="C782" t="str">
            <v>其它材料费</v>
          </cell>
          <cell r="D782" t="str">
            <v>%</v>
          </cell>
          <cell r="E782">
            <v>0</v>
          </cell>
          <cell r="F782">
            <v>0</v>
          </cell>
          <cell r="G782">
            <v>0</v>
          </cell>
          <cell r="H782">
            <v>0</v>
          </cell>
          <cell r="Q782">
            <v>0</v>
          </cell>
          <cell r="R782">
            <v>0</v>
          </cell>
          <cell r="S782">
            <v>0</v>
          </cell>
        </row>
        <row r="783">
          <cell r="A783" t="str">
            <v>m999</v>
          </cell>
          <cell r="C783" t="str">
            <v>其它材料费</v>
          </cell>
          <cell r="D783" t="str">
            <v>usd</v>
          </cell>
          <cell r="E783">
            <v>0</v>
          </cell>
          <cell r="F783">
            <v>1</v>
          </cell>
          <cell r="G783">
            <v>0</v>
          </cell>
          <cell r="H783">
            <v>0</v>
          </cell>
          <cell r="Q783">
            <v>0</v>
          </cell>
          <cell r="R783">
            <v>0</v>
          </cell>
          <cell r="S783">
            <v>0</v>
          </cell>
        </row>
        <row r="784">
          <cell r="A784" t="str">
            <v>E000</v>
          </cell>
          <cell r="B784">
            <v>3</v>
          </cell>
          <cell r="C784" t="str">
            <v>施工设备</v>
          </cell>
          <cell r="G784">
            <v>1.974275045758983</v>
          </cell>
          <cell r="H784">
            <v>191.80082069548521</v>
          </cell>
          <cell r="Q784">
            <v>0</v>
          </cell>
          <cell r="R784">
            <v>153.99345356920068</v>
          </cell>
          <cell r="S784">
            <v>14960.464014247847</v>
          </cell>
        </row>
        <row r="785">
          <cell r="A785" t="str">
            <v>E403</v>
          </cell>
          <cell r="C785" t="str">
            <v>混凝土搅拌机</v>
          </cell>
          <cell r="D785" t="str">
            <v>台班</v>
          </cell>
          <cell r="E785">
            <v>8.5542000000000014E-3</v>
          </cell>
          <cell r="F785">
            <v>28.477384246729034</v>
          </cell>
          <cell r="G785">
            <v>0.24360124032336955</v>
          </cell>
          <cell r="H785">
            <v>23.665860497415352</v>
          </cell>
          <cell r="J785">
            <v>0.53</v>
          </cell>
          <cell r="Q785">
            <v>0.66722760000000014</v>
          </cell>
          <cell r="R785">
            <v>19.000896745222825</v>
          </cell>
          <cell r="S785">
            <v>1845.9371187983975</v>
          </cell>
        </row>
        <row r="786">
          <cell r="A786" t="str">
            <v>E405</v>
          </cell>
          <cell r="C786" t="str">
            <v>混凝土振捣器</v>
          </cell>
          <cell r="D786" t="str">
            <v>台班</v>
          </cell>
          <cell r="E786">
            <v>2.8514000000000005E-3</v>
          </cell>
          <cell r="F786">
            <v>21.169635915217</v>
          </cell>
          <cell r="G786">
            <v>6.0363099848649765E-2</v>
          </cell>
          <cell r="H786">
            <v>5.8642751502963248</v>
          </cell>
          <cell r="J786">
            <v>0.17666666666666667</v>
          </cell>
          <cell r="Q786">
            <v>0.22240920000000003</v>
          </cell>
          <cell r="R786">
            <v>4.7083217881946817</v>
          </cell>
          <cell r="S786">
            <v>457.41346172311336</v>
          </cell>
        </row>
        <row r="787">
          <cell r="A787" t="str">
            <v>E016</v>
          </cell>
          <cell r="C787" t="str">
            <v>机动翻斗车</v>
          </cell>
          <cell r="D787" t="str">
            <v>台班</v>
          </cell>
          <cell r="E787">
            <v>1.82382E-2</v>
          </cell>
          <cell r="F787">
            <v>43.967331400631274</v>
          </cell>
          <cell r="G787">
            <v>0.80188498355099325</v>
          </cell>
          <cell r="H787">
            <v>77.903126151978995</v>
          </cell>
          <cell r="J787">
            <v>1.1299999999999999</v>
          </cell>
          <cell r="Q787">
            <v>1.4225795999999999</v>
          </cell>
          <cell r="R787">
            <v>62.547028716977472</v>
          </cell>
          <cell r="S787">
            <v>6076.4438398543616</v>
          </cell>
        </row>
        <row r="788">
          <cell r="A788" t="str">
            <v>E503</v>
          </cell>
          <cell r="C788" t="str">
            <v>汽车式起重机8T</v>
          </cell>
          <cell r="D788" t="str">
            <v>台班</v>
          </cell>
          <cell r="E788">
            <v>6.563600000000001E-3</v>
          </cell>
          <cell r="F788">
            <v>132.30936102687099</v>
          </cell>
          <cell r="G788">
            <v>0.86842572203597057</v>
          </cell>
          <cell r="H788">
            <v>84.367558895794545</v>
          </cell>
          <cell r="J788">
            <v>0.40666666666666668</v>
          </cell>
          <cell r="Q788">
            <v>0.5119608000000001</v>
          </cell>
          <cell r="R788">
            <v>67.737206318805704</v>
          </cell>
          <cell r="S788">
            <v>6580.6695938719749</v>
          </cell>
        </row>
        <row r="789">
          <cell r="C789">
            <v>0</v>
          </cell>
          <cell r="D789">
            <v>0</v>
          </cell>
          <cell r="E789">
            <v>0</v>
          </cell>
          <cell r="F789">
            <v>0</v>
          </cell>
          <cell r="G789">
            <v>0</v>
          </cell>
          <cell r="H789">
            <v>0</v>
          </cell>
          <cell r="Q789">
            <v>0</v>
          </cell>
          <cell r="R789">
            <v>0</v>
          </cell>
          <cell r="S789">
            <v>0</v>
          </cell>
        </row>
        <row r="790">
          <cell r="C790">
            <v>0</v>
          </cell>
          <cell r="D790">
            <v>0</v>
          </cell>
          <cell r="E790">
            <v>0</v>
          </cell>
          <cell r="F790">
            <v>0</v>
          </cell>
          <cell r="G790">
            <v>0</v>
          </cell>
          <cell r="H790">
            <v>0</v>
          </cell>
          <cell r="Q790">
            <v>0</v>
          </cell>
          <cell r="R790">
            <v>0</v>
          </cell>
          <cell r="S790">
            <v>0</v>
          </cell>
        </row>
        <row r="791">
          <cell r="C791">
            <v>0</v>
          </cell>
          <cell r="D791">
            <v>0</v>
          </cell>
          <cell r="E791">
            <v>0</v>
          </cell>
          <cell r="F791">
            <v>0</v>
          </cell>
          <cell r="G791">
            <v>0</v>
          </cell>
          <cell r="H791">
            <v>0</v>
          </cell>
          <cell r="Q791">
            <v>0</v>
          </cell>
          <cell r="R791">
            <v>0</v>
          </cell>
          <cell r="S791">
            <v>0</v>
          </cell>
        </row>
        <row r="792">
          <cell r="C792">
            <v>0</v>
          </cell>
          <cell r="D792">
            <v>0</v>
          </cell>
          <cell r="E792">
            <v>0</v>
          </cell>
          <cell r="F792">
            <v>0</v>
          </cell>
          <cell r="G792">
            <v>0</v>
          </cell>
          <cell r="H792">
            <v>0</v>
          </cell>
          <cell r="Q792">
            <v>0</v>
          </cell>
          <cell r="R792">
            <v>0</v>
          </cell>
          <cell r="S792">
            <v>0</v>
          </cell>
        </row>
        <row r="793">
          <cell r="C793">
            <v>0</v>
          </cell>
          <cell r="D793">
            <v>0</v>
          </cell>
          <cell r="E793">
            <v>0</v>
          </cell>
          <cell r="F793">
            <v>0</v>
          </cell>
          <cell r="G793">
            <v>0</v>
          </cell>
          <cell r="H793">
            <v>0</v>
          </cell>
          <cell r="Q793">
            <v>0</v>
          </cell>
          <cell r="R793">
            <v>0</v>
          </cell>
          <cell r="S793">
            <v>0</v>
          </cell>
        </row>
        <row r="794">
          <cell r="C794">
            <v>0</v>
          </cell>
          <cell r="D794">
            <v>0</v>
          </cell>
          <cell r="E794">
            <v>0</v>
          </cell>
          <cell r="F794">
            <v>0</v>
          </cell>
          <cell r="G794">
            <v>0</v>
          </cell>
          <cell r="H794">
            <v>0</v>
          </cell>
          <cell r="Q794">
            <v>0</v>
          </cell>
          <cell r="R794">
            <v>0</v>
          </cell>
          <cell r="S794">
            <v>0</v>
          </cell>
        </row>
        <row r="795">
          <cell r="C795">
            <v>0</v>
          </cell>
          <cell r="D795">
            <v>0</v>
          </cell>
          <cell r="E795">
            <v>0</v>
          </cell>
          <cell r="F795">
            <v>0</v>
          </cell>
          <cell r="H795">
            <v>0</v>
          </cell>
          <cell r="Q795">
            <v>0</v>
          </cell>
          <cell r="R795">
            <v>0</v>
          </cell>
          <cell r="S795">
            <v>0</v>
          </cell>
        </row>
        <row r="796">
          <cell r="C796">
            <v>0</v>
          </cell>
          <cell r="D796">
            <v>0</v>
          </cell>
          <cell r="E796">
            <v>0</v>
          </cell>
          <cell r="F796">
            <v>0</v>
          </cell>
          <cell r="H796">
            <v>0</v>
          </cell>
          <cell r="Q796">
            <v>0</v>
          </cell>
          <cell r="R796">
            <v>0</v>
          </cell>
          <cell r="S796">
            <v>0</v>
          </cell>
        </row>
        <row r="797">
          <cell r="B797">
            <v>4</v>
          </cell>
          <cell r="C797" t="str">
            <v>基本直接费</v>
          </cell>
          <cell r="G797">
            <v>11.354924882464127</v>
          </cell>
        </row>
        <row r="798">
          <cell r="B798">
            <v>5</v>
          </cell>
          <cell r="C798" t="str">
            <v>其他直接费</v>
          </cell>
          <cell r="G798">
            <v>1.843648200599074</v>
          </cell>
        </row>
        <row r="799">
          <cell r="B799">
            <v>6</v>
          </cell>
          <cell r="C799" t="str">
            <v>间接费</v>
          </cell>
          <cell r="G799">
            <v>0.85462161347905652</v>
          </cell>
        </row>
        <row r="800">
          <cell r="B800">
            <v>7</v>
          </cell>
          <cell r="C800" t="str">
            <v>合计</v>
          </cell>
          <cell r="G800">
            <v>14.053194696542256</v>
          </cell>
        </row>
        <row r="802">
          <cell r="B802" t="str">
            <v>单   价   分   析   表</v>
          </cell>
          <cell r="J802" t="str">
            <v>工序划分</v>
          </cell>
          <cell r="Q802" t="str">
            <v>汇总项</v>
          </cell>
        </row>
        <row r="804">
          <cell r="A804" t="str">
            <v>BOQ系数</v>
          </cell>
          <cell r="B804" t="str">
            <v>项目编号:</v>
          </cell>
          <cell r="C804" t="str">
            <v>砼平台</v>
          </cell>
          <cell r="G804" t="str">
            <v>数量</v>
          </cell>
          <cell r="H804">
            <v>10</v>
          </cell>
          <cell r="I804" t="str">
            <v>单价</v>
          </cell>
        </row>
        <row r="805">
          <cell r="B805" t="str">
            <v>项目名称:</v>
          </cell>
          <cell r="C805" t="str">
            <v xml:space="preserve"> Cantilever platforms</v>
          </cell>
          <cell r="G805" t="str">
            <v>单位</v>
          </cell>
          <cell r="H805">
            <v>0</v>
          </cell>
          <cell r="I805">
            <v>86.520867949291386</v>
          </cell>
          <cell r="J805" t="str">
            <v>砼平台</v>
          </cell>
        </row>
        <row r="806">
          <cell r="A806" t="str">
            <v>砼平台</v>
          </cell>
          <cell r="B806" t="str">
            <v>单   价:</v>
          </cell>
          <cell r="C806">
            <v>86.520867949291386</v>
          </cell>
          <cell r="D806" t="str">
            <v>USD/</v>
          </cell>
          <cell r="G806" t="str">
            <v>定额单位</v>
          </cell>
          <cell r="I806">
            <v>8406</v>
          </cell>
          <cell r="J806" t="str">
            <v>3=412</v>
          </cell>
        </row>
        <row r="807">
          <cell r="A807" t="str">
            <v>定额号</v>
          </cell>
          <cell r="B807" t="str">
            <v>E01</v>
          </cell>
          <cell r="C807" t="str">
            <v>名称及规格</v>
          </cell>
          <cell r="D807" t="str">
            <v>单位</v>
          </cell>
          <cell r="E807" t="str">
            <v>数  量</v>
          </cell>
          <cell r="F807" t="str">
            <v>单价</v>
          </cell>
          <cell r="G807" t="str">
            <v>合价</v>
          </cell>
          <cell r="J807">
            <v>10</v>
          </cell>
          <cell r="Q807" t="str">
            <v>数量汇总</v>
          </cell>
          <cell r="R807" t="str">
            <v>价格汇总(美元)</v>
          </cell>
          <cell r="S807" t="str">
            <v>价格汇总(当地币)</v>
          </cell>
        </row>
        <row r="808">
          <cell r="G808" t="str">
            <v>美元</v>
          </cell>
          <cell r="H808" t="str">
            <v>当地币</v>
          </cell>
          <cell r="J808">
            <v>0.1</v>
          </cell>
        </row>
        <row r="809">
          <cell r="A809" t="str">
            <v>L00</v>
          </cell>
          <cell r="B809">
            <v>1</v>
          </cell>
          <cell r="C809" t="str">
            <v>人工</v>
          </cell>
          <cell r="G809">
            <v>4.605764282038086</v>
          </cell>
          <cell r="H809">
            <v>447.4500000000001</v>
          </cell>
          <cell r="Q809">
            <v>0</v>
          </cell>
          <cell r="R809">
            <v>46.057642820380863</v>
          </cell>
          <cell r="S809">
            <v>4474.5000000000009</v>
          </cell>
        </row>
        <row r="810">
          <cell r="A810" t="str">
            <v>L10</v>
          </cell>
          <cell r="B810">
            <v>1.1000000000000001</v>
          </cell>
          <cell r="C810" t="str">
            <v>力工</v>
          </cell>
          <cell r="D810" t="str">
            <v>day</v>
          </cell>
          <cell r="E810">
            <v>1.1400000000000001</v>
          </cell>
          <cell r="F810">
            <v>2.8821410190427175</v>
          </cell>
          <cell r="G810">
            <v>3.2856407617086982</v>
          </cell>
          <cell r="H810">
            <v>319.20000000000005</v>
          </cell>
          <cell r="J810">
            <v>11.4</v>
          </cell>
          <cell r="Q810">
            <v>11.400000000000002</v>
          </cell>
          <cell r="R810">
            <v>32.85640761708698</v>
          </cell>
          <cell r="S810">
            <v>3192.0000000000005</v>
          </cell>
        </row>
        <row r="811">
          <cell r="A811" t="str">
            <v>L20</v>
          </cell>
          <cell r="B811">
            <v>1.2</v>
          </cell>
          <cell r="C811" t="str">
            <v>技工</v>
          </cell>
          <cell r="D811" t="str">
            <v>day</v>
          </cell>
          <cell r="E811">
            <v>0.28500000000000003</v>
          </cell>
          <cell r="F811">
            <v>4.6320123520329384</v>
          </cell>
          <cell r="G811">
            <v>1.3201235203293875</v>
          </cell>
          <cell r="H811">
            <v>128.25</v>
          </cell>
          <cell r="J811">
            <v>2.85</v>
          </cell>
          <cell r="Q811">
            <v>2.8500000000000005</v>
          </cell>
          <cell r="R811">
            <v>13.201235203293875</v>
          </cell>
          <cell r="S811">
            <v>1282.5</v>
          </cell>
        </row>
        <row r="812">
          <cell r="A812" t="str">
            <v>M000</v>
          </cell>
          <cell r="B812">
            <v>2</v>
          </cell>
          <cell r="C812" t="str">
            <v>建筑材料</v>
          </cell>
          <cell r="G812">
            <v>53.070562189463196</v>
          </cell>
          <cell r="H812">
            <v>5155.8051167063495</v>
          </cell>
          <cell r="Q812">
            <v>0</v>
          </cell>
          <cell r="R812">
            <v>530.70562189463192</v>
          </cell>
          <cell r="S812">
            <v>51558.051167063495</v>
          </cell>
        </row>
        <row r="813">
          <cell r="A813" t="str">
            <v>C20</v>
          </cell>
          <cell r="C813" t="str">
            <v>混凝土C20</v>
          </cell>
          <cell r="D813" t="str">
            <v>m3</v>
          </cell>
          <cell r="E813">
            <v>1.0150000000000001</v>
          </cell>
          <cell r="F813">
            <v>51.99</v>
          </cell>
          <cell r="G813">
            <v>52.769850000000005</v>
          </cell>
          <cell r="H813">
            <v>5126.5909275000004</v>
          </cell>
          <cell r="J813">
            <v>10.15</v>
          </cell>
          <cell r="Q813">
            <v>10.150000000000002</v>
          </cell>
          <cell r="R813">
            <v>527.69850000000008</v>
          </cell>
          <cell r="S813">
            <v>51265.909275000005</v>
          </cell>
        </row>
        <row r="814">
          <cell r="A814" t="str">
            <v>Q18</v>
          </cell>
          <cell r="C814" t="str">
            <v>草袋</v>
          </cell>
          <cell r="D814" t="str">
            <v>no</v>
          </cell>
          <cell r="E814">
            <v>0.13600000000000001</v>
          </cell>
          <cell r="F814">
            <v>0.33015873015873021</v>
          </cell>
          <cell r="G814">
            <v>4.490158730158731E-2</v>
          </cell>
          <cell r="H814">
            <v>4.3621892063492078</v>
          </cell>
          <cell r="J814">
            <v>1.36</v>
          </cell>
          <cell r="Q814">
            <v>1.36</v>
          </cell>
          <cell r="R814">
            <v>0.44901587301587309</v>
          </cell>
          <cell r="S814">
            <v>43.621892063492076</v>
          </cell>
        </row>
        <row r="815">
          <cell r="A815" t="str">
            <v>Y08</v>
          </cell>
          <cell r="C815" t="str">
            <v>水</v>
          </cell>
          <cell r="D815" t="str">
            <v>m3</v>
          </cell>
          <cell r="E815">
            <v>0.33600000000000002</v>
          </cell>
          <cell r="F815">
            <v>0.51466803911477099</v>
          </cell>
          <cell r="G815">
            <v>0.17292846114256305</v>
          </cell>
          <cell r="H815">
            <v>16.8</v>
          </cell>
          <cell r="J815">
            <v>3.36</v>
          </cell>
          <cell r="Q815">
            <v>3.3600000000000003</v>
          </cell>
          <cell r="R815">
            <v>1.7292846114256304</v>
          </cell>
          <cell r="S815">
            <v>168</v>
          </cell>
        </row>
        <row r="816">
          <cell r="A816" t="str">
            <v>Y09</v>
          </cell>
          <cell r="C816" t="str">
            <v>电</v>
          </cell>
          <cell r="D816" t="str">
            <v>kwh</v>
          </cell>
          <cell r="E816">
            <v>0.7320000000000001</v>
          </cell>
          <cell r="F816">
            <v>0.11322696860524961</v>
          </cell>
          <cell r="G816">
            <v>8.2882141019042732E-2</v>
          </cell>
          <cell r="H816">
            <v>8.0520000000000014</v>
          </cell>
          <cell r="J816">
            <v>7.32</v>
          </cell>
          <cell r="Q816">
            <v>7.3200000000000012</v>
          </cell>
          <cell r="R816">
            <v>0.82882141019042732</v>
          </cell>
          <cell r="S816">
            <v>80.52000000000001</v>
          </cell>
        </row>
        <row r="817">
          <cell r="C817">
            <v>0</v>
          </cell>
          <cell r="D817">
            <v>0</v>
          </cell>
          <cell r="E817">
            <v>0</v>
          </cell>
          <cell r="F817">
            <v>0</v>
          </cell>
          <cell r="G817">
            <v>0</v>
          </cell>
          <cell r="H817">
            <v>0</v>
          </cell>
          <cell r="Q817">
            <v>0</v>
          </cell>
          <cell r="R817">
            <v>0</v>
          </cell>
          <cell r="S817">
            <v>0</v>
          </cell>
        </row>
        <row r="818">
          <cell r="C818">
            <v>0</v>
          </cell>
          <cell r="D818">
            <v>0</v>
          </cell>
          <cell r="E818">
            <v>0</v>
          </cell>
          <cell r="F818">
            <v>0</v>
          </cell>
          <cell r="G818">
            <v>0</v>
          </cell>
          <cell r="H818">
            <v>0</v>
          </cell>
          <cell r="Q818">
            <v>0</v>
          </cell>
          <cell r="R818">
            <v>0</v>
          </cell>
          <cell r="S818">
            <v>0</v>
          </cell>
        </row>
        <row r="819">
          <cell r="C819">
            <v>0</v>
          </cell>
          <cell r="D819">
            <v>0</v>
          </cell>
          <cell r="E819">
            <v>0</v>
          </cell>
          <cell r="F819">
            <v>0</v>
          </cell>
          <cell r="G819">
            <v>0</v>
          </cell>
          <cell r="H819">
            <v>0</v>
          </cell>
          <cell r="Q819">
            <v>0</v>
          </cell>
          <cell r="R819">
            <v>0</v>
          </cell>
          <cell r="S819">
            <v>0</v>
          </cell>
        </row>
        <row r="820">
          <cell r="C820">
            <v>0</v>
          </cell>
          <cell r="D820">
            <v>0</v>
          </cell>
          <cell r="E820">
            <v>0</v>
          </cell>
          <cell r="F820">
            <v>0</v>
          </cell>
          <cell r="G820">
            <v>0</v>
          </cell>
          <cell r="H820">
            <v>0</v>
          </cell>
          <cell r="Q820">
            <v>0</v>
          </cell>
          <cell r="R820">
            <v>0</v>
          </cell>
          <cell r="S820">
            <v>0</v>
          </cell>
        </row>
        <row r="821">
          <cell r="C821">
            <v>0</v>
          </cell>
          <cell r="D821">
            <v>0</v>
          </cell>
          <cell r="E821">
            <v>0</v>
          </cell>
          <cell r="F821">
            <v>0</v>
          </cell>
          <cell r="G821">
            <v>0</v>
          </cell>
          <cell r="H821">
            <v>0</v>
          </cell>
          <cell r="Q821">
            <v>0</v>
          </cell>
          <cell r="R821">
            <v>0</v>
          </cell>
          <cell r="S821">
            <v>0</v>
          </cell>
        </row>
        <row r="822">
          <cell r="C822">
            <v>0</v>
          </cell>
          <cell r="D822">
            <v>0</v>
          </cell>
          <cell r="E822">
            <v>0</v>
          </cell>
          <cell r="F822">
            <v>0</v>
          </cell>
          <cell r="G822">
            <v>0</v>
          </cell>
          <cell r="H822">
            <v>0</v>
          </cell>
          <cell r="Q822">
            <v>0</v>
          </cell>
          <cell r="R822">
            <v>0</v>
          </cell>
          <cell r="S822">
            <v>0</v>
          </cell>
        </row>
        <row r="823">
          <cell r="C823">
            <v>0</v>
          </cell>
          <cell r="D823">
            <v>0</v>
          </cell>
          <cell r="E823">
            <v>0</v>
          </cell>
          <cell r="F823">
            <v>0</v>
          </cell>
          <cell r="G823">
            <v>0</v>
          </cell>
          <cell r="H823">
            <v>0</v>
          </cell>
          <cell r="Q823">
            <v>0</v>
          </cell>
          <cell r="R823">
            <v>0</v>
          </cell>
          <cell r="S823">
            <v>0</v>
          </cell>
        </row>
        <row r="824">
          <cell r="C824">
            <v>0</v>
          </cell>
          <cell r="D824">
            <v>0</v>
          </cell>
          <cell r="E824">
            <v>0</v>
          </cell>
          <cell r="F824">
            <v>0</v>
          </cell>
          <cell r="G824">
            <v>0</v>
          </cell>
          <cell r="H824">
            <v>0</v>
          </cell>
          <cell r="Q824">
            <v>0</v>
          </cell>
          <cell r="R824">
            <v>0</v>
          </cell>
          <cell r="S824">
            <v>0</v>
          </cell>
        </row>
        <row r="825">
          <cell r="C825">
            <v>0</v>
          </cell>
          <cell r="D825">
            <v>0</v>
          </cell>
          <cell r="E825">
            <v>0</v>
          </cell>
          <cell r="F825">
            <v>0</v>
          </cell>
          <cell r="G825">
            <v>0</v>
          </cell>
          <cell r="H825">
            <v>0</v>
          </cell>
          <cell r="Q825">
            <v>0</v>
          </cell>
          <cell r="R825">
            <v>0</v>
          </cell>
          <cell r="S825">
            <v>0</v>
          </cell>
        </row>
        <row r="826">
          <cell r="C826">
            <v>0</v>
          </cell>
          <cell r="D826">
            <v>0</v>
          </cell>
          <cell r="E826">
            <v>0</v>
          </cell>
          <cell r="F826">
            <v>0</v>
          </cell>
          <cell r="G826">
            <v>0</v>
          </cell>
          <cell r="H826">
            <v>0</v>
          </cell>
          <cell r="Q826">
            <v>0</v>
          </cell>
          <cell r="R826">
            <v>0</v>
          </cell>
          <cell r="S826">
            <v>0</v>
          </cell>
        </row>
        <row r="827">
          <cell r="C827">
            <v>0</v>
          </cell>
          <cell r="D827">
            <v>0</v>
          </cell>
          <cell r="E827">
            <v>0</v>
          </cell>
          <cell r="F827">
            <v>0</v>
          </cell>
          <cell r="G827">
            <v>0</v>
          </cell>
          <cell r="H827">
            <v>0</v>
          </cell>
          <cell r="Q827">
            <v>0</v>
          </cell>
          <cell r="R827">
            <v>0</v>
          </cell>
          <cell r="S827">
            <v>0</v>
          </cell>
        </row>
        <row r="828">
          <cell r="C828">
            <v>0</v>
          </cell>
          <cell r="D828">
            <v>0</v>
          </cell>
          <cell r="E828">
            <v>0</v>
          </cell>
          <cell r="F828">
            <v>0</v>
          </cell>
          <cell r="G828">
            <v>0</v>
          </cell>
          <cell r="H828">
            <v>0</v>
          </cell>
          <cell r="Q828">
            <v>0</v>
          </cell>
          <cell r="R828">
            <v>0</v>
          </cell>
          <cell r="S828">
            <v>0</v>
          </cell>
        </row>
        <row r="829">
          <cell r="C829">
            <v>0</v>
          </cell>
          <cell r="D829">
            <v>0</v>
          </cell>
          <cell r="E829">
            <v>0</v>
          </cell>
          <cell r="F829">
            <v>0</v>
          </cell>
          <cell r="G829">
            <v>0</v>
          </cell>
          <cell r="H829">
            <v>0</v>
          </cell>
          <cell r="Q829">
            <v>0</v>
          </cell>
          <cell r="R829">
            <v>0</v>
          </cell>
          <cell r="S829">
            <v>0</v>
          </cell>
        </row>
        <row r="830">
          <cell r="C830">
            <v>0</v>
          </cell>
          <cell r="D830">
            <v>0</v>
          </cell>
          <cell r="E830">
            <v>0</v>
          </cell>
          <cell r="F830">
            <v>0</v>
          </cell>
          <cell r="G830">
            <v>0</v>
          </cell>
          <cell r="H830">
            <v>0</v>
          </cell>
          <cell r="Q830">
            <v>0</v>
          </cell>
          <cell r="R830">
            <v>0</v>
          </cell>
          <cell r="S830">
            <v>0</v>
          </cell>
        </row>
        <row r="831">
          <cell r="C831">
            <v>0</v>
          </cell>
          <cell r="D831">
            <v>0</v>
          </cell>
          <cell r="E831">
            <v>0</v>
          </cell>
          <cell r="F831">
            <v>0</v>
          </cell>
          <cell r="G831">
            <v>0</v>
          </cell>
          <cell r="H831">
            <v>0</v>
          </cell>
          <cell r="Q831">
            <v>0</v>
          </cell>
          <cell r="R831">
            <v>0</v>
          </cell>
          <cell r="S831">
            <v>0</v>
          </cell>
        </row>
        <row r="832">
          <cell r="A832" t="str">
            <v>m998</v>
          </cell>
          <cell r="C832" t="str">
            <v>其它材料费</v>
          </cell>
          <cell r="D832" t="str">
            <v>%</v>
          </cell>
          <cell r="E832">
            <v>0</v>
          </cell>
          <cell r="F832">
            <v>0</v>
          </cell>
          <cell r="G832">
            <v>0</v>
          </cell>
          <cell r="H832">
            <v>0</v>
          </cell>
          <cell r="Q832">
            <v>0</v>
          </cell>
          <cell r="R832">
            <v>0</v>
          </cell>
          <cell r="S832">
            <v>0</v>
          </cell>
        </row>
        <row r="833">
          <cell r="A833" t="str">
            <v>m999</v>
          </cell>
          <cell r="C833" t="str">
            <v>其它材料费</v>
          </cell>
          <cell r="D833" t="str">
            <v>usd</v>
          </cell>
          <cell r="E833">
            <v>0</v>
          </cell>
          <cell r="F833">
            <v>1</v>
          </cell>
          <cell r="G833">
            <v>0</v>
          </cell>
          <cell r="H833">
            <v>0</v>
          </cell>
          <cell r="Q833">
            <v>0</v>
          </cell>
          <cell r="R833">
            <v>0</v>
          </cell>
          <cell r="S833">
            <v>0</v>
          </cell>
        </row>
        <row r="834">
          <cell r="A834" t="str">
            <v>E000</v>
          </cell>
          <cell r="B834">
            <v>3</v>
          </cell>
          <cell r="C834" t="str">
            <v>施工设备</v>
          </cell>
          <cell r="G834">
            <v>12.232187396276228</v>
          </cell>
          <cell r="H834">
            <v>1188.3570055482355</v>
          </cell>
          <cell r="Q834">
            <v>0</v>
          </cell>
          <cell r="R834">
            <v>122.32187396276228</v>
          </cell>
          <cell r="S834">
            <v>11883.570055482356</v>
          </cell>
        </row>
        <row r="835">
          <cell r="A835" t="str">
            <v>E403</v>
          </cell>
          <cell r="C835" t="str">
            <v>混凝土搅拌机</v>
          </cell>
          <cell r="D835" t="str">
            <v>台班</v>
          </cell>
          <cell r="E835">
            <v>5.3000000000000005E-2</v>
          </cell>
          <cell r="F835">
            <v>28.477384246729034</v>
          </cell>
          <cell r="G835">
            <v>1.5093013650766389</v>
          </cell>
          <cell r="H835">
            <v>146.62862761719549</v>
          </cell>
          <cell r="J835">
            <v>0.53</v>
          </cell>
          <cell r="Q835">
            <v>0.53</v>
          </cell>
          <cell r="R835">
            <v>15.093013650766389</v>
          </cell>
          <cell r="S835">
            <v>1466.2862761719548</v>
          </cell>
        </row>
        <row r="836">
          <cell r="A836" t="str">
            <v>E405</v>
          </cell>
          <cell r="C836" t="str">
            <v>混凝土振捣器</v>
          </cell>
          <cell r="D836" t="str">
            <v>台班</v>
          </cell>
          <cell r="E836">
            <v>1.7666666666666667E-2</v>
          </cell>
          <cell r="F836">
            <v>21.169635915217</v>
          </cell>
          <cell r="G836">
            <v>0.37399690116883366</v>
          </cell>
          <cell r="H836">
            <v>36.333798948552193</v>
          </cell>
          <cell r="J836">
            <v>0.17666666666666667</v>
          </cell>
          <cell r="Q836">
            <v>0.17666666666666667</v>
          </cell>
          <cell r="R836">
            <v>3.7399690116883368</v>
          </cell>
          <cell r="S836">
            <v>363.33798948552192</v>
          </cell>
        </row>
        <row r="837">
          <cell r="A837" t="str">
            <v>E016</v>
          </cell>
          <cell r="C837" t="str">
            <v>机动翻斗车</v>
          </cell>
          <cell r="D837" t="str">
            <v>台班</v>
          </cell>
          <cell r="E837">
            <v>0.11299999999999999</v>
          </cell>
          <cell r="F837">
            <v>43.967331400631274</v>
          </cell>
          <cell r="G837">
            <v>4.9683084482713333</v>
          </cell>
          <cell r="H837">
            <v>482.67116574956009</v>
          </cell>
          <cell r="J837">
            <v>1.1299999999999999</v>
          </cell>
          <cell r="Q837">
            <v>1.1299999999999999</v>
          </cell>
          <cell r="R837">
            <v>49.683084482713333</v>
          </cell>
          <cell r="S837">
            <v>4826.7116574956008</v>
          </cell>
        </row>
        <row r="838">
          <cell r="A838" t="str">
            <v>E503</v>
          </cell>
          <cell r="C838" t="str">
            <v>汽车式起重机8T</v>
          </cell>
          <cell r="D838" t="str">
            <v>台班</v>
          </cell>
          <cell r="E838">
            <v>4.066666666666667E-2</v>
          </cell>
          <cell r="F838">
            <v>132.30936102687099</v>
          </cell>
          <cell r="G838">
            <v>5.3805806817594206</v>
          </cell>
          <cell r="H838">
            <v>522.72341323292778</v>
          </cell>
          <cell r="J838">
            <v>0.40666666666666668</v>
          </cell>
          <cell r="Q838">
            <v>0.40666666666666673</v>
          </cell>
          <cell r="R838">
            <v>53.805806817594203</v>
          </cell>
          <cell r="S838">
            <v>5227.2341323292776</v>
          </cell>
        </row>
        <row r="839">
          <cell r="C839">
            <v>0</v>
          </cell>
          <cell r="D839">
            <v>0</v>
          </cell>
          <cell r="E839">
            <v>0</v>
          </cell>
          <cell r="F839">
            <v>0</v>
          </cell>
          <cell r="G839">
            <v>0</v>
          </cell>
          <cell r="H839">
            <v>0</v>
          </cell>
          <cell r="Q839">
            <v>0</v>
          </cell>
          <cell r="R839">
            <v>0</v>
          </cell>
          <cell r="S839">
            <v>0</v>
          </cell>
        </row>
        <row r="840">
          <cell r="C840">
            <v>0</v>
          </cell>
          <cell r="D840">
            <v>0</v>
          </cell>
          <cell r="E840">
            <v>0</v>
          </cell>
          <cell r="F840">
            <v>0</v>
          </cell>
          <cell r="G840">
            <v>0</v>
          </cell>
          <cell r="H840">
            <v>0</v>
          </cell>
          <cell r="Q840">
            <v>0</v>
          </cell>
          <cell r="R840">
            <v>0</v>
          </cell>
          <cell r="S840">
            <v>0</v>
          </cell>
        </row>
        <row r="841">
          <cell r="C841">
            <v>0</v>
          </cell>
          <cell r="D841">
            <v>0</v>
          </cell>
          <cell r="E841">
            <v>0</v>
          </cell>
          <cell r="F841">
            <v>0</v>
          </cell>
          <cell r="G841">
            <v>0</v>
          </cell>
          <cell r="H841">
            <v>0</v>
          </cell>
          <cell r="Q841">
            <v>0</v>
          </cell>
          <cell r="R841">
            <v>0</v>
          </cell>
          <cell r="S841">
            <v>0</v>
          </cell>
        </row>
        <row r="842">
          <cell r="C842">
            <v>0</v>
          </cell>
          <cell r="D842">
            <v>0</v>
          </cell>
          <cell r="E842">
            <v>0</v>
          </cell>
          <cell r="F842">
            <v>0</v>
          </cell>
          <cell r="G842">
            <v>0</v>
          </cell>
          <cell r="H842">
            <v>0</v>
          </cell>
          <cell r="Q842">
            <v>0</v>
          </cell>
          <cell r="R842">
            <v>0</v>
          </cell>
          <cell r="S842">
            <v>0</v>
          </cell>
        </row>
        <row r="843">
          <cell r="C843">
            <v>0</v>
          </cell>
          <cell r="D843">
            <v>0</v>
          </cell>
          <cell r="E843">
            <v>0</v>
          </cell>
          <cell r="F843">
            <v>0</v>
          </cell>
          <cell r="G843">
            <v>0</v>
          </cell>
          <cell r="H843">
            <v>0</v>
          </cell>
          <cell r="Q843">
            <v>0</v>
          </cell>
          <cell r="R843">
            <v>0</v>
          </cell>
          <cell r="S843">
            <v>0</v>
          </cell>
        </row>
        <row r="844">
          <cell r="C844">
            <v>0</v>
          </cell>
          <cell r="D844">
            <v>0</v>
          </cell>
          <cell r="E844">
            <v>0</v>
          </cell>
          <cell r="F844">
            <v>0</v>
          </cell>
          <cell r="G844">
            <v>0</v>
          </cell>
          <cell r="H844">
            <v>0</v>
          </cell>
          <cell r="Q844">
            <v>0</v>
          </cell>
          <cell r="R844">
            <v>0</v>
          </cell>
          <cell r="S844">
            <v>0</v>
          </cell>
        </row>
        <row r="845">
          <cell r="C845">
            <v>0</v>
          </cell>
          <cell r="D845">
            <v>0</v>
          </cell>
          <cell r="E845">
            <v>0</v>
          </cell>
          <cell r="F845">
            <v>0</v>
          </cell>
          <cell r="H845">
            <v>0</v>
          </cell>
          <cell r="Q845">
            <v>0</v>
          </cell>
          <cell r="R845">
            <v>0</v>
          </cell>
          <cell r="S845">
            <v>0</v>
          </cell>
        </row>
        <row r="846">
          <cell r="C846">
            <v>0</v>
          </cell>
          <cell r="D846">
            <v>0</v>
          </cell>
          <cell r="E846">
            <v>0</v>
          </cell>
          <cell r="F846">
            <v>0</v>
          </cell>
          <cell r="H846">
            <v>0</v>
          </cell>
          <cell r="Q846">
            <v>0</v>
          </cell>
          <cell r="R846">
            <v>0</v>
          </cell>
          <cell r="S846">
            <v>0</v>
          </cell>
        </row>
        <row r="847">
          <cell r="B847">
            <v>4</v>
          </cell>
          <cell r="C847" t="str">
            <v>基本直接费</v>
          </cell>
          <cell r="G847">
            <v>69.908513867777515</v>
          </cell>
        </row>
        <row r="848">
          <cell r="B848">
            <v>5</v>
          </cell>
          <cell r="C848" t="str">
            <v>其他直接费</v>
          </cell>
          <cell r="G848">
            <v>11.350731698624305</v>
          </cell>
        </row>
        <row r="849">
          <cell r="B849">
            <v>6</v>
          </cell>
          <cell r="C849" t="str">
            <v>间接费</v>
          </cell>
          <cell r="G849">
            <v>5.2616223828895743</v>
          </cell>
        </row>
        <row r="850">
          <cell r="B850">
            <v>7</v>
          </cell>
          <cell r="C850" t="str">
            <v>合计</v>
          </cell>
          <cell r="G850">
            <v>86.520867949291386</v>
          </cell>
        </row>
        <row r="852">
          <cell r="B852" t="str">
            <v>单   价   分   析   表</v>
          </cell>
          <cell r="J852" t="str">
            <v>工序划分</v>
          </cell>
          <cell r="Q852" t="str">
            <v>汇总项</v>
          </cell>
        </row>
        <row r="854">
          <cell r="A854" t="str">
            <v>BOQ系数</v>
          </cell>
          <cell r="B854" t="str">
            <v>项目编号:</v>
          </cell>
          <cell r="C854" t="str">
            <v>砼井盖750*600</v>
          </cell>
          <cell r="G854" t="str">
            <v>数量</v>
          </cell>
          <cell r="H854">
            <v>2</v>
          </cell>
          <cell r="I854" t="str">
            <v>单价</v>
          </cell>
        </row>
        <row r="855">
          <cell r="B855" t="str">
            <v>项目名称:</v>
          </cell>
          <cell r="C855" t="str">
            <v>Provide, supply and fix 750x 600 precast concrete manhole cover with handles.</v>
          </cell>
          <cell r="G855" t="str">
            <v>单位</v>
          </cell>
          <cell r="H855">
            <v>0</v>
          </cell>
          <cell r="I855">
            <v>8.0734274705731028</v>
          </cell>
          <cell r="J855" t="str">
            <v>井盖</v>
          </cell>
        </row>
        <row r="856">
          <cell r="A856" t="str">
            <v>砼井盖750*600</v>
          </cell>
          <cell r="B856" t="str">
            <v>单   价:</v>
          </cell>
          <cell r="C856">
            <v>8.0734274705731028</v>
          </cell>
          <cell r="D856" t="str">
            <v>USD/</v>
          </cell>
          <cell r="G856" t="str">
            <v>定额单位</v>
          </cell>
          <cell r="I856">
            <v>784</v>
          </cell>
          <cell r="J856" t="str">
            <v>6=465</v>
          </cell>
        </row>
        <row r="857">
          <cell r="A857" t="str">
            <v>定额号</v>
          </cell>
          <cell r="B857" t="str">
            <v>E01</v>
          </cell>
          <cell r="C857" t="str">
            <v>名称及规格</v>
          </cell>
          <cell r="D857" t="str">
            <v>单位</v>
          </cell>
          <cell r="E857" t="str">
            <v>数  量</v>
          </cell>
          <cell r="F857" t="str">
            <v>单价</v>
          </cell>
          <cell r="G857" t="str">
            <v>合价</v>
          </cell>
          <cell r="J857">
            <v>10</v>
          </cell>
          <cell r="Q857" t="str">
            <v>数量汇总</v>
          </cell>
          <cell r="R857" t="str">
            <v>价格汇总(美元)</v>
          </cell>
          <cell r="S857" t="str">
            <v>价格汇总(当地币)</v>
          </cell>
        </row>
        <row r="858">
          <cell r="G858" t="str">
            <v>美元</v>
          </cell>
          <cell r="H858" t="str">
            <v>当地币</v>
          </cell>
          <cell r="J858">
            <v>8.9999999999999993E-3</v>
          </cell>
        </row>
        <row r="859">
          <cell r="A859" t="str">
            <v>L00</v>
          </cell>
          <cell r="B859">
            <v>1</v>
          </cell>
          <cell r="C859" t="str">
            <v>人工</v>
          </cell>
          <cell r="G859">
            <v>0.80634812146165724</v>
          </cell>
          <cell r="H859">
            <v>78.33672</v>
          </cell>
          <cell r="Q859">
            <v>0</v>
          </cell>
          <cell r="R859">
            <v>1.6126962429233145</v>
          </cell>
          <cell r="S859">
            <v>156.67344</v>
          </cell>
        </row>
        <row r="860">
          <cell r="A860" t="str">
            <v>L10</v>
          </cell>
          <cell r="B860">
            <v>1.1000000000000001</v>
          </cell>
          <cell r="C860" t="str">
            <v>力工</v>
          </cell>
          <cell r="D860" t="str">
            <v>day</v>
          </cell>
          <cell r="E860">
            <v>0.19958400000000001</v>
          </cell>
          <cell r="F860">
            <v>2.8821410190427175</v>
          </cell>
          <cell r="G860">
            <v>0.57522923314462171</v>
          </cell>
          <cell r="H860">
            <v>55.883520000000004</v>
          </cell>
          <cell r="J860">
            <v>22.176000000000002</v>
          </cell>
          <cell r="Q860">
            <v>0.39916800000000002</v>
          </cell>
          <cell r="R860">
            <v>1.1504584662892434</v>
          </cell>
          <cell r="S860">
            <v>111.76704000000001</v>
          </cell>
        </row>
        <row r="861">
          <cell r="A861" t="str">
            <v>L20</v>
          </cell>
          <cell r="B861">
            <v>1.2</v>
          </cell>
          <cell r="C861" t="str">
            <v>技工</v>
          </cell>
          <cell r="D861" t="str">
            <v>day</v>
          </cell>
          <cell r="E861">
            <v>4.9896000000000003E-2</v>
          </cell>
          <cell r="F861">
            <v>4.6320123520329384</v>
          </cell>
          <cell r="G861">
            <v>0.2311188883170355</v>
          </cell>
          <cell r="H861">
            <v>22.453199999999999</v>
          </cell>
          <cell r="J861">
            <v>5.5440000000000005</v>
          </cell>
          <cell r="Q861">
            <v>9.9792000000000006E-2</v>
          </cell>
          <cell r="R861">
            <v>0.46223777663407101</v>
          </cell>
          <cell r="S861">
            <v>44.906399999999998</v>
          </cell>
        </row>
        <row r="862">
          <cell r="A862" t="str">
            <v>M000</v>
          </cell>
          <cell r="B862">
            <v>2</v>
          </cell>
          <cell r="C862" t="str">
            <v>建筑材料</v>
          </cell>
          <cell r="G862">
            <v>5.0741825955444453</v>
          </cell>
          <cell r="H862">
            <v>492.95683915714289</v>
          </cell>
          <cell r="Q862">
            <v>0</v>
          </cell>
          <cell r="R862">
            <v>10.148365191088891</v>
          </cell>
          <cell r="S862">
            <v>985.91367831428579</v>
          </cell>
        </row>
        <row r="863">
          <cell r="A863" t="str">
            <v>C20</v>
          </cell>
          <cell r="C863" t="str">
            <v>混凝土C20</v>
          </cell>
          <cell r="D863" t="str">
            <v>m3</v>
          </cell>
          <cell r="E863">
            <v>9.1799999999999993E-2</v>
          </cell>
          <cell r="F863">
            <v>51.99</v>
          </cell>
          <cell r="G863">
            <v>4.7726819999999996</v>
          </cell>
          <cell r="H863">
            <v>463.66605629999998</v>
          </cell>
          <cell r="J863">
            <v>10.199999999999999</v>
          </cell>
          <cell r="Q863">
            <v>0.18359999999999999</v>
          </cell>
          <cell r="R863">
            <v>9.5453639999999993</v>
          </cell>
          <cell r="S863">
            <v>927.33211259999996</v>
          </cell>
        </row>
        <row r="864">
          <cell r="A864" t="str">
            <v>Q18</v>
          </cell>
          <cell r="C864" t="str">
            <v>草袋</v>
          </cell>
          <cell r="D864" t="str">
            <v>no</v>
          </cell>
          <cell r="E864">
            <v>0.40499999999999997</v>
          </cell>
          <cell r="F864">
            <v>0.33015873015873021</v>
          </cell>
          <cell r="G864">
            <v>0.13371428571428573</v>
          </cell>
          <cell r="H864">
            <v>12.99034285714286</v>
          </cell>
          <cell r="J864">
            <v>45</v>
          </cell>
          <cell r="Q864">
            <v>0.80999999999999994</v>
          </cell>
          <cell r="R864">
            <v>0.26742857142857146</v>
          </cell>
          <cell r="S864">
            <v>25.98068571428572</v>
          </cell>
        </row>
        <row r="865">
          <cell r="A865" t="str">
            <v>Y08</v>
          </cell>
          <cell r="C865" t="str">
            <v>水</v>
          </cell>
          <cell r="D865" t="str">
            <v>m3</v>
          </cell>
          <cell r="E865">
            <v>0.1431</v>
          </cell>
          <cell r="F865">
            <v>0.51466803911477099</v>
          </cell>
          <cell r="G865">
            <v>7.3648996397323738E-2</v>
          </cell>
          <cell r="H865">
            <v>7.1550000000000011</v>
          </cell>
          <cell r="J865">
            <v>15.9</v>
          </cell>
          <cell r="Q865">
            <v>0.28620000000000001</v>
          </cell>
          <cell r="R865">
            <v>0.14729799279464748</v>
          </cell>
          <cell r="S865">
            <v>14.310000000000002</v>
          </cell>
        </row>
        <row r="866">
          <cell r="A866" t="str">
            <v>Y09</v>
          </cell>
          <cell r="C866" t="str">
            <v>电</v>
          </cell>
          <cell r="D866" t="str">
            <v>kwh</v>
          </cell>
          <cell r="E866">
            <v>3.6539999999999996E-2</v>
          </cell>
          <cell r="F866">
            <v>0.11322696860524961</v>
          </cell>
          <cell r="G866">
            <v>4.1373134328358202E-3</v>
          </cell>
          <cell r="H866">
            <v>0.40193999999999996</v>
          </cell>
          <cell r="J866">
            <v>4.0599999999999996</v>
          </cell>
          <cell r="Q866">
            <v>7.3079999999999992E-2</v>
          </cell>
          <cell r="R866">
            <v>8.2746268656716405E-3</v>
          </cell>
          <cell r="S866">
            <v>0.80387999999999993</v>
          </cell>
        </row>
        <row r="867">
          <cell r="C867">
            <v>0</v>
          </cell>
          <cell r="D867">
            <v>0</v>
          </cell>
          <cell r="E867">
            <v>0</v>
          </cell>
          <cell r="F867">
            <v>0</v>
          </cell>
          <cell r="G867">
            <v>0</v>
          </cell>
          <cell r="H867">
            <v>0</v>
          </cell>
          <cell r="Q867">
            <v>0</v>
          </cell>
          <cell r="R867">
            <v>0</v>
          </cell>
          <cell r="S867">
            <v>0</v>
          </cell>
        </row>
        <row r="868">
          <cell r="C868">
            <v>0</v>
          </cell>
          <cell r="D868">
            <v>0</v>
          </cell>
          <cell r="E868">
            <v>0</v>
          </cell>
          <cell r="F868">
            <v>0</v>
          </cell>
          <cell r="G868">
            <v>0</v>
          </cell>
          <cell r="H868">
            <v>0</v>
          </cell>
          <cell r="Q868">
            <v>0</v>
          </cell>
          <cell r="R868">
            <v>0</v>
          </cell>
          <cell r="S868">
            <v>0</v>
          </cell>
        </row>
        <row r="869">
          <cell r="C869">
            <v>0</v>
          </cell>
          <cell r="D869">
            <v>0</v>
          </cell>
          <cell r="E869">
            <v>0</v>
          </cell>
          <cell r="F869">
            <v>0</v>
          </cell>
          <cell r="G869">
            <v>0</v>
          </cell>
          <cell r="H869">
            <v>0</v>
          </cell>
          <cell r="Q869">
            <v>0</v>
          </cell>
          <cell r="R869">
            <v>0</v>
          </cell>
          <cell r="S869">
            <v>0</v>
          </cell>
        </row>
        <row r="870">
          <cell r="C870">
            <v>0</v>
          </cell>
          <cell r="D870">
            <v>0</v>
          </cell>
          <cell r="E870">
            <v>0</v>
          </cell>
          <cell r="F870">
            <v>0</v>
          </cell>
          <cell r="G870">
            <v>0</v>
          </cell>
          <cell r="H870">
            <v>0</v>
          </cell>
          <cell r="Q870">
            <v>0</v>
          </cell>
          <cell r="R870">
            <v>0</v>
          </cell>
          <cell r="S870">
            <v>0</v>
          </cell>
        </row>
        <row r="871">
          <cell r="C871">
            <v>0</v>
          </cell>
          <cell r="D871">
            <v>0</v>
          </cell>
          <cell r="E871">
            <v>0</v>
          </cell>
          <cell r="F871">
            <v>0</v>
          </cell>
          <cell r="G871">
            <v>0</v>
          </cell>
          <cell r="H871">
            <v>0</v>
          </cell>
          <cell r="Q871">
            <v>0</v>
          </cell>
          <cell r="R871">
            <v>0</v>
          </cell>
          <cell r="S871">
            <v>0</v>
          </cell>
        </row>
        <row r="872">
          <cell r="C872">
            <v>0</v>
          </cell>
          <cell r="D872">
            <v>0</v>
          </cell>
          <cell r="E872">
            <v>0</v>
          </cell>
          <cell r="F872">
            <v>0</v>
          </cell>
          <cell r="G872">
            <v>0</v>
          </cell>
          <cell r="H872">
            <v>0</v>
          </cell>
          <cell r="Q872">
            <v>0</v>
          </cell>
          <cell r="R872">
            <v>0</v>
          </cell>
          <cell r="S872">
            <v>0</v>
          </cell>
        </row>
        <row r="873">
          <cell r="C873">
            <v>0</v>
          </cell>
          <cell r="D873">
            <v>0</v>
          </cell>
          <cell r="E873">
            <v>0</v>
          </cell>
          <cell r="F873">
            <v>0</v>
          </cell>
          <cell r="G873">
            <v>0</v>
          </cell>
          <cell r="H873">
            <v>0</v>
          </cell>
          <cell r="Q873">
            <v>0</v>
          </cell>
          <cell r="R873">
            <v>0</v>
          </cell>
          <cell r="S873">
            <v>0</v>
          </cell>
        </row>
        <row r="874">
          <cell r="C874">
            <v>0</v>
          </cell>
          <cell r="D874">
            <v>0</v>
          </cell>
          <cell r="E874">
            <v>0</v>
          </cell>
          <cell r="F874">
            <v>0</v>
          </cell>
          <cell r="G874">
            <v>0</v>
          </cell>
          <cell r="H874">
            <v>0</v>
          </cell>
          <cell r="Q874">
            <v>0</v>
          </cell>
          <cell r="R874">
            <v>0</v>
          </cell>
          <cell r="S874">
            <v>0</v>
          </cell>
        </row>
        <row r="875">
          <cell r="C875">
            <v>0</v>
          </cell>
          <cell r="D875">
            <v>0</v>
          </cell>
          <cell r="E875">
            <v>0</v>
          </cell>
          <cell r="F875">
            <v>0</v>
          </cell>
          <cell r="G875">
            <v>0</v>
          </cell>
          <cell r="H875">
            <v>0</v>
          </cell>
          <cell r="Q875">
            <v>0</v>
          </cell>
          <cell r="R875">
            <v>0</v>
          </cell>
          <cell r="S875">
            <v>0</v>
          </cell>
        </row>
        <row r="876">
          <cell r="C876">
            <v>0</v>
          </cell>
          <cell r="D876">
            <v>0</v>
          </cell>
          <cell r="E876">
            <v>0</v>
          </cell>
          <cell r="F876">
            <v>0</v>
          </cell>
          <cell r="G876">
            <v>0</v>
          </cell>
          <cell r="H876">
            <v>0</v>
          </cell>
          <cell r="Q876">
            <v>0</v>
          </cell>
          <cell r="R876">
            <v>0</v>
          </cell>
          <cell r="S876">
            <v>0</v>
          </cell>
        </row>
        <row r="877">
          <cell r="C877">
            <v>0</v>
          </cell>
          <cell r="D877">
            <v>0</v>
          </cell>
          <cell r="E877">
            <v>0</v>
          </cell>
          <cell r="F877">
            <v>0</v>
          </cell>
          <cell r="G877">
            <v>0</v>
          </cell>
          <cell r="H877">
            <v>0</v>
          </cell>
          <cell r="Q877">
            <v>0</v>
          </cell>
          <cell r="R877">
            <v>0</v>
          </cell>
          <cell r="S877">
            <v>0</v>
          </cell>
        </row>
        <row r="878">
          <cell r="C878">
            <v>0</v>
          </cell>
          <cell r="D878">
            <v>0</v>
          </cell>
          <cell r="E878">
            <v>0</v>
          </cell>
          <cell r="F878">
            <v>0</v>
          </cell>
          <cell r="G878">
            <v>0</v>
          </cell>
          <cell r="H878">
            <v>0</v>
          </cell>
          <cell r="Q878">
            <v>0</v>
          </cell>
          <cell r="R878">
            <v>0</v>
          </cell>
          <cell r="S878">
            <v>0</v>
          </cell>
        </row>
        <row r="879">
          <cell r="C879">
            <v>0</v>
          </cell>
          <cell r="D879">
            <v>0</v>
          </cell>
          <cell r="E879">
            <v>0</v>
          </cell>
          <cell r="F879">
            <v>0</v>
          </cell>
          <cell r="G879">
            <v>0</v>
          </cell>
          <cell r="H879">
            <v>0</v>
          </cell>
          <cell r="Q879">
            <v>0</v>
          </cell>
          <cell r="R879">
            <v>0</v>
          </cell>
          <cell r="S879">
            <v>0</v>
          </cell>
        </row>
        <row r="880">
          <cell r="C880">
            <v>0</v>
          </cell>
          <cell r="D880">
            <v>0</v>
          </cell>
          <cell r="E880">
            <v>0</v>
          </cell>
          <cell r="F880">
            <v>0</v>
          </cell>
          <cell r="G880">
            <v>0</v>
          </cell>
          <cell r="H880">
            <v>0</v>
          </cell>
          <cell r="Q880">
            <v>0</v>
          </cell>
          <cell r="R880">
            <v>0</v>
          </cell>
          <cell r="S880">
            <v>0</v>
          </cell>
        </row>
        <row r="881">
          <cell r="C881">
            <v>0</v>
          </cell>
          <cell r="D881">
            <v>0</v>
          </cell>
          <cell r="E881">
            <v>0</v>
          </cell>
          <cell r="F881">
            <v>0</v>
          </cell>
          <cell r="G881">
            <v>0</v>
          </cell>
          <cell r="H881">
            <v>0</v>
          </cell>
          <cell r="Q881">
            <v>0</v>
          </cell>
          <cell r="R881">
            <v>0</v>
          </cell>
          <cell r="S881">
            <v>0</v>
          </cell>
        </row>
        <row r="882">
          <cell r="A882" t="str">
            <v>m998</v>
          </cell>
          <cell r="C882" t="str">
            <v>其它材料费</v>
          </cell>
          <cell r="D882" t="str">
            <v>%</v>
          </cell>
          <cell r="E882">
            <v>0</v>
          </cell>
          <cell r="F882">
            <v>0</v>
          </cell>
          <cell r="G882">
            <v>0</v>
          </cell>
          <cell r="H882">
            <v>0</v>
          </cell>
          <cell r="Q882">
            <v>0</v>
          </cell>
          <cell r="R882">
            <v>0</v>
          </cell>
          <cell r="S882">
            <v>0</v>
          </cell>
        </row>
        <row r="883">
          <cell r="A883" t="str">
            <v>m999</v>
          </cell>
          <cell r="C883" t="str">
            <v>其它材料费</v>
          </cell>
          <cell r="D883" t="str">
            <v>usd</v>
          </cell>
          <cell r="E883">
            <v>0.09</v>
          </cell>
          <cell r="F883">
            <v>1</v>
          </cell>
          <cell r="G883">
            <v>0.09</v>
          </cell>
          <cell r="H883">
            <v>8.7435000000000009</v>
          </cell>
          <cell r="J883">
            <v>10</v>
          </cell>
          <cell r="Q883">
            <v>0.18</v>
          </cell>
          <cell r="R883">
            <v>0.18</v>
          </cell>
          <cell r="S883">
            <v>17.487000000000002</v>
          </cell>
        </row>
        <row r="884">
          <cell r="A884" t="str">
            <v>E000</v>
          </cell>
          <cell r="B884">
            <v>3</v>
          </cell>
          <cell r="C884" t="str">
            <v>施工设备</v>
          </cell>
          <cell r="G884">
            <v>0.64276625937008169</v>
          </cell>
          <cell r="H884">
            <v>62.444742097803442</v>
          </cell>
          <cell r="Q884">
            <v>0</v>
          </cell>
          <cell r="R884">
            <v>1.2855325187401634</v>
          </cell>
          <cell r="S884">
            <v>124.88948419560688</v>
          </cell>
        </row>
        <row r="885">
          <cell r="A885" t="str">
            <v>E403</v>
          </cell>
          <cell r="C885" t="str">
            <v>混凝土搅拌机</v>
          </cell>
          <cell r="D885" t="str">
            <v>台班</v>
          </cell>
          <cell r="E885">
            <v>9.1799999999999989E-3</v>
          </cell>
          <cell r="F885">
            <v>28.477384246729034</v>
          </cell>
          <cell r="G885">
            <v>0.26142238738497253</v>
          </cell>
          <cell r="H885">
            <v>25.397184934450085</v>
          </cell>
          <cell r="J885">
            <v>1.02</v>
          </cell>
          <cell r="Q885">
            <v>1.8359999999999998E-2</v>
          </cell>
          <cell r="R885">
            <v>0.52284477476994506</v>
          </cell>
          <cell r="S885">
            <v>50.794369868900169</v>
          </cell>
        </row>
        <row r="886">
          <cell r="A886" t="str">
            <v>E405</v>
          </cell>
          <cell r="C886" t="str">
            <v>混凝土振捣器</v>
          </cell>
          <cell r="D886" t="str">
            <v>台班</v>
          </cell>
          <cell r="E886">
            <v>3.0599999999999998E-3</v>
          </cell>
          <cell r="F886">
            <v>21.169635915217</v>
          </cell>
          <cell r="G886">
            <v>6.4779085900564012E-2</v>
          </cell>
          <cell r="H886">
            <v>6.2932881952397945</v>
          </cell>
          <cell r="J886">
            <v>0.34</v>
          </cell>
          <cell r="Q886">
            <v>6.1199999999999996E-3</v>
          </cell>
          <cell r="R886">
            <v>0.12955817180112802</v>
          </cell>
          <cell r="S886">
            <v>12.586576390479589</v>
          </cell>
        </row>
        <row r="887">
          <cell r="A887" t="str">
            <v>E016</v>
          </cell>
          <cell r="C887" t="str">
            <v>机动翻斗车</v>
          </cell>
          <cell r="D887" t="str">
            <v>台班</v>
          </cell>
          <cell r="E887">
            <v>7.1999999999999998E-3</v>
          </cell>
          <cell r="F887">
            <v>43.967331400631274</v>
          </cell>
          <cell r="G887">
            <v>0.31656478608454514</v>
          </cell>
          <cell r="H887">
            <v>30.754268968113561</v>
          </cell>
          <cell r="J887">
            <v>0.8</v>
          </cell>
          <cell r="Q887">
            <v>1.44E-2</v>
          </cell>
          <cell r="R887">
            <v>0.63312957216909027</v>
          </cell>
          <cell r="S887">
            <v>61.508537936227121</v>
          </cell>
        </row>
        <row r="888">
          <cell r="C888">
            <v>0</v>
          </cell>
          <cell r="D888">
            <v>0</v>
          </cell>
          <cell r="E888">
            <v>0</v>
          </cell>
          <cell r="F888">
            <v>0</v>
          </cell>
          <cell r="G888">
            <v>0</v>
          </cell>
          <cell r="H888">
            <v>0</v>
          </cell>
          <cell r="Q888">
            <v>0</v>
          </cell>
          <cell r="R888">
            <v>0</v>
          </cell>
          <cell r="S888">
            <v>0</v>
          </cell>
        </row>
        <row r="889">
          <cell r="C889">
            <v>0</v>
          </cell>
          <cell r="D889">
            <v>0</v>
          </cell>
          <cell r="E889">
            <v>0</v>
          </cell>
          <cell r="F889">
            <v>0</v>
          </cell>
          <cell r="G889">
            <v>0</v>
          </cell>
          <cell r="H889">
            <v>0</v>
          </cell>
          <cell r="Q889">
            <v>0</v>
          </cell>
          <cell r="R889">
            <v>0</v>
          </cell>
          <cell r="S889">
            <v>0</v>
          </cell>
        </row>
        <row r="890">
          <cell r="C890">
            <v>0</v>
          </cell>
          <cell r="D890">
            <v>0</v>
          </cell>
          <cell r="E890">
            <v>0</v>
          </cell>
          <cell r="F890">
            <v>0</v>
          </cell>
          <cell r="G890">
            <v>0</v>
          </cell>
          <cell r="H890">
            <v>0</v>
          </cell>
          <cell r="Q890">
            <v>0</v>
          </cell>
          <cell r="R890">
            <v>0</v>
          </cell>
          <cell r="S890">
            <v>0</v>
          </cell>
        </row>
        <row r="891">
          <cell r="C891">
            <v>0</v>
          </cell>
          <cell r="D891">
            <v>0</v>
          </cell>
          <cell r="E891">
            <v>0</v>
          </cell>
          <cell r="F891">
            <v>0</v>
          </cell>
          <cell r="G891">
            <v>0</v>
          </cell>
          <cell r="H891">
            <v>0</v>
          </cell>
          <cell r="Q891">
            <v>0</v>
          </cell>
          <cell r="R891">
            <v>0</v>
          </cell>
          <cell r="S891">
            <v>0</v>
          </cell>
        </row>
        <row r="892">
          <cell r="C892">
            <v>0</v>
          </cell>
          <cell r="D892">
            <v>0</v>
          </cell>
          <cell r="E892">
            <v>0</v>
          </cell>
          <cell r="F892">
            <v>0</v>
          </cell>
          <cell r="G892">
            <v>0</v>
          </cell>
          <cell r="H892">
            <v>0</v>
          </cell>
          <cell r="Q892">
            <v>0</v>
          </cell>
          <cell r="R892">
            <v>0</v>
          </cell>
          <cell r="S892">
            <v>0</v>
          </cell>
        </row>
        <row r="893">
          <cell r="C893">
            <v>0</v>
          </cell>
          <cell r="D893">
            <v>0</v>
          </cell>
          <cell r="E893">
            <v>0</v>
          </cell>
          <cell r="F893">
            <v>0</v>
          </cell>
          <cell r="G893">
            <v>0</v>
          </cell>
          <cell r="H893">
            <v>0</v>
          </cell>
          <cell r="Q893">
            <v>0</v>
          </cell>
          <cell r="R893">
            <v>0</v>
          </cell>
          <cell r="S893">
            <v>0</v>
          </cell>
        </row>
        <row r="894">
          <cell r="C894">
            <v>0</v>
          </cell>
          <cell r="D894">
            <v>0</v>
          </cell>
          <cell r="E894">
            <v>0</v>
          </cell>
          <cell r="F894">
            <v>0</v>
          </cell>
          <cell r="G894">
            <v>0</v>
          </cell>
          <cell r="H894">
            <v>0</v>
          </cell>
          <cell r="Q894">
            <v>0</v>
          </cell>
          <cell r="R894">
            <v>0</v>
          </cell>
          <cell r="S894">
            <v>0</v>
          </cell>
        </row>
        <row r="895">
          <cell r="C895">
            <v>0</v>
          </cell>
          <cell r="D895">
            <v>0</v>
          </cell>
          <cell r="E895">
            <v>0</v>
          </cell>
          <cell r="F895">
            <v>0</v>
          </cell>
          <cell r="H895">
            <v>0</v>
          </cell>
          <cell r="Q895">
            <v>0</v>
          </cell>
          <cell r="R895">
            <v>0</v>
          </cell>
          <cell r="S895">
            <v>0</v>
          </cell>
        </row>
        <row r="896">
          <cell r="C896">
            <v>0</v>
          </cell>
          <cell r="D896">
            <v>0</v>
          </cell>
          <cell r="E896">
            <v>0</v>
          </cell>
          <cell r="F896">
            <v>0</v>
          </cell>
          <cell r="H896">
            <v>0</v>
          </cell>
          <cell r="Q896">
            <v>0</v>
          </cell>
          <cell r="R896">
            <v>0</v>
          </cell>
          <cell r="S896">
            <v>0</v>
          </cell>
        </row>
        <row r="897">
          <cell r="B897">
            <v>4</v>
          </cell>
          <cell r="C897" t="str">
            <v>基本直接费</v>
          </cell>
          <cell r="G897">
            <v>6.5232969763761846</v>
          </cell>
        </row>
        <row r="898">
          <cell r="B898">
            <v>5</v>
          </cell>
          <cell r="C898" t="str">
            <v>其他直接费</v>
          </cell>
          <cell r="G898">
            <v>1.0591584582864657</v>
          </cell>
        </row>
        <row r="899">
          <cell r="B899">
            <v>6</v>
          </cell>
          <cell r="C899" t="str">
            <v>间接费</v>
          </cell>
          <cell r="G899">
            <v>0.4909720359104523</v>
          </cell>
        </row>
        <row r="900">
          <cell r="B900">
            <v>7</v>
          </cell>
          <cell r="C900" t="str">
            <v>合计</v>
          </cell>
          <cell r="G900">
            <v>8.0734274705731028</v>
          </cell>
        </row>
        <row r="902">
          <cell r="B902" t="str">
            <v>单   价   分   析   表</v>
          </cell>
          <cell r="J902" t="str">
            <v>工序划分</v>
          </cell>
          <cell r="Q902" t="str">
            <v>汇总项</v>
          </cell>
        </row>
        <row r="904">
          <cell r="A904" t="str">
            <v>BOQ系数</v>
          </cell>
          <cell r="B904" t="str">
            <v>项目编号:</v>
          </cell>
          <cell r="C904" t="str">
            <v>砼盖1000*1000*70</v>
          </cell>
          <cell r="G904" t="str">
            <v>数量</v>
          </cell>
          <cell r="H904">
            <v>1</v>
          </cell>
          <cell r="I904" t="str">
            <v>单价</v>
          </cell>
        </row>
        <row r="905">
          <cell r="B905" t="str">
            <v>项目名称:</v>
          </cell>
          <cell r="C905" t="str">
            <v>Provide 1000x1000x 70 grating cover</v>
          </cell>
          <cell r="G905" t="str">
            <v>单位</v>
          </cell>
          <cell r="H905">
            <v>0</v>
          </cell>
          <cell r="I905">
            <v>6.2793324771124137</v>
          </cell>
          <cell r="J905" t="str">
            <v>井盖</v>
          </cell>
        </row>
        <row r="906">
          <cell r="A906" t="str">
            <v>砼盖1000*1000*70</v>
          </cell>
          <cell r="B906" t="str">
            <v>单   价:</v>
          </cell>
          <cell r="C906">
            <v>6.2793324771124137</v>
          </cell>
          <cell r="D906" t="str">
            <v>USD/</v>
          </cell>
          <cell r="G906" t="str">
            <v>定额单位</v>
          </cell>
          <cell r="I906">
            <v>610</v>
          </cell>
          <cell r="J906" t="str">
            <v>6=465</v>
          </cell>
        </row>
        <row r="907">
          <cell r="A907" t="str">
            <v>定额号</v>
          </cell>
          <cell r="B907" t="str">
            <v>E01</v>
          </cell>
          <cell r="C907" t="str">
            <v>名称及规格</v>
          </cell>
          <cell r="D907" t="str">
            <v>单位</v>
          </cell>
          <cell r="E907" t="str">
            <v>数  量</v>
          </cell>
          <cell r="F907" t="str">
            <v>单价</v>
          </cell>
          <cell r="G907" t="str">
            <v>合价</v>
          </cell>
          <cell r="J907">
            <v>10</v>
          </cell>
          <cell r="Q907" t="str">
            <v>数量汇总</v>
          </cell>
          <cell r="R907" t="str">
            <v>价格汇总(美元)</v>
          </cell>
          <cell r="S907" t="str">
            <v>价格汇总(当地币)</v>
          </cell>
        </row>
        <row r="908">
          <cell r="G908" t="str">
            <v>美元</v>
          </cell>
          <cell r="H908" t="str">
            <v>当地币</v>
          </cell>
          <cell r="J908">
            <v>7.000000000000001E-3</v>
          </cell>
        </row>
        <row r="909">
          <cell r="A909" t="str">
            <v>L00</v>
          </cell>
          <cell r="B909">
            <v>1</v>
          </cell>
          <cell r="C909" t="str">
            <v>人工</v>
          </cell>
          <cell r="G909">
            <v>0.62715965002573348</v>
          </cell>
          <cell r="H909">
            <v>60.928560000000012</v>
          </cell>
          <cell r="Q909">
            <v>0</v>
          </cell>
          <cell r="R909">
            <v>0.62715965002573348</v>
          </cell>
          <cell r="S909">
            <v>60.928560000000012</v>
          </cell>
        </row>
        <row r="910">
          <cell r="A910" t="str">
            <v>L10</v>
          </cell>
          <cell r="B910">
            <v>1.1000000000000001</v>
          </cell>
          <cell r="C910" t="str">
            <v>力工</v>
          </cell>
          <cell r="D910" t="str">
            <v>day</v>
          </cell>
          <cell r="E910">
            <v>0.15523200000000004</v>
          </cell>
          <cell r="F910">
            <v>2.8821410190427175</v>
          </cell>
          <cell r="G910">
            <v>0.44740051466803921</v>
          </cell>
          <cell r="H910">
            <v>43.464960000000012</v>
          </cell>
          <cell r="J910">
            <v>22.176000000000002</v>
          </cell>
          <cell r="Q910">
            <v>0.15523200000000004</v>
          </cell>
          <cell r="R910">
            <v>0.44740051466803921</v>
          </cell>
          <cell r="S910">
            <v>43.464960000000012</v>
          </cell>
        </row>
        <row r="911">
          <cell r="A911" t="str">
            <v>L20</v>
          </cell>
          <cell r="B911">
            <v>1.2</v>
          </cell>
          <cell r="C911" t="str">
            <v>技工</v>
          </cell>
          <cell r="D911" t="str">
            <v>day</v>
          </cell>
          <cell r="E911">
            <v>3.8808000000000009E-2</v>
          </cell>
          <cell r="F911">
            <v>4.6320123520329384</v>
          </cell>
          <cell r="G911">
            <v>0.17975913535769431</v>
          </cell>
          <cell r="H911">
            <v>17.463600000000003</v>
          </cell>
          <cell r="J911">
            <v>5.5440000000000005</v>
          </cell>
          <cell r="Q911">
            <v>3.8808000000000009E-2</v>
          </cell>
          <cell r="R911">
            <v>0.17975913535769431</v>
          </cell>
          <cell r="S911">
            <v>17.463600000000003</v>
          </cell>
        </row>
        <row r="912">
          <cell r="A912" t="str">
            <v>M000</v>
          </cell>
          <cell r="B912">
            <v>2</v>
          </cell>
          <cell r="C912" t="str">
            <v>建筑材料</v>
          </cell>
          <cell r="G912">
            <v>3.9465864632012351</v>
          </cell>
          <cell r="H912">
            <v>383.41087490000001</v>
          </cell>
          <cell r="Q912">
            <v>0</v>
          </cell>
          <cell r="R912">
            <v>3.9465864632012351</v>
          </cell>
          <cell r="S912">
            <v>383.41087490000001</v>
          </cell>
        </row>
        <row r="913">
          <cell r="A913" t="str">
            <v>C20</v>
          </cell>
          <cell r="C913" t="str">
            <v>混凝土C20</v>
          </cell>
          <cell r="D913" t="str">
            <v>m3</v>
          </cell>
          <cell r="E913">
            <v>7.1400000000000005E-2</v>
          </cell>
          <cell r="F913">
            <v>51.99</v>
          </cell>
          <cell r="G913">
            <v>3.7120860000000002</v>
          </cell>
          <cell r="H913">
            <v>360.62915490000006</v>
          </cell>
          <cell r="J913">
            <v>10.199999999999999</v>
          </cell>
          <cell r="Q913">
            <v>7.1400000000000005E-2</v>
          </cell>
          <cell r="R913">
            <v>3.7120860000000002</v>
          </cell>
          <cell r="S913">
            <v>360.62915490000006</v>
          </cell>
        </row>
        <row r="914">
          <cell r="A914" t="str">
            <v>Q18</v>
          </cell>
          <cell r="C914" t="str">
            <v>草袋</v>
          </cell>
          <cell r="D914" t="str">
            <v>no</v>
          </cell>
          <cell r="E914">
            <v>0.31500000000000006</v>
          </cell>
          <cell r="F914">
            <v>0.33015873015873021</v>
          </cell>
          <cell r="G914">
            <v>0.10400000000000004</v>
          </cell>
          <cell r="H914">
            <v>10.103600000000004</v>
          </cell>
          <cell r="J914">
            <v>45</v>
          </cell>
          <cell r="Q914">
            <v>0.31500000000000006</v>
          </cell>
          <cell r="R914">
            <v>0.10400000000000004</v>
          </cell>
          <cell r="S914">
            <v>10.103600000000004</v>
          </cell>
        </row>
        <row r="915">
          <cell r="A915" t="str">
            <v>Y08</v>
          </cell>
          <cell r="C915" t="str">
            <v>水</v>
          </cell>
          <cell r="D915" t="str">
            <v>m3</v>
          </cell>
          <cell r="E915">
            <v>0.11130000000000002</v>
          </cell>
          <cell r="F915">
            <v>0.51466803911477099</v>
          </cell>
          <cell r="G915">
            <v>5.7282552753474027E-2</v>
          </cell>
          <cell r="H915">
            <v>5.5650000000000022</v>
          </cell>
          <cell r="J915">
            <v>15.9</v>
          </cell>
          <cell r="Q915">
            <v>0.11130000000000002</v>
          </cell>
          <cell r="R915">
            <v>5.7282552753474027E-2</v>
          </cell>
          <cell r="S915">
            <v>5.5650000000000022</v>
          </cell>
        </row>
        <row r="916">
          <cell r="A916" t="str">
            <v>Y09</v>
          </cell>
          <cell r="C916" t="str">
            <v>电</v>
          </cell>
          <cell r="D916" t="str">
            <v>kwh</v>
          </cell>
          <cell r="E916">
            <v>2.8420000000000001E-2</v>
          </cell>
          <cell r="F916">
            <v>0.11322696860524961</v>
          </cell>
          <cell r="G916">
            <v>3.217910447761194E-3</v>
          </cell>
          <cell r="H916">
            <v>0.31262000000000001</v>
          </cell>
          <cell r="J916">
            <v>4.0599999999999996</v>
          </cell>
          <cell r="Q916">
            <v>2.8420000000000001E-2</v>
          </cell>
          <cell r="R916">
            <v>3.217910447761194E-3</v>
          </cell>
          <cell r="S916">
            <v>0.31262000000000001</v>
          </cell>
        </row>
        <row r="917">
          <cell r="C917">
            <v>0</v>
          </cell>
          <cell r="D917">
            <v>0</v>
          </cell>
          <cell r="E917">
            <v>0</v>
          </cell>
          <cell r="F917">
            <v>0</v>
          </cell>
          <cell r="G917">
            <v>0</v>
          </cell>
          <cell r="H917">
            <v>0</v>
          </cell>
          <cell r="Q917">
            <v>0</v>
          </cell>
          <cell r="R917">
            <v>0</v>
          </cell>
          <cell r="S917">
            <v>0</v>
          </cell>
        </row>
        <row r="918">
          <cell r="C918">
            <v>0</v>
          </cell>
          <cell r="D918">
            <v>0</v>
          </cell>
          <cell r="E918">
            <v>0</v>
          </cell>
          <cell r="F918">
            <v>0</v>
          </cell>
          <cell r="G918">
            <v>0</v>
          </cell>
          <cell r="H918">
            <v>0</v>
          </cell>
          <cell r="Q918">
            <v>0</v>
          </cell>
          <cell r="R918">
            <v>0</v>
          </cell>
          <cell r="S918">
            <v>0</v>
          </cell>
        </row>
        <row r="919">
          <cell r="C919">
            <v>0</v>
          </cell>
          <cell r="D919">
            <v>0</v>
          </cell>
          <cell r="E919">
            <v>0</v>
          </cell>
          <cell r="F919">
            <v>0</v>
          </cell>
          <cell r="G919">
            <v>0</v>
          </cell>
          <cell r="H919">
            <v>0</v>
          </cell>
          <cell r="Q919">
            <v>0</v>
          </cell>
          <cell r="R919">
            <v>0</v>
          </cell>
          <cell r="S919">
            <v>0</v>
          </cell>
        </row>
        <row r="920">
          <cell r="C920">
            <v>0</v>
          </cell>
          <cell r="D920">
            <v>0</v>
          </cell>
          <cell r="E920">
            <v>0</v>
          </cell>
          <cell r="F920">
            <v>0</v>
          </cell>
          <cell r="G920">
            <v>0</v>
          </cell>
          <cell r="H920">
            <v>0</v>
          </cell>
          <cell r="Q920">
            <v>0</v>
          </cell>
          <cell r="R920">
            <v>0</v>
          </cell>
          <cell r="S920">
            <v>0</v>
          </cell>
        </row>
        <row r="921">
          <cell r="C921">
            <v>0</v>
          </cell>
          <cell r="D921">
            <v>0</v>
          </cell>
          <cell r="E921">
            <v>0</v>
          </cell>
          <cell r="F921">
            <v>0</v>
          </cell>
          <cell r="G921">
            <v>0</v>
          </cell>
          <cell r="H921">
            <v>0</v>
          </cell>
          <cell r="Q921">
            <v>0</v>
          </cell>
          <cell r="R921">
            <v>0</v>
          </cell>
          <cell r="S921">
            <v>0</v>
          </cell>
        </row>
        <row r="922">
          <cell r="C922">
            <v>0</v>
          </cell>
          <cell r="D922">
            <v>0</v>
          </cell>
          <cell r="E922">
            <v>0</v>
          </cell>
          <cell r="F922">
            <v>0</v>
          </cell>
          <cell r="G922">
            <v>0</v>
          </cell>
          <cell r="H922">
            <v>0</v>
          </cell>
          <cell r="Q922">
            <v>0</v>
          </cell>
          <cell r="R922">
            <v>0</v>
          </cell>
          <cell r="S922">
            <v>0</v>
          </cell>
        </row>
        <row r="923">
          <cell r="C923">
            <v>0</v>
          </cell>
          <cell r="D923">
            <v>0</v>
          </cell>
          <cell r="E923">
            <v>0</v>
          </cell>
          <cell r="F923">
            <v>0</v>
          </cell>
          <cell r="G923">
            <v>0</v>
          </cell>
          <cell r="H923">
            <v>0</v>
          </cell>
          <cell r="Q923">
            <v>0</v>
          </cell>
          <cell r="R923">
            <v>0</v>
          </cell>
          <cell r="S923">
            <v>0</v>
          </cell>
        </row>
        <row r="924">
          <cell r="C924">
            <v>0</v>
          </cell>
          <cell r="D924">
            <v>0</v>
          </cell>
          <cell r="E924">
            <v>0</v>
          </cell>
          <cell r="F924">
            <v>0</v>
          </cell>
          <cell r="G924">
            <v>0</v>
          </cell>
          <cell r="H924">
            <v>0</v>
          </cell>
          <cell r="Q924">
            <v>0</v>
          </cell>
          <cell r="R924">
            <v>0</v>
          </cell>
          <cell r="S924">
            <v>0</v>
          </cell>
        </row>
        <row r="925">
          <cell r="C925">
            <v>0</v>
          </cell>
          <cell r="D925">
            <v>0</v>
          </cell>
          <cell r="E925">
            <v>0</v>
          </cell>
          <cell r="F925">
            <v>0</v>
          </cell>
          <cell r="G925">
            <v>0</v>
          </cell>
          <cell r="H925">
            <v>0</v>
          </cell>
          <cell r="Q925">
            <v>0</v>
          </cell>
          <cell r="R925">
            <v>0</v>
          </cell>
          <cell r="S925">
            <v>0</v>
          </cell>
        </row>
        <row r="926">
          <cell r="C926">
            <v>0</v>
          </cell>
          <cell r="D926">
            <v>0</v>
          </cell>
          <cell r="E926">
            <v>0</v>
          </cell>
          <cell r="F926">
            <v>0</v>
          </cell>
          <cell r="G926">
            <v>0</v>
          </cell>
          <cell r="H926">
            <v>0</v>
          </cell>
          <cell r="Q926">
            <v>0</v>
          </cell>
          <cell r="R926">
            <v>0</v>
          </cell>
          <cell r="S926">
            <v>0</v>
          </cell>
        </row>
        <row r="927">
          <cell r="C927">
            <v>0</v>
          </cell>
          <cell r="D927">
            <v>0</v>
          </cell>
          <cell r="E927">
            <v>0</v>
          </cell>
          <cell r="F927">
            <v>0</v>
          </cell>
          <cell r="G927">
            <v>0</v>
          </cell>
          <cell r="H927">
            <v>0</v>
          </cell>
          <cell r="Q927">
            <v>0</v>
          </cell>
          <cell r="R927">
            <v>0</v>
          </cell>
          <cell r="S927">
            <v>0</v>
          </cell>
        </row>
        <row r="928">
          <cell r="C928">
            <v>0</v>
          </cell>
          <cell r="D928">
            <v>0</v>
          </cell>
          <cell r="E928">
            <v>0</v>
          </cell>
          <cell r="F928">
            <v>0</v>
          </cell>
          <cell r="G928">
            <v>0</v>
          </cell>
          <cell r="H928">
            <v>0</v>
          </cell>
          <cell r="Q928">
            <v>0</v>
          </cell>
          <cell r="R928">
            <v>0</v>
          </cell>
          <cell r="S928">
            <v>0</v>
          </cell>
        </row>
        <row r="929">
          <cell r="C929">
            <v>0</v>
          </cell>
          <cell r="D929">
            <v>0</v>
          </cell>
          <cell r="E929">
            <v>0</v>
          </cell>
          <cell r="F929">
            <v>0</v>
          </cell>
          <cell r="G929">
            <v>0</v>
          </cell>
          <cell r="H929">
            <v>0</v>
          </cell>
          <cell r="Q929">
            <v>0</v>
          </cell>
          <cell r="R929">
            <v>0</v>
          </cell>
          <cell r="S929">
            <v>0</v>
          </cell>
        </row>
        <row r="930">
          <cell r="C930">
            <v>0</v>
          </cell>
          <cell r="D930">
            <v>0</v>
          </cell>
          <cell r="E930">
            <v>0</v>
          </cell>
          <cell r="F930">
            <v>0</v>
          </cell>
          <cell r="G930">
            <v>0</v>
          </cell>
          <cell r="H930">
            <v>0</v>
          </cell>
          <cell r="Q930">
            <v>0</v>
          </cell>
          <cell r="R930">
            <v>0</v>
          </cell>
          <cell r="S930">
            <v>0</v>
          </cell>
        </row>
        <row r="931">
          <cell r="C931">
            <v>0</v>
          </cell>
          <cell r="D931">
            <v>0</v>
          </cell>
          <cell r="E931">
            <v>0</v>
          </cell>
          <cell r="F931">
            <v>0</v>
          </cell>
          <cell r="G931">
            <v>0</v>
          </cell>
          <cell r="H931">
            <v>0</v>
          </cell>
          <cell r="Q931">
            <v>0</v>
          </cell>
          <cell r="R931">
            <v>0</v>
          </cell>
          <cell r="S931">
            <v>0</v>
          </cell>
        </row>
        <row r="932">
          <cell r="A932" t="str">
            <v>m998</v>
          </cell>
          <cell r="C932" t="str">
            <v>其它材料费</v>
          </cell>
          <cell r="D932" t="str">
            <v>%</v>
          </cell>
          <cell r="E932">
            <v>0</v>
          </cell>
          <cell r="F932">
            <v>0</v>
          </cell>
          <cell r="G932">
            <v>0</v>
          </cell>
          <cell r="H932">
            <v>0</v>
          </cell>
          <cell r="Q932">
            <v>0</v>
          </cell>
          <cell r="R932">
            <v>0</v>
          </cell>
          <cell r="S932">
            <v>0</v>
          </cell>
        </row>
        <row r="933">
          <cell r="A933" t="str">
            <v>m999</v>
          </cell>
          <cell r="C933" t="str">
            <v>其它材料费</v>
          </cell>
          <cell r="D933" t="str">
            <v>usd</v>
          </cell>
          <cell r="E933">
            <v>7.0000000000000007E-2</v>
          </cell>
          <cell r="F933">
            <v>1</v>
          </cell>
          <cell r="G933">
            <v>7.0000000000000007E-2</v>
          </cell>
          <cell r="H933">
            <v>6.8005000000000013</v>
          </cell>
          <cell r="J933">
            <v>10</v>
          </cell>
          <cell r="Q933">
            <v>7.0000000000000007E-2</v>
          </cell>
          <cell r="R933">
            <v>7.0000000000000007E-2</v>
          </cell>
          <cell r="S933">
            <v>6.8005000000000013</v>
          </cell>
        </row>
        <row r="934">
          <cell r="A934" t="str">
            <v>E000</v>
          </cell>
          <cell r="B934">
            <v>3</v>
          </cell>
          <cell r="C934" t="str">
            <v>施工设备</v>
          </cell>
          <cell r="G934">
            <v>0.49992931284339703</v>
          </cell>
          <cell r="H934">
            <v>48.568132742736026</v>
          </cell>
          <cell r="Q934">
            <v>0</v>
          </cell>
          <cell r="R934">
            <v>0.49992931284339703</v>
          </cell>
          <cell r="S934">
            <v>48.568132742736026</v>
          </cell>
        </row>
        <row r="935">
          <cell r="A935" t="str">
            <v>E403</v>
          </cell>
          <cell r="C935" t="str">
            <v>混凝土搅拌机</v>
          </cell>
          <cell r="D935" t="str">
            <v>台班</v>
          </cell>
          <cell r="E935">
            <v>7.1400000000000014E-3</v>
          </cell>
          <cell r="F935">
            <v>28.477384246729034</v>
          </cell>
          <cell r="G935">
            <v>0.20332852352164535</v>
          </cell>
          <cell r="H935">
            <v>19.753366060127846</v>
          </cell>
          <cell r="J935">
            <v>1.02</v>
          </cell>
          <cell r="Q935">
            <v>7.1400000000000014E-3</v>
          </cell>
          <cell r="R935">
            <v>0.20332852352164535</v>
          </cell>
          <cell r="S935">
            <v>19.753366060127846</v>
          </cell>
        </row>
        <row r="936">
          <cell r="A936" t="str">
            <v>E405</v>
          </cell>
          <cell r="C936" t="str">
            <v>混凝土振捣器</v>
          </cell>
          <cell r="D936" t="str">
            <v>台班</v>
          </cell>
          <cell r="E936">
            <v>2.3800000000000006E-3</v>
          </cell>
          <cell r="F936">
            <v>21.169635915217</v>
          </cell>
          <cell r="G936">
            <v>5.0383733478216473E-2</v>
          </cell>
          <cell r="H936">
            <v>4.8947797074087305</v>
          </cell>
          <cell r="J936">
            <v>0.34</v>
          </cell>
          <cell r="Q936">
            <v>2.3800000000000006E-3</v>
          </cell>
          <cell r="R936">
            <v>5.0383733478216473E-2</v>
          </cell>
          <cell r="S936">
            <v>4.8947797074087305</v>
          </cell>
        </row>
        <row r="937">
          <cell r="A937" t="str">
            <v>E016</v>
          </cell>
          <cell r="C937" t="str">
            <v>机动翻斗车</v>
          </cell>
          <cell r="D937" t="str">
            <v>台班</v>
          </cell>
          <cell r="E937">
            <v>5.6000000000000008E-3</v>
          </cell>
          <cell r="F937">
            <v>43.967331400631274</v>
          </cell>
          <cell r="G937">
            <v>0.24621705584353518</v>
          </cell>
          <cell r="H937">
            <v>23.919986975199443</v>
          </cell>
          <cell r="J937">
            <v>0.8</v>
          </cell>
          <cell r="Q937">
            <v>5.6000000000000008E-3</v>
          </cell>
          <cell r="R937">
            <v>0.24621705584353518</v>
          </cell>
          <cell r="S937">
            <v>23.919986975199443</v>
          </cell>
        </row>
        <row r="938">
          <cell r="C938">
            <v>0</v>
          </cell>
          <cell r="D938">
            <v>0</v>
          </cell>
          <cell r="E938">
            <v>0</v>
          </cell>
          <cell r="F938">
            <v>0</v>
          </cell>
          <cell r="G938">
            <v>0</v>
          </cell>
          <cell r="H938">
            <v>0</v>
          </cell>
          <cell r="Q938">
            <v>0</v>
          </cell>
          <cell r="R938">
            <v>0</v>
          </cell>
          <cell r="S938">
            <v>0</v>
          </cell>
        </row>
        <row r="939">
          <cell r="C939">
            <v>0</v>
          </cell>
          <cell r="D939">
            <v>0</v>
          </cell>
          <cell r="E939">
            <v>0</v>
          </cell>
          <cell r="F939">
            <v>0</v>
          </cell>
          <cell r="G939">
            <v>0</v>
          </cell>
          <cell r="H939">
            <v>0</v>
          </cell>
          <cell r="Q939">
            <v>0</v>
          </cell>
          <cell r="R939">
            <v>0</v>
          </cell>
          <cell r="S939">
            <v>0</v>
          </cell>
        </row>
        <row r="940">
          <cell r="C940">
            <v>0</v>
          </cell>
          <cell r="D940">
            <v>0</v>
          </cell>
          <cell r="E940">
            <v>0</v>
          </cell>
          <cell r="F940">
            <v>0</v>
          </cell>
          <cell r="G940">
            <v>0</v>
          </cell>
          <cell r="H940">
            <v>0</v>
          </cell>
          <cell r="Q940">
            <v>0</v>
          </cell>
          <cell r="R940">
            <v>0</v>
          </cell>
          <cell r="S940">
            <v>0</v>
          </cell>
        </row>
        <row r="941">
          <cell r="C941">
            <v>0</v>
          </cell>
          <cell r="D941">
            <v>0</v>
          </cell>
          <cell r="E941">
            <v>0</v>
          </cell>
          <cell r="F941">
            <v>0</v>
          </cell>
          <cell r="G941">
            <v>0</v>
          </cell>
          <cell r="H941">
            <v>0</v>
          </cell>
          <cell r="Q941">
            <v>0</v>
          </cell>
          <cell r="R941">
            <v>0</v>
          </cell>
          <cell r="S941">
            <v>0</v>
          </cell>
        </row>
        <row r="942">
          <cell r="C942">
            <v>0</v>
          </cell>
          <cell r="D942">
            <v>0</v>
          </cell>
          <cell r="E942">
            <v>0</v>
          </cell>
          <cell r="F942">
            <v>0</v>
          </cell>
          <cell r="G942">
            <v>0</v>
          </cell>
          <cell r="H942">
            <v>0</v>
          </cell>
          <cell r="Q942">
            <v>0</v>
          </cell>
          <cell r="R942">
            <v>0</v>
          </cell>
          <cell r="S942">
            <v>0</v>
          </cell>
        </row>
        <row r="943">
          <cell r="C943">
            <v>0</v>
          </cell>
          <cell r="D943">
            <v>0</v>
          </cell>
          <cell r="E943">
            <v>0</v>
          </cell>
          <cell r="F943">
            <v>0</v>
          </cell>
          <cell r="G943">
            <v>0</v>
          </cell>
          <cell r="H943">
            <v>0</v>
          </cell>
          <cell r="Q943">
            <v>0</v>
          </cell>
          <cell r="R943">
            <v>0</v>
          </cell>
          <cell r="S943">
            <v>0</v>
          </cell>
        </row>
        <row r="944">
          <cell r="C944">
            <v>0</v>
          </cell>
          <cell r="D944">
            <v>0</v>
          </cell>
          <cell r="E944">
            <v>0</v>
          </cell>
          <cell r="F944">
            <v>0</v>
          </cell>
          <cell r="G944">
            <v>0</v>
          </cell>
          <cell r="H944">
            <v>0</v>
          </cell>
          <cell r="Q944">
            <v>0</v>
          </cell>
          <cell r="R944">
            <v>0</v>
          </cell>
          <cell r="S944">
            <v>0</v>
          </cell>
        </row>
        <row r="945">
          <cell r="C945">
            <v>0</v>
          </cell>
          <cell r="D945">
            <v>0</v>
          </cell>
          <cell r="E945">
            <v>0</v>
          </cell>
          <cell r="F945">
            <v>0</v>
          </cell>
          <cell r="H945">
            <v>0</v>
          </cell>
          <cell r="Q945">
            <v>0</v>
          </cell>
          <cell r="R945">
            <v>0</v>
          </cell>
          <cell r="S945">
            <v>0</v>
          </cell>
        </row>
        <row r="946">
          <cell r="C946">
            <v>0</v>
          </cell>
          <cell r="D946">
            <v>0</v>
          </cell>
          <cell r="E946">
            <v>0</v>
          </cell>
          <cell r="F946">
            <v>0</v>
          </cell>
          <cell r="H946">
            <v>0</v>
          </cell>
          <cell r="Q946">
            <v>0</v>
          </cell>
          <cell r="R946">
            <v>0</v>
          </cell>
          <cell r="S946">
            <v>0</v>
          </cell>
        </row>
        <row r="947">
          <cell r="B947">
            <v>4</v>
          </cell>
          <cell r="C947" t="str">
            <v>基本直接费</v>
          </cell>
          <cell r="G947">
            <v>5.0736754260703663</v>
          </cell>
        </row>
        <row r="948">
          <cell r="B948">
            <v>5</v>
          </cell>
          <cell r="C948" t="str">
            <v>其他直接费</v>
          </cell>
          <cell r="G948">
            <v>0.8237899120005846</v>
          </cell>
        </row>
        <row r="949">
          <cell r="B949">
            <v>6</v>
          </cell>
          <cell r="C949" t="str">
            <v>间接费</v>
          </cell>
          <cell r="G949">
            <v>0.38186713904146297</v>
          </cell>
        </row>
        <row r="950">
          <cell r="B950">
            <v>7</v>
          </cell>
          <cell r="C950" t="str">
            <v>合计</v>
          </cell>
          <cell r="G950">
            <v>6.2793324771124137</v>
          </cell>
        </row>
        <row r="952">
          <cell r="B952" t="str">
            <v>单   价   分   析   表</v>
          </cell>
          <cell r="J952" t="str">
            <v>工序划分</v>
          </cell>
          <cell r="Q952" t="str">
            <v>汇总项</v>
          </cell>
        </row>
        <row r="954">
          <cell r="A954" t="str">
            <v>BOQ系数</v>
          </cell>
          <cell r="B954" t="str">
            <v>项目编号:</v>
          </cell>
          <cell r="C954" t="str">
            <v>砼井盖1000*1000*50</v>
          </cell>
          <cell r="G954" t="str">
            <v>数量</v>
          </cell>
          <cell r="H954">
            <v>12</v>
          </cell>
          <cell r="I954" t="str">
            <v>单价</v>
          </cell>
        </row>
        <row r="955">
          <cell r="B955" t="str">
            <v>项目名称:</v>
          </cell>
          <cell r="C955" t="str">
            <v>Provide ,supply and install 1000x1000x50mm thick manhole covers complete with handling accessories</v>
          </cell>
          <cell r="G955" t="str">
            <v>单位</v>
          </cell>
          <cell r="H955">
            <v>0</v>
          </cell>
          <cell r="I955">
            <v>4.4852374836517228</v>
          </cell>
          <cell r="J955" t="str">
            <v>井盖</v>
          </cell>
        </row>
        <row r="956">
          <cell r="A956" t="str">
            <v>砼井盖1000*1000*50</v>
          </cell>
          <cell r="B956" t="str">
            <v>单   价:</v>
          </cell>
          <cell r="C956">
            <v>4.4852374836517228</v>
          </cell>
          <cell r="D956" t="str">
            <v>USD/</v>
          </cell>
          <cell r="G956" t="str">
            <v>定额单位</v>
          </cell>
          <cell r="I956">
            <v>436</v>
          </cell>
          <cell r="J956" t="str">
            <v>6=465</v>
          </cell>
        </row>
        <row r="957">
          <cell r="A957" t="str">
            <v>定额号</v>
          </cell>
          <cell r="B957" t="str">
            <v>E01</v>
          </cell>
          <cell r="C957" t="str">
            <v>名称及规格</v>
          </cell>
          <cell r="D957" t="str">
            <v>单位</v>
          </cell>
          <cell r="E957" t="str">
            <v>数  量</v>
          </cell>
          <cell r="F957" t="str">
            <v>单价</v>
          </cell>
          <cell r="G957" t="str">
            <v>合价</v>
          </cell>
          <cell r="J957">
            <v>10</v>
          </cell>
          <cell r="Q957" t="str">
            <v>数量汇总</v>
          </cell>
          <cell r="R957" t="str">
            <v>价格汇总(美元)</v>
          </cell>
          <cell r="S957" t="str">
            <v>价格汇总(当地币)</v>
          </cell>
        </row>
        <row r="958">
          <cell r="G958" t="str">
            <v>美元</v>
          </cell>
          <cell r="H958" t="str">
            <v>当地币</v>
          </cell>
          <cell r="J958">
            <v>5.0000000000000001E-3</v>
          </cell>
        </row>
        <row r="959">
          <cell r="A959" t="str">
            <v>L00</v>
          </cell>
          <cell r="B959">
            <v>1</v>
          </cell>
          <cell r="C959" t="str">
            <v>人工</v>
          </cell>
          <cell r="G959">
            <v>0.44797117858980962</v>
          </cell>
          <cell r="H959">
            <v>43.520400000000009</v>
          </cell>
          <cell r="Q959">
            <v>0</v>
          </cell>
          <cell r="R959">
            <v>5.3756541430777158</v>
          </cell>
          <cell r="S959">
            <v>522.24480000000017</v>
          </cell>
        </row>
        <row r="960">
          <cell r="A960" t="str">
            <v>L10</v>
          </cell>
          <cell r="B960">
            <v>1.1000000000000001</v>
          </cell>
          <cell r="C960" t="str">
            <v>力工</v>
          </cell>
          <cell r="D960" t="str">
            <v>day</v>
          </cell>
          <cell r="E960">
            <v>0.11088000000000001</v>
          </cell>
          <cell r="F960">
            <v>2.8821410190427175</v>
          </cell>
          <cell r="G960">
            <v>0.31957179619145654</v>
          </cell>
          <cell r="H960">
            <v>31.046400000000006</v>
          </cell>
          <cell r="J960">
            <v>22.176000000000002</v>
          </cell>
          <cell r="Q960">
            <v>1.3305600000000002</v>
          </cell>
          <cell r="R960">
            <v>3.8348615542974782</v>
          </cell>
          <cell r="S960">
            <v>372.55680000000007</v>
          </cell>
        </row>
        <row r="961">
          <cell r="A961" t="str">
            <v>L20</v>
          </cell>
          <cell r="B961">
            <v>1.2</v>
          </cell>
          <cell r="C961" t="str">
            <v>技工</v>
          </cell>
          <cell r="D961" t="str">
            <v>day</v>
          </cell>
          <cell r="E961">
            <v>2.7720000000000002E-2</v>
          </cell>
          <cell r="F961">
            <v>4.6320123520329384</v>
          </cell>
          <cell r="G961">
            <v>0.12839938239835305</v>
          </cell>
          <cell r="H961">
            <v>12.474</v>
          </cell>
          <cell r="J961">
            <v>5.5440000000000005</v>
          </cell>
          <cell r="Q961">
            <v>0.33264000000000005</v>
          </cell>
          <cell r="R961">
            <v>1.5407925887802367</v>
          </cell>
          <cell r="S961">
            <v>149.68799999999999</v>
          </cell>
        </row>
        <row r="962">
          <cell r="A962" t="str">
            <v>M000</v>
          </cell>
          <cell r="B962">
            <v>2</v>
          </cell>
          <cell r="C962" t="str">
            <v>建筑材料</v>
          </cell>
          <cell r="G962">
            <v>2.8189903308580249</v>
          </cell>
          <cell r="H962">
            <v>273.86491064285713</v>
          </cell>
          <cell r="Q962">
            <v>0</v>
          </cell>
          <cell r="R962">
            <v>33.827883970296298</v>
          </cell>
          <cell r="S962">
            <v>3286.3789277142855</v>
          </cell>
        </row>
        <row r="963">
          <cell r="A963" t="str">
            <v>C20</v>
          </cell>
          <cell r="C963" t="str">
            <v>混凝土C20</v>
          </cell>
          <cell r="D963" t="str">
            <v>m3</v>
          </cell>
          <cell r="E963">
            <v>5.0999999999999997E-2</v>
          </cell>
          <cell r="F963">
            <v>51.99</v>
          </cell>
          <cell r="G963">
            <v>2.6514899999999999</v>
          </cell>
          <cell r="H963">
            <v>257.59225350000003</v>
          </cell>
          <cell r="J963">
            <v>10.199999999999999</v>
          </cell>
          <cell r="Q963">
            <v>0.61199999999999999</v>
          </cell>
          <cell r="R963">
            <v>31.817879999999999</v>
          </cell>
          <cell r="S963">
            <v>3091.1070420000005</v>
          </cell>
        </row>
        <row r="964">
          <cell r="A964" t="str">
            <v>Q18</v>
          </cell>
          <cell r="C964" t="str">
            <v>草袋</v>
          </cell>
          <cell r="D964" t="str">
            <v>no</v>
          </cell>
          <cell r="E964">
            <v>0.22500000000000001</v>
          </cell>
          <cell r="F964">
            <v>0.33015873015873021</v>
          </cell>
          <cell r="G964">
            <v>7.4285714285714302E-2</v>
          </cell>
          <cell r="H964">
            <v>7.2168571428571449</v>
          </cell>
          <cell r="J964">
            <v>45</v>
          </cell>
          <cell r="Q964">
            <v>2.7</v>
          </cell>
          <cell r="R964">
            <v>0.89142857142857168</v>
          </cell>
          <cell r="S964">
            <v>86.602285714285742</v>
          </cell>
        </row>
        <row r="965">
          <cell r="A965" t="str">
            <v>Y08</v>
          </cell>
          <cell r="C965" t="str">
            <v>水</v>
          </cell>
          <cell r="D965" t="str">
            <v>m3</v>
          </cell>
          <cell r="E965">
            <v>7.9500000000000001E-2</v>
          </cell>
          <cell r="F965">
            <v>0.51466803911477099</v>
          </cell>
          <cell r="G965">
            <v>4.0916109109624295E-2</v>
          </cell>
          <cell r="H965">
            <v>3.9750000000000005</v>
          </cell>
          <cell r="J965">
            <v>15.9</v>
          </cell>
          <cell r="Q965">
            <v>0.95399999999999996</v>
          </cell>
          <cell r="R965">
            <v>0.49099330931549157</v>
          </cell>
          <cell r="S965">
            <v>47.7</v>
          </cell>
        </row>
        <row r="966">
          <cell r="A966" t="str">
            <v>Y09</v>
          </cell>
          <cell r="C966" t="str">
            <v>电</v>
          </cell>
          <cell r="D966" t="str">
            <v>kwh</v>
          </cell>
          <cell r="E966">
            <v>2.0299999999999999E-2</v>
          </cell>
          <cell r="F966">
            <v>0.11322696860524961</v>
          </cell>
          <cell r="G966">
            <v>2.298507462686567E-3</v>
          </cell>
          <cell r="H966">
            <v>0.2233</v>
          </cell>
          <cell r="J966">
            <v>4.0599999999999996</v>
          </cell>
          <cell r="Q966">
            <v>0.24359999999999998</v>
          </cell>
          <cell r="R966">
            <v>2.7582089552238804E-2</v>
          </cell>
          <cell r="S966">
            <v>2.6795999999999998</v>
          </cell>
        </row>
        <row r="967">
          <cell r="C967">
            <v>0</v>
          </cell>
          <cell r="D967">
            <v>0</v>
          </cell>
          <cell r="E967">
            <v>0</v>
          </cell>
          <cell r="F967">
            <v>0</v>
          </cell>
          <cell r="G967">
            <v>0</v>
          </cell>
          <cell r="H967">
            <v>0</v>
          </cell>
          <cell r="Q967">
            <v>0</v>
          </cell>
          <cell r="R967">
            <v>0</v>
          </cell>
          <cell r="S967">
            <v>0</v>
          </cell>
        </row>
        <row r="968">
          <cell r="C968">
            <v>0</v>
          </cell>
          <cell r="D968">
            <v>0</v>
          </cell>
          <cell r="E968">
            <v>0</v>
          </cell>
          <cell r="F968">
            <v>0</v>
          </cell>
          <cell r="G968">
            <v>0</v>
          </cell>
          <cell r="H968">
            <v>0</v>
          </cell>
          <cell r="Q968">
            <v>0</v>
          </cell>
          <cell r="R968">
            <v>0</v>
          </cell>
          <cell r="S968">
            <v>0</v>
          </cell>
        </row>
        <row r="969">
          <cell r="C969">
            <v>0</v>
          </cell>
          <cell r="D969">
            <v>0</v>
          </cell>
          <cell r="E969">
            <v>0</v>
          </cell>
          <cell r="F969">
            <v>0</v>
          </cell>
          <cell r="G969">
            <v>0</v>
          </cell>
          <cell r="H969">
            <v>0</v>
          </cell>
          <cell r="Q969">
            <v>0</v>
          </cell>
          <cell r="R969">
            <v>0</v>
          </cell>
          <cell r="S969">
            <v>0</v>
          </cell>
        </row>
        <row r="970">
          <cell r="C970">
            <v>0</v>
          </cell>
          <cell r="D970">
            <v>0</v>
          </cell>
          <cell r="E970">
            <v>0</v>
          </cell>
          <cell r="F970">
            <v>0</v>
          </cell>
          <cell r="G970">
            <v>0</v>
          </cell>
          <cell r="H970">
            <v>0</v>
          </cell>
          <cell r="Q970">
            <v>0</v>
          </cell>
          <cell r="R970">
            <v>0</v>
          </cell>
          <cell r="S970">
            <v>0</v>
          </cell>
        </row>
        <row r="971">
          <cell r="C971">
            <v>0</v>
          </cell>
          <cell r="D971">
            <v>0</v>
          </cell>
          <cell r="E971">
            <v>0</v>
          </cell>
          <cell r="F971">
            <v>0</v>
          </cell>
          <cell r="G971">
            <v>0</v>
          </cell>
          <cell r="H971">
            <v>0</v>
          </cell>
          <cell r="Q971">
            <v>0</v>
          </cell>
          <cell r="R971">
            <v>0</v>
          </cell>
          <cell r="S971">
            <v>0</v>
          </cell>
        </row>
        <row r="972">
          <cell r="C972">
            <v>0</v>
          </cell>
          <cell r="D972">
            <v>0</v>
          </cell>
          <cell r="E972">
            <v>0</v>
          </cell>
          <cell r="F972">
            <v>0</v>
          </cell>
          <cell r="G972">
            <v>0</v>
          </cell>
          <cell r="H972">
            <v>0</v>
          </cell>
          <cell r="Q972">
            <v>0</v>
          </cell>
          <cell r="R972">
            <v>0</v>
          </cell>
          <cell r="S972">
            <v>0</v>
          </cell>
        </row>
        <row r="973">
          <cell r="C973">
            <v>0</v>
          </cell>
          <cell r="D973">
            <v>0</v>
          </cell>
          <cell r="E973">
            <v>0</v>
          </cell>
          <cell r="F973">
            <v>0</v>
          </cell>
          <cell r="G973">
            <v>0</v>
          </cell>
          <cell r="H973">
            <v>0</v>
          </cell>
          <cell r="Q973">
            <v>0</v>
          </cell>
          <cell r="R973">
            <v>0</v>
          </cell>
          <cell r="S973">
            <v>0</v>
          </cell>
        </row>
        <row r="974">
          <cell r="C974">
            <v>0</v>
          </cell>
          <cell r="D974">
            <v>0</v>
          </cell>
          <cell r="E974">
            <v>0</v>
          </cell>
          <cell r="F974">
            <v>0</v>
          </cell>
          <cell r="G974">
            <v>0</v>
          </cell>
          <cell r="H974">
            <v>0</v>
          </cell>
          <cell r="Q974">
            <v>0</v>
          </cell>
          <cell r="R974">
            <v>0</v>
          </cell>
          <cell r="S974">
            <v>0</v>
          </cell>
        </row>
        <row r="975">
          <cell r="C975">
            <v>0</v>
          </cell>
          <cell r="D975">
            <v>0</v>
          </cell>
          <cell r="E975">
            <v>0</v>
          </cell>
          <cell r="F975">
            <v>0</v>
          </cell>
          <cell r="G975">
            <v>0</v>
          </cell>
          <cell r="H975">
            <v>0</v>
          </cell>
          <cell r="Q975">
            <v>0</v>
          </cell>
          <cell r="R975">
            <v>0</v>
          </cell>
          <cell r="S975">
            <v>0</v>
          </cell>
        </row>
        <row r="976">
          <cell r="C976">
            <v>0</v>
          </cell>
          <cell r="D976">
            <v>0</v>
          </cell>
          <cell r="E976">
            <v>0</v>
          </cell>
          <cell r="F976">
            <v>0</v>
          </cell>
          <cell r="G976">
            <v>0</v>
          </cell>
          <cell r="H976">
            <v>0</v>
          </cell>
          <cell r="Q976">
            <v>0</v>
          </cell>
          <cell r="R976">
            <v>0</v>
          </cell>
          <cell r="S976">
            <v>0</v>
          </cell>
        </row>
        <row r="977">
          <cell r="C977">
            <v>0</v>
          </cell>
          <cell r="D977">
            <v>0</v>
          </cell>
          <cell r="E977">
            <v>0</v>
          </cell>
          <cell r="F977">
            <v>0</v>
          </cell>
          <cell r="G977">
            <v>0</v>
          </cell>
          <cell r="H977">
            <v>0</v>
          </cell>
          <cell r="Q977">
            <v>0</v>
          </cell>
          <cell r="R977">
            <v>0</v>
          </cell>
          <cell r="S977">
            <v>0</v>
          </cell>
        </row>
        <row r="978">
          <cell r="C978">
            <v>0</v>
          </cell>
          <cell r="D978">
            <v>0</v>
          </cell>
          <cell r="E978">
            <v>0</v>
          </cell>
          <cell r="F978">
            <v>0</v>
          </cell>
          <cell r="G978">
            <v>0</v>
          </cell>
          <cell r="H978">
            <v>0</v>
          </cell>
          <cell r="Q978">
            <v>0</v>
          </cell>
          <cell r="R978">
            <v>0</v>
          </cell>
          <cell r="S978">
            <v>0</v>
          </cell>
        </row>
        <row r="979">
          <cell r="C979">
            <v>0</v>
          </cell>
          <cell r="D979">
            <v>0</v>
          </cell>
          <cell r="E979">
            <v>0</v>
          </cell>
          <cell r="F979">
            <v>0</v>
          </cell>
          <cell r="G979">
            <v>0</v>
          </cell>
          <cell r="H979">
            <v>0</v>
          </cell>
          <cell r="Q979">
            <v>0</v>
          </cell>
          <cell r="R979">
            <v>0</v>
          </cell>
          <cell r="S979">
            <v>0</v>
          </cell>
        </row>
        <row r="980">
          <cell r="C980">
            <v>0</v>
          </cell>
          <cell r="D980">
            <v>0</v>
          </cell>
          <cell r="E980">
            <v>0</v>
          </cell>
          <cell r="F980">
            <v>0</v>
          </cell>
          <cell r="G980">
            <v>0</v>
          </cell>
          <cell r="H980">
            <v>0</v>
          </cell>
          <cell r="Q980">
            <v>0</v>
          </cell>
          <cell r="R980">
            <v>0</v>
          </cell>
          <cell r="S980">
            <v>0</v>
          </cell>
        </row>
        <row r="981">
          <cell r="C981">
            <v>0</v>
          </cell>
          <cell r="D981">
            <v>0</v>
          </cell>
          <cell r="E981">
            <v>0</v>
          </cell>
          <cell r="F981">
            <v>0</v>
          </cell>
          <cell r="G981">
            <v>0</v>
          </cell>
          <cell r="H981">
            <v>0</v>
          </cell>
          <cell r="Q981">
            <v>0</v>
          </cell>
          <cell r="R981">
            <v>0</v>
          </cell>
          <cell r="S981">
            <v>0</v>
          </cell>
        </row>
        <row r="982">
          <cell r="A982" t="str">
            <v>m998</v>
          </cell>
          <cell r="C982" t="str">
            <v>其它材料费</v>
          </cell>
          <cell r="D982" t="str">
            <v>%</v>
          </cell>
          <cell r="E982">
            <v>0</v>
          </cell>
          <cell r="F982">
            <v>0</v>
          </cell>
          <cell r="G982">
            <v>0</v>
          </cell>
          <cell r="H982">
            <v>0</v>
          </cell>
          <cell r="Q982">
            <v>0</v>
          </cell>
          <cell r="R982">
            <v>0</v>
          </cell>
          <cell r="S982">
            <v>0</v>
          </cell>
        </row>
        <row r="983">
          <cell r="A983" t="str">
            <v>m999</v>
          </cell>
          <cell r="C983" t="str">
            <v>其它材料费</v>
          </cell>
          <cell r="D983" t="str">
            <v>usd</v>
          </cell>
          <cell r="E983">
            <v>0.05</v>
          </cell>
          <cell r="F983">
            <v>1</v>
          </cell>
          <cell r="G983">
            <v>0.05</v>
          </cell>
          <cell r="H983">
            <v>4.8575000000000008</v>
          </cell>
          <cell r="J983">
            <v>10</v>
          </cell>
          <cell r="Q983">
            <v>0.60000000000000009</v>
          </cell>
          <cell r="R983">
            <v>0.60000000000000009</v>
          </cell>
          <cell r="S983">
            <v>58.290000000000006</v>
          </cell>
        </row>
        <row r="984">
          <cell r="A984" t="str">
            <v>E000</v>
          </cell>
          <cell r="B984">
            <v>3</v>
          </cell>
          <cell r="C984" t="str">
            <v>施工设备</v>
          </cell>
          <cell r="G984">
            <v>0.3570923663167121</v>
          </cell>
          <cell r="H984">
            <v>34.691523387668582</v>
          </cell>
          <cell r="Q984">
            <v>0</v>
          </cell>
          <cell r="R984">
            <v>4.2851083958005454</v>
          </cell>
          <cell r="S984">
            <v>416.29828065202298</v>
          </cell>
        </row>
        <row r="985">
          <cell r="A985" t="str">
            <v>E403</v>
          </cell>
          <cell r="C985" t="str">
            <v>混凝土搅拌机</v>
          </cell>
          <cell r="D985" t="str">
            <v>台班</v>
          </cell>
          <cell r="E985">
            <v>5.1000000000000004E-3</v>
          </cell>
          <cell r="F985">
            <v>28.477384246729034</v>
          </cell>
          <cell r="G985">
            <v>0.14523465965831808</v>
          </cell>
          <cell r="H985">
            <v>14.109547185805603</v>
          </cell>
          <cell r="J985">
            <v>1.02</v>
          </cell>
          <cell r="Q985">
            <v>6.1200000000000004E-2</v>
          </cell>
          <cell r="R985">
            <v>1.7428159158998171</v>
          </cell>
          <cell r="S985">
            <v>169.31456622966724</v>
          </cell>
        </row>
        <row r="986">
          <cell r="A986" t="str">
            <v>E405</v>
          </cell>
          <cell r="C986" t="str">
            <v>混凝土振捣器</v>
          </cell>
          <cell r="D986" t="str">
            <v>台班</v>
          </cell>
          <cell r="E986">
            <v>1.7000000000000001E-3</v>
          </cell>
          <cell r="F986">
            <v>21.169635915217</v>
          </cell>
          <cell r="G986">
            <v>3.5988381055868907E-2</v>
          </cell>
          <cell r="H986">
            <v>3.4962712195776646</v>
          </cell>
          <cell r="J986">
            <v>0.34</v>
          </cell>
          <cell r="Q986">
            <v>2.0400000000000001E-2</v>
          </cell>
          <cell r="R986">
            <v>0.43186057267042688</v>
          </cell>
          <cell r="S986">
            <v>41.955254634931975</v>
          </cell>
        </row>
        <row r="987">
          <cell r="A987" t="str">
            <v>E016</v>
          </cell>
          <cell r="C987" t="str">
            <v>机动翻斗车</v>
          </cell>
          <cell r="D987" t="str">
            <v>台班</v>
          </cell>
          <cell r="E987">
            <v>4.0000000000000001E-3</v>
          </cell>
          <cell r="F987">
            <v>43.967331400631274</v>
          </cell>
          <cell r="G987">
            <v>0.17586932560252511</v>
          </cell>
          <cell r="H987">
            <v>17.085704982285314</v>
          </cell>
          <cell r="J987">
            <v>0.8</v>
          </cell>
          <cell r="Q987">
            <v>4.8000000000000001E-2</v>
          </cell>
          <cell r="R987">
            <v>2.1104319072303013</v>
          </cell>
          <cell r="S987">
            <v>205.02845978742377</v>
          </cell>
        </row>
        <row r="988">
          <cell r="C988">
            <v>0</v>
          </cell>
          <cell r="D988">
            <v>0</v>
          </cell>
          <cell r="E988">
            <v>0</v>
          </cell>
          <cell r="F988">
            <v>0</v>
          </cell>
          <cell r="G988">
            <v>0</v>
          </cell>
          <cell r="H988">
            <v>0</v>
          </cell>
          <cell r="Q988">
            <v>0</v>
          </cell>
          <cell r="R988">
            <v>0</v>
          </cell>
          <cell r="S988">
            <v>0</v>
          </cell>
        </row>
        <row r="989">
          <cell r="C989">
            <v>0</v>
          </cell>
          <cell r="D989">
            <v>0</v>
          </cell>
          <cell r="E989">
            <v>0</v>
          </cell>
          <cell r="F989">
            <v>0</v>
          </cell>
          <cell r="G989">
            <v>0</v>
          </cell>
          <cell r="H989">
            <v>0</v>
          </cell>
          <cell r="Q989">
            <v>0</v>
          </cell>
          <cell r="R989">
            <v>0</v>
          </cell>
          <cell r="S989">
            <v>0</v>
          </cell>
        </row>
        <row r="990">
          <cell r="C990">
            <v>0</v>
          </cell>
          <cell r="D990">
            <v>0</v>
          </cell>
          <cell r="E990">
            <v>0</v>
          </cell>
          <cell r="F990">
            <v>0</v>
          </cell>
          <cell r="G990">
            <v>0</v>
          </cell>
          <cell r="H990">
            <v>0</v>
          </cell>
          <cell r="Q990">
            <v>0</v>
          </cell>
          <cell r="R990">
            <v>0</v>
          </cell>
          <cell r="S990">
            <v>0</v>
          </cell>
        </row>
        <row r="991">
          <cell r="C991">
            <v>0</v>
          </cell>
          <cell r="D991">
            <v>0</v>
          </cell>
          <cell r="E991">
            <v>0</v>
          </cell>
          <cell r="F991">
            <v>0</v>
          </cell>
          <cell r="G991">
            <v>0</v>
          </cell>
          <cell r="H991">
            <v>0</v>
          </cell>
          <cell r="Q991">
            <v>0</v>
          </cell>
          <cell r="R991">
            <v>0</v>
          </cell>
          <cell r="S991">
            <v>0</v>
          </cell>
        </row>
        <row r="992">
          <cell r="C992">
            <v>0</v>
          </cell>
          <cell r="D992">
            <v>0</v>
          </cell>
          <cell r="E992">
            <v>0</v>
          </cell>
          <cell r="F992">
            <v>0</v>
          </cell>
          <cell r="G992">
            <v>0</v>
          </cell>
          <cell r="H992">
            <v>0</v>
          </cell>
          <cell r="Q992">
            <v>0</v>
          </cell>
          <cell r="R992">
            <v>0</v>
          </cell>
          <cell r="S992">
            <v>0</v>
          </cell>
        </row>
        <row r="993">
          <cell r="C993">
            <v>0</v>
          </cell>
          <cell r="D993">
            <v>0</v>
          </cell>
          <cell r="E993">
            <v>0</v>
          </cell>
          <cell r="F993">
            <v>0</v>
          </cell>
          <cell r="G993">
            <v>0</v>
          </cell>
          <cell r="H993">
            <v>0</v>
          </cell>
          <cell r="Q993">
            <v>0</v>
          </cell>
          <cell r="R993">
            <v>0</v>
          </cell>
          <cell r="S993">
            <v>0</v>
          </cell>
        </row>
        <row r="994">
          <cell r="C994">
            <v>0</v>
          </cell>
          <cell r="D994">
            <v>0</v>
          </cell>
          <cell r="E994">
            <v>0</v>
          </cell>
          <cell r="F994">
            <v>0</v>
          </cell>
          <cell r="G994">
            <v>0</v>
          </cell>
          <cell r="H994">
            <v>0</v>
          </cell>
          <cell r="Q994">
            <v>0</v>
          </cell>
          <cell r="R994">
            <v>0</v>
          </cell>
          <cell r="S994">
            <v>0</v>
          </cell>
        </row>
        <row r="995">
          <cell r="C995">
            <v>0</v>
          </cell>
          <cell r="D995">
            <v>0</v>
          </cell>
          <cell r="E995">
            <v>0</v>
          </cell>
          <cell r="F995">
            <v>0</v>
          </cell>
          <cell r="H995">
            <v>0</v>
          </cell>
          <cell r="Q995">
            <v>0</v>
          </cell>
          <cell r="R995">
            <v>0</v>
          </cell>
          <cell r="S995">
            <v>0</v>
          </cell>
        </row>
        <row r="996">
          <cell r="C996">
            <v>0</v>
          </cell>
          <cell r="D996">
            <v>0</v>
          </cell>
          <cell r="E996">
            <v>0</v>
          </cell>
          <cell r="F996">
            <v>0</v>
          </cell>
          <cell r="H996">
            <v>0</v>
          </cell>
          <cell r="Q996">
            <v>0</v>
          </cell>
          <cell r="R996">
            <v>0</v>
          </cell>
          <cell r="S996">
            <v>0</v>
          </cell>
        </row>
        <row r="997">
          <cell r="B997">
            <v>4</v>
          </cell>
          <cell r="C997" t="str">
            <v>基本直接费</v>
          </cell>
          <cell r="G997">
            <v>3.6240538757645466</v>
          </cell>
        </row>
        <row r="998">
          <cell r="B998">
            <v>5</v>
          </cell>
          <cell r="C998" t="str">
            <v>其他直接费</v>
          </cell>
          <cell r="G998">
            <v>0.58842136571470316</v>
          </cell>
        </row>
        <row r="999">
          <cell r="B999">
            <v>6</v>
          </cell>
          <cell r="C999" t="str">
            <v>间接费</v>
          </cell>
          <cell r="G999">
            <v>0.27276224217247347</v>
          </cell>
        </row>
        <row r="1000">
          <cell r="B1000">
            <v>7</v>
          </cell>
          <cell r="C1000" t="str">
            <v>合计</v>
          </cell>
          <cell r="G1000">
            <v>4.4852374836517228</v>
          </cell>
        </row>
        <row r="1002">
          <cell r="B1002" t="str">
            <v>单   价   分   析   表</v>
          </cell>
          <cell r="J1002" t="str">
            <v>工序划分</v>
          </cell>
          <cell r="Q1002" t="str">
            <v>汇总项</v>
          </cell>
        </row>
        <row r="1003">
          <cell r="H1003">
            <v>174816.98783989326</v>
          </cell>
        </row>
        <row r="1004">
          <cell r="A1004" t="str">
            <v>BOQ系数</v>
          </cell>
          <cell r="B1004" t="str">
            <v>项目编号:</v>
          </cell>
          <cell r="C1004" t="str">
            <v>砼基础1</v>
          </cell>
          <cell r="G1004" t="str">
            <v>数量</v>
          </cell>
          <cell r="H1004">
            <v>1895</v>
          </cell>
          <cell r="I1004" t="str">
            <v>单价</v>
          </cell>
        </row>
        <row r="1005">
          <cell r="B1005" t="str">
            <v>项目名称:</v>
          </cell>
          <cell r="C1005" t="str">
            <v>Foundation trenches, column bases and entrance steps</v>
          </cell>
          <cell r="G1005" t="str">
            <v>单位</v>
          </cell>
          <cell r="H1005">
            <v>0</v>
          </cell>
          <cell r="I1005">
            <v>92.251708622634965</v>
          </cell>
          <cell r="J1005" t="str">
            <v>砼基础</v>
          </cell>
        </row>
        <row r="1006">
          <cell r="A1006" t="str">
            <v>砼基础1</v>
          </cell>
          <cell r="B1006" t="str">
            <v>单   价:</v>
          </cell>
          <cell r="C1006">
            <v>92.251708622634965</v>
          </cell>
          <cell r="D1006" t="str">
            <v>USD/</v>
          </cell>
          <cell r="G1006" t="str">
            <v>定额单位</v>
          </cell>
          <cell r="I1006">
            <v>8962</v>
          </cell>
          <cell r="J1006" t="str">
            <v>6=492</v>
          </cell>
        </row>
        <row r="1007">
          <cell r="A1007" t="str">
            <v>定额号</v>
          </cell>
          <cell r="B1007" t="str">
            <v>E01</v>
          </cell>
          <cell r="C1007" t="str">
            <v>名称及规格</v>
          </cell>
          <cell r="D1007" t="str">
            <v>单位</v>
          </cell>
          <cell r="E1007" t="str">
            <v>数  量</v>
          </cell>
          <cell r="F1007" t="str">
            <v>单价</v>
          </cell>
          <cell r="G1007" t="str">
            <v>合价</v>
          </cell>
          <cell r="J1007">
            <v>10</v>
          </cell>
          <cell r="Q1007" t="str">
            <v>数量汇总</v>
          </cell>
          <cell r="R1007" t="str">
            <v>价格汇总(美元)</v>
          </cell>
          <cell r="S1007" t="str">
            <v>价格汇总(当地币)</v>
          </cell>
        </row>
        <row r="1008">
          <cell r="G1008" t="str">
            <v>美元</v>
          </cell>
          <cell r="H1008" t="str">
            <v>当地币</v>
          </cell>
          <cell r="J1008">
            <v>0.1</v>
          </cell>
        </row>
        <row r="1009">
          <cell r="A1009" t="str">
            <v>L00</v>
          </cell>
          <cell r="B1009">
            <v>1</v>
          </cell>
          <cell r="C1009" t="str">
            <v>人工</v>
          </cell>
          <cell r="G1009">
            <v>6.9037982501286672</v>
          </cell>
          <cell r="H1009">
            <v>670.70400000000006</v>
          </cell>
          <cell r="Q1009">
            <v>0</v>
          </cell>
          <cell r="R1009">
            <v>13082.697683993825</v>
          </cell>
          <cell r="S1009">
            <v>1270984.08</v>
          </cell>
        </row>
        <row r="1010">
          <cell r="A1010" t="str">
            <v>L10</v>
          </cell>
          <cell r="B1010">
            <v>1.1000000000000001</v>
          </cell>
          <cell r="C1010" t="str">
            <v>力工</v>
          </cell>
          <cell r="D1010" t="str">
            <v>day</v>
          </cell>
          <cell r="E1010">
            <v>1.7088000000000001</v>
          </cell>
          <cell r="F1010">
            <v>2.8821410190427175</v>
          </cell>
          <cell r="G1010">
            <v>4.9250025733401959</v>
          </cell>
          <cell r="H1010">
            <v>478.46400000000006</v>
          </cell>
          <cell r="J1010">
            <v>17.088000000000001</v>
          </cell>
          <cell r="Q1010">
            <v>3238.1760000000004</v>
          </cell>
          <cell r="R1010">
            <v>9332.879876479672</v>
          </cell>
          <cell r="S1010">
            <v>906689.28000000014</v>
          </cell>
        </row>
        <row r="1011">
          <cell r="A1011" t="str">
            <v>L20</v>
          </cell>
          <cell r="B1011">
            <v>1.2</v>
          </cell>
          <cell r="C1011" t="str">
            <v>技工</v>
          </cell>
          <cell r="D1011" t="str">
            <v>day</v>
          </cell>
          <cell r="E1011">
            <v>0.42720000000000002</v>
          </cell>
          <cell r="F1011">
            <v>4.6320123520329384</v>
          </cell>
          <cell r="G1011">
            <v>1.9787956767884713</v>
          </cell>
          <cell r="H1011">
            <v>192.24</v>
          </cell>
          <cell r="J1011">
            <v>4.2720000000000002</v>
          </cell>
          <cell r="Q1011">
            <v>809.5440000000001</v>
          </cell>
          <cell r="R1011">
            <v>3749.8178075141532</v>
          </cell>
          <cell r="S1011">
            <v>364294.8</v>
          </cell>
        </row>
        <row r="1012">
          <cell r="A1012" t="str">
            <v>M000</v>
          </cell>
          <cell r="B1012">
            <v>2</v>
          </cell>
          <cell r="C1012" t="str">
            <v>建筑材料</v>
          </cell>
          <cell r="G1012">
            <v>60.493364542476449</v>
          </cell>
          <cell r="H1012">
            <v>5876.9303653015877</v>
          </cell>
          <cell r="Q1012">
            <v>0</v>
          </cell>
          <cell r="R1012">
            <v>114634.92580799287</v>
          </cell>
          <cell r="S1012">
            <v>11136783.042246509</v>
          </cell>
        </row>
        <row r="1013">
          <cell r="A1013" t="str">
            <v>C25</v>
          </cell>
          <cell r="C1013" t="str">
            <v>混凝土C25</v>
          </cell>
          <cell r="D1013" t="str">
            <v>m3</v>
          </cell>
          <cell r="E1013">
            <v>1.02</v>
          </cell>
          <cell r="F1013">
            <v>58.37</v>
          </cell>
          <cell r="G1013">
            <v>59.537399999999998</v>
          </cell>
          <cell r="H1013">
            <v>5784.0584100000005</v>
          </cell>
          <cell r="J1013">
            <v>10.199999999999999</v>
          </cell>
          <cell r="Q1013">
            <v>1932.9</v>
          </cell>
          <cell r="R1013">
            <v>112823.37299999999</v>
          </cell>
          <cell r="S1013">
            <v>10960790.686950002</v>
          </cell>
        </row>
        <row r="1014">
          <cell r="A1014" t="str">
            <v>Q18</v>
          </cell>
          <cell r="C1014" t="str">
            <v>草袋</v>
          </cell>
          <cell r="D1014" t="str">
            <v>no</v>
          </cell>
          <cell r="E1014">
            <v>1.3822000000000001</v>
          </cell>
          <cell r="F1014">
            <v>0.33015873015873021</v>
          </cell>
          <cell r="G1014">
            <v>0.45634539682539693</v>
          </cell>
          <cell r="H1014">
            <v>44.333955301587316</v>
          </cell>
          <cell r="J1014">
            <v>13.821999999999999</v>
          </cell>
          <cell r="Q1014">
            <v>2619.2690000000002</v>
          </cell>
          <cell r="R1014">
            <v>864.77452698412719</v>
          </cell>
          <cell r="S1014">
            <v>84012.845296507963</v>
          </cell>
        </row>
        <row r="1015">
          <cell r="A1015" t="str">
            <v>Y08</v>
          </cell>
          <cell r="C1015" t="str">
            <v>水</v>
          </cell>
          <cell r="D1015" t="str">
            <v>m3</v>
          </cell>
          <cell r="E1015">
            <v>0.88100000000000012</v>
          </cell>
          <cell r="F1015">
            <v>0.51466803911477099</v>
          </cell>
          <cell r="G1015">
            <v>0.45342254246011332</v>
          </cell>
          <cell r="H1015">
            <v>44.050000000000011</v>
          </cell>
          <cell r="J1015">
            <v>8.81</v>
          </cell>
          <cell r="Q1015">
            <v>1669.4950000000001</v>
          </cell>
          <cell r="R1015">
            <v>859.2357179619147</v>
          </cell>
          <cell r="S1015">
            <v>83474.750000000015</v>
          </cell>
        </row>
        <row r="1016">
          <cell r="A1016" t="str">
            <v>Y09</v>
          </cell>
          <cell r="C1016" t="str">
            <v>电</v>
          </cell>
          <cell r="D1016" t="str">
            <v>kwh</v>
          </cell>
          <cell r="E1016">
            <v>0.40800000000000003</v>
          </cell>
          <cell r="F1016">
            <v>0.11322696860524961</v>
          </cell>
          <cell r="G1016">
            <v>4.6196603190941841E-2</v>
          </cell>
          <cell r="H1016">
            <v>4.4880000000000004</v>
          </cell>
          <cell r="J1016">
            <v>4.08</v>
          </cell>
          <cell r="Q1016">
            <v>773.16000000000008</v>
          </cell>
          <cell r="R1016">
            <v>87.542563046834786</v>
          </cell>
          <cell r="S1016">
            <v>8504.76</v>
          </cell>
        </row>
        <row r="1017">
          <cell r="C1017">
            <v>0</v>
          </cell>
          <cell r="D1017">
            <v>0</v>
          </cell>
          <cell r="E1017">
            <v>0</v>
          </cell>
          <cell r="F1017">
            <v>0</v>
          </cell>
          <cell r="G1017">
            <v>0</v>
          </cell>
          <cell r="H1017">
            <v>0</v>
          </cell>
          <cell r="Q1017">
            <v>0</v>
          </cell>
          <cell r="R1017">
            <v>0</v>
          </cell>
          <cell r="S1017">
            <v>0</v>
          </cell>
        </row>
        <row r="1018">
          <cell r="C1018">
            <v>0</v>
          </cell>
          <cell r="D1018">
            <v>0</v>
          </cell>
          <cell r="E1018">
            <v>0</v>
          </cell>
          <cell r="F1018">
            <v>0</v>
          </cell>
          <cell r="G1018">
            <v>0</v>
          </cell>
          <cell r="H1018">
            <v>0</v>
          </cell>
          <cell r="Q1018">
            <v>0</v>
          </cell>
          <cell r="R1018">
            <v>0</v>
          </cell>
          <cell r="S1018">
            <v>0</v>
          </cell>
        </row>
        <row r="1019">
          <cell r="C1019">
            <v>0</v>
          </cell>
          <cell r="D1019">
            <v>0</v>
          </cell>
          <cell r="E1019">
            <v>0</v>
          </cell>
          <cell r="F1019">
            <v>0</v>
          </cell>
          <cell r="G1019">
            <v>0</v>
          </cell>
          <cell r="H1019">
            <v>0</v>
          </cell>
          <cell r="Q1019">
            <v>0</v>
          </cell>
          <cell r="R1019">
            <v>0</v>
          </cell>
          <cell r="S1019">
            <v>0</v>
          </cell>
        </row>
        <row r="1020">
          <cell r="C1020">
            <v>0</v>
          </cell>
          <cell r="D1020">
            <v>0</v>
          </cell>
          <cell r="E1020">
            <v>0</v>
          </cell>
          <cell r="F1020">
            <v>0</v>
          </cell>
          <cell r="G1020">
            <v>0</v>
          </cell>
          <cell r="H1020">
            <v>0</v>
          </cell>
          <cell r="Q1020">
            <v>0</v>
          </cell>
          <cell r="R1020">
            <v>0</v>
          </cell>
          <cell r="S1020">
            <v>0</v>
          </cell>
        </row>
        <row r="1021">
          <cell r="C1021">
            <v>0</v>
          </cell>
          <cell r="D1021">
            <v>0</v>
          </cell>
          <cell r="E1021">
            <v>0</v>
          </cell>
          <cell r="F1021">
            <v>0</v>
          </cell>
          <cell r="G1021">
            <v>0</v>
          </cell>
          <cell r="H1021">
            <v>0</v>
          </cell>
          <cell r="Q1021">
            <v>0</v>
          </cell>
          <cell r="R1021">
            <v>0</v>
          </cell>
          <cell r="S1021">
            <v>0</v>
          </cell>
        </row>
        <row r="1022">
          <cell r="C1022">
            <v>0</v>
          </cell>
          <cell r="D1022">
            <v>0</v>
          </cell>
          <cell r="E1022">
            <v>0</v>
          </cell>
          <cell r="F1022">
            <v>0</v>
          </cell>
          <cell r="G1022">
            <v>0</v>
          </cell>
          <cell r="H1022">
            <v>0</v>
          </cell>
          <cell r="Q1022">
            <v>0</v>
          </cell>
          <cell r="R1022">
            <v>0</v>
          </cell>
          <cell r="S1022">
            <v>0</v>
          </cell>
        </row>
        <row r="1023">
          <cell r="C1023">
            <v>0</v>
          </cell>
          <cell r="D1023">
            <v>0</v>
          </cell>
          <cell r="E1023">
            <v>0</v>
          </cell>
          <cell r="F1023">
            <v>0</v>
          </cell>
          <cell r="G1023">
            <v>0</v>
          </cell>
          <cell r="H1023">
            <v>0</v>
          </cell>
          <cell r="Q1023">
            <v>0</v>
          </cell>
          <cell r="R1023">
            <v>0</v>
          </cell>
          <cell r="S1023">
            <v>0</v>
          </cell>
        </row>
        <row r="1024">
          <cell r="C1024">
            <v>0</v>
          </cell>
          <cell r="D1024">
            <v>0</v>
          </cell>
          <cell r="E1024">
            <v>0</v>
          </cell>
          <cell r="F1024">
            <v>0</v>
          </cell>
          <cell r="G1024">
            <v>0</v>
          </cell>
          <cell r="H1024">
            <v>0</v>
          </cell>
          <cell r="Q1024">
            <v>0</v>
          </cell>
          <cell r="R1024">
            <v>0</v>
          </cell>
          <cell r="S1024">
            <v>0</v>
          </cell>
        </row>
        <row r="1025">
          <cell r="C1025">
            <v>0</v>
          </cell>
          <cell r="D1025">
            <v>0</v>
          </cell>
          <cell r="E1025">
            <v>0</v>
          </cell>
          <cell r="F1025">
            <v>0</v>
          </cell>
          <cell r="G1025">
            <v>0</v>
          </cell>
          <cell r="H1025">
            <v>0</v>
          </cell>
          <cell r="Q1025">
            <v>0</v>
          </cell>
          <cell r="R1025">
            <v>0</v>
          </cell>
          <cell r="S1025">
            <v>0</v>
          </cell>
        </row>
        <row r="1026">
          <cell r="C1026">
            <v>0</v>
          </cell>
          <cell r="D1026">
            <v>0</v>
          </cell>
          <cell r="E1026">
            <v>0</v>
          </cell>
          <cell r="F1026">
            <v>0</v>
          </cell>
          <cell r="G1026">
            <v>0</v>
          </cell>
          <cell r="H1026">
            <v>0</v>
          </cell>
          <cell r="Q1026">
            <v>0</v>
          </cell>
          <cell r="R1026">
            <v>0</v>
          </cell>
          <cell r="S1026">
            <v>0</v>
          </cell>
        </row>
        <row r="1027">
          <cell r="C1027">
            <v>0</v>
          </cell>
          <cell r="D1027">
            <v>0</v>
          </cell>
          <cell r="E1027">
            <v>0</v>
          </cell>
          <cell r="F1027">
            <v>0</v>
          </cell>
          <cell r="G1027">
            <v>0</v>
          </cell>
          <cell r="H1027">
            <v>0</v>
          </cell>
          <cell r="Q1027">
            <v>0</v>
          </cell>
          <cell r="R1027">
            <v>0</v>
          </cell>
          <cell r="S1027">
            <v>0</v>
          </cell>
        </row>
        <row r="1028">
          <cell r="C1028">
            <v>0</v>
          </cell>
          <cell r="D1028">
            <v>0</v>
          </cell>
          <cell r="E1028">
            <v>0</v>
          </cell>
          <cell r="F1028">
            <v>0</v>
          </cell>
          <cell r="G1028">
            <v>0</v>
          </cell>
          <cell r="H1028">
            <v>0</v>
          </cell>
          <cell r="Q1028">
            <v>0</v>
          </cell>
          <cell r="R1028">
            <v>0</v>
          </cell>
          <cell r="S1028">
            <v>0</v>
          </cell>
        </row>
        <row r="1029">
          <cell r="C1029">
            <v>0</v>
          </cell>
          <cell r="D1029">
            <v>0</v>
          </cell>
          <cell r="E1029">
            <v>0</v>
          </cell>
          <cell r="F1029">
            <v>0</v>
          </cell>
          <cell r="G1029">
            <v>0</v>
          </cell>
          <cell r="H1029">
            <v>0</v>
          </cell>
          <cell r="Q1029">
            <v>0</v>
          </cell>
          <cell r="R1029">
            <v>0</v>
          </cell>
          <cell r="S1029">
            <v>0</v>
          </cell>
        </row>
        <row r="1030">
          <cell r="C1030">
            <v>0</v>
          </cell>
          <cell r="D1030">
            <v>0</v>
          </cell>
          <cell r="E1030">
            <v>0</v>
          </cell>
          <cell r="F1030">
            <v>0</v>
          </cell>
          <cell r="G1030">
            <v>0</v>
          </cell>
          <cell r="H1030">
            <v>0</v>
          </cell>
          <cell r="Q1030">
            <v>0</v>
          </cell>
          <cell r="R1030">
            <v>0</v>
          </cell>
          <cell r="S1030">
            <v>0</v>
          </cell>
        </row>
        <row r="1031">
          <cell r="C1031">
            <v>0</v>
          </cell>
          <cell r="D1031">
            <v>0</v>
          </cell>
          <cell r="E1031">
            <v>0</v>
          </cell>
          <cell r="F1031">
            <v>0</v>
          </cell>
          <cell r="G1031">
            <v>0</v>
          </cell>
          <cell r="H1031">
            <v>0</v>
          </cell>
          <cell r="Q1031">
            <v>0</v>
          </cell>
          <cell r="R1031">
            <v>0</v>
          </cell>
          <cell r="S1031">
            <v>0</v>
          </cell>
        </row>
        <row r="1032">
          <cell r="A1032" t="str">
            <v>m998</v>
          </cell>
          <cell r="C1032" t="str">
            <v>其它材料费</v>
          </cell>
          <cell r="D1032" t="str">
            <v>%</v>
          </cell>
          <cell r="E1032">
            <v>0</v>
          </cell>
          <cell r="F1032">
            <v>0</v>
          </cell>
          <cell r="G1032">
            <v>0</v>
          </cell>
          <cell r="H1032">
            <v>0</v>
          </cell>
          <cell r="Q1032">
            <v>0</v>
          </cell>
          <cell r="R1032">
            <v>0</v>
          </cell>
          <cell r="S1032">
            <v>0</v>
          </cell>
        </row>
        <row r="1033">
          <cell r="A1033" t="str">
            <v>m999</v>
          </cell>
          <cell r="C1033" t="str">
            <v>其它材料费</v>
          </cell>
          <cell r="D1033" t="str">
            <v>usd</v>
          </cell>
          <cell r="E1033">
            <v>0</v>
          </cell>
          <cell r="F1033">
            <v>1</v>
          </cell>
          <cell r="G1033">
            <v>0</v>
          </cell>
          <cell r="H1033">
            <v>0</v>
          </cell>
          <cell r="Q1033">
            <v>0</v>
          </cell>
          <cell r="R1033">
            <v>0</v>
          </cell>
          <cell r="S1033">
            <v>0</v>
          </cell>
        </row>
        <row r="1034">
          <cell r="A1034" t="str">
            <v>E000</v>
          </cell>
          <cell r="B1034">
            <v>3</v>
          </cell>
          <cell r="C1034" t="str">
            <v>施工设备</v>
          </cell>
          <cell r="G1034">
            <v>7.1418473263342417</v>
          </cell>
          <cell r="H1034">
            <v>693.83046775337164</v>
          </cell>
          <cell r="Q1034">
            <v>0</v>
          </cell>
          <cell r="R1034">
            <v>13533.800683403388</v>
          </cell>
          <cell r="S1034">
            <v>1314808.7363926393</v>
          </cell>
        </row>
        <row r="1035">
          <cell r="A1035" t="str">
            <v>E403</v>
          </cell>
          <cell r="C1035" t="str">
            <v>混凝土搅拌机</v>
          </cell>
          <cell r="D1035" t="str">
            <v>台班</v>
          </cell>
          <cell r="E1035">
            <v>0.10200000000000001</v>
          </cell>
          <cell r="F1035">
            <v>28.477384246729034</v>
          </cell>
          <cell r="G1035">
            <v>2.9046931931663615</v>
          </cell>
          <cell r="H1035">
            <v>282.19094371611203</v>
          </cell>
          <cell r="J1035">
            <v>1.02</v>
          </cell>
          <cell r="Q1035">
            <v>193.29000000000002</v>
          </cell>
          <cell r="R1035">
            <v>5504.3936010502548</v>
          </cell>
          <cell r="S1035">
            <v>534751.83834203228</v>
          </cell>
        </row>
        <row r="1036">
          <cell r="A1036" t="str">
            <v>E405</v>
          </cell>
          <cell r="C1036" t="str">
            <v>混凝土振捣器</v>
          </cell>
          <cell r="D1036" t="str">
            <v>台班</v>
          </cell>
          <cell r="E1036">
            <v>3.4000000000000002E-2</v>
          </cell>
          <cell r="F1036">
            <v>21.169635915217</v>
          </cell>
          <cell r="G1036">
            <v>0.71976762111737802</v>
          </cell>
          <cell r="H1036">
            <v>69.925424391553278</v>
          </cell>
          <cell r="J1036">
            <v>0.34</v>
          </cell>
          <cell r="Q1036">
            <v>64.430000000000007</v>
          </cell>
          <cell r="R1036">
            <v>1363.9596420174314</v>
          </cell>
          <cell r="S1036">
            <v>132508.67922199346</v>
          </cell>
        </row>
        <row r="1037">
          <cell r="A1037" t="str">
            <v>E016</v>
          </cell>
          <cell r="C1037" t="str">
            <v>机动翻斗车</v>
          </cell>
          <cell r="D1037" t="str">
            <v>台班</v>
          </cell>
          <cell r="E1037">
            <v>8.0000000000000016E-2</v>
          </cell>
          <cell r="F1037">
            <v>43.967331400631274</v>
          </cell>
          <cell r="G1037">
            <v>3.5173865120505026</v>
          </cell>
          <cell r="H1037">
            <v>341.71409964570637</v>
          </cell>
          <cell r="J1037">
            <v>0.8</v>
          </cell>
          <cell r="Q1037">
            <v>151.60000000000002</v>
          </cell>
          <cell r="R1037">
            <v>6665.4474403357026</v>
          </cell>
          <cell r="S1037">
            <v>647548.21882861352</v>
          </cell>
        </row>
        <row r="1038">
          <cell r="C1038">
            <v>0</v>
          </cell>
          <cell r="D1038">
            <v>0</v>
          </cell>
          <cell r="E1038">
            <v>0</v>
          </cell>
          <cell r="F1038">
            <v>0</v>
          </cell>
          <cell r="G1038">
            <v>0</v>
          </cell>
          <cell r="H1038">
            <v>0</v>
          </cell>
          <cell r="Q1038">
            <v>0</v>
          </cell>
          <cell r="R1038">
            <v>0</v>
          </cell>
          <cell r="S1038">
            <v>0</v>
          </cell>
        </row>
        <row r="1039">
          <cell r="C1039">
            <v>0</v>
          </cell>
          <cell r="D1039">
            <v>0</v>
          </cell>
          <cell r="E1039">
            <v>0</v>
          </cell>
          <cell r="F1039">
            <v>0</v>
          </cell>
          <cell r="G1039">
            <v>0</v>
          </cell>
          <cell r="H1039">
            <v>0</v>
          </cell>
          <cell r="Q1039">
            <v>0</v>
          </cell>
          <cell r="R1039">
            <v>0</v>
          </cell>
          <cell r="S1039">
            <v>0</v>
          </cell>
        </row>
        <row r="1040">
          <cell r="C1040">
            <v>0</v>
          </cell>
          <cell r="D1040">
            <v>0</v>
          </cell>
          <cell r="E1040">
            <v>0</v>
          </cell>
          <cell r="F1040">
            <v>0</v>
          </cell>
          <cell r="G1040">
            <v>0</v>
          </cell>
          <cell r="H1040">
            <v>0</v>
          </cell>
          <cell r="Q1040">
            <v>0</v>
          </cell>
          <cell r="R1040">
            <v>0</v>
          </cell>
          <cell r="S1040">
            <v>0</v>
          </cell>
        </row>
        <row r="1041">
          <cell r="C1041">
            <v>0</v>
          </cell>
          <cell r="D1041">
            <v>0</v>
          </cell>
          <cell r="E1041">
            <v>0</v>
          </cell>
          <cell r="F1041">
            <v>0</v>
          </cell>
          <cell r="G1041">
            <v>0</v>
          </cell>
          <cell r="H1041">
            <v>0</v>
          </cell>
          <cell r="Q1041">
            <v>0</v>
          </cell>
          <cell r="R1041">
            <v>0</v>
          </cell>
          <cell r="S1041">
            <v>0</v>
          </cell>
        </row>
        <row r="1042">
          <cell r="C1042">
            <v>0</v>
          </cell>
          <cell r="D1042">
            <v>0</v>
          </cell>
          <cell r="E1042">
            <v>0</v>
          </cell>
          <cell r="F1042">
            <v>0</v>
          </cell>
          <cell r="G1042">
            <v>0</v>
          </cell>
          <cell r="H1042">
            <v>0</v>
          </cell>
          <cell r="Q1042">
            <v>0</v>
          </cell>
          <cell r="R1042">
            <v>0</v>
          </cell>
          <cell r="S1042">
            <v>0</v>
          </cell>
        </row>
        <row r="1043">
          <cell r="C1043">
            <v>0</v>
          </cell>
          <cell r="D1043">
            <v>0</v>
          </cell>
          <cell r="E1043">
            <v>0</v>
          </cell>
          <cell r="F1043">
            <v>0</v>
          </cell>
          <cell r="G1043">
            <v>0</v>
          </cell>
          <cell r="H1043">
            <v>0</v>
          </cell>
          <cell r="Q1043">
            <v>0</v>
          </cell>
          <cell r="R1043">
            <v>0</v>
          </cell>
          <cell r="S1043">
            <v>0</v>
          </cell>
        </row>
        <row r="1044">
          <cell r="C1044">
            <v>0</v>
          </cell>
          <cell r="D1044">
            <v>0</v>
          </cell>
          <cell r="E1044">
            <v>0</v>
          </cell>
          <cell r="F1044">
            <v>0</v>
          </cell>
          <cell r="G1044">
            <v>0</v>
          </cell>
          <cell r="H1044">
            <v>0</v>
          </cell>
          <cell r="Q1044">
            <v>0</v>
          </cell>
          <cell r="R1044">
            <v>0</v>
          </cell>
          <cell r="S1044">
            <v>0</v>
          </cell>
        </row>
        <row r="1045">
          <cell r="C1045">
            <v>0</v>
          </cell>
          <cell r="D1045">
            <v>0</v>
          </cell>
          <cell r="E1045">
            <v>0</v>
          </cell>
          <cell r="F1045">
            <v>0</v>
          </cell>
          <cell r="H1045">
            <v>0</v>
          </cell>
          <cell r="Q1045">
            <v>0</v>
          </cell>
          <cell r="R1045">
            <v>0</v>
          </cell>
          <cell r="S1045">
            <v>0</v>
          </cell>
        </row>
        <row r="1046">
          <cell r="C1046">
            <v>0</v>
          </cell>
          <cell r="D1046">
            <v>0</v>
          </cell>
          <cell r="E1046">
            <v>0</v>
          </cell>
          <cell r="F1046">
            <v>0</v>
          </cell>
          <cell r="H1046">
            <v>0</v>
          </cell>
          <cell r="Q1046">
            <v>0</v>
          </cell>
          <cell r="R1046">
            <v>0</v>
          </cell>
          <cell r="S1046">
            <v>0</v>
          </cell>
        </row>
        <row r="1047">
          <cell r="B1047">
            <v>4</v>
          </cell>
          <cell r="C1047" t="str">
            <v>基本直接费</v>
          </cell>
          <cell r="G1047">
            <v>74.539010118939359</v>
          </cell>
        </row>
        <row r="1048">
          <cell r="B1048">
            <v>5</v>
          </cell>
          <cell r="C1048" t="str">
            <v>其他直接费</v>
          </cell>
          <cell r="G1048">
            <v>12.10256459665777</v>
          </cell>
        </row>
        <row r="1049">
          <cell r="B1049">
            <v>6</v>
          </cell>
          <cell r="C1049" t="str">
            <v>间接费</v>
          </cell>
          <cell r="G1049">
            <v>5.6101339070378415</v>
          </cell>
        </row>
        <row r="1050">
          <cell r="B1050">
            <v>7</v>
          </cell>
          <cell r="C1050" t="str">
            <v>合计</v>
          </cell>
          <cell r="G1050">
            <v>92.251708622634965</v>
          </cell>
        </row>
        <row r="1052">
          <cell r="B1052" t="str">
            <v>单   价   分   析   表</v>
          </cell>
          <cell r="J1052" t="str">
            <v>工序划分</v>
          </cell>
          <cell r="Q1052" t="str">
            <v>汇总项</v>
          </cell>
        </row>
        <row r="1054">
          <cell r="A1054" t="str">
            <v>BOQ系数</v>
          </cell>
          <cell r="B1054" t="str">
            <v>项目编号:</v>
          </cell>
          <cell r="C1054" t="str">
            <v>STEP</v>
          </cell>
          <cell r="G1054" t="str">
            <v>数量</v>
          </cell>
          <cell r="H1054">
            <v>181</v>
          </cell>
          <cell r="I1054" t="str">
            <v>单价</v>
          </cell>
        </row>
        <row r="1055">
          <cell r="B1055" t="str">
            <v>项目名称:</v>
          </cell>
          <cell r="C1055" t="str">
            <v>200 X 200 X 200 x 6mm steel stirrups used to access the mixing tanks</v>
          </cell>
          <cell r="G1055" t="str">
            <v>单位</v>
          </cell>
          <cell r="H1055">
            <v>0</v>
          </cell>
          <cell r="I1055">
            <v>0.48821472462170595</v>
          </cell>
          <cell r="J1055" t="str">
            <v>STEP</v>
          </cell>
        </row>
        <row r="1056">
          <cell r="A1056" t="str">
            <v>STEP</v>
          </cell>
          <cell r="B1056" t="str">
            <v>单   价:</v>
          </cell>
          <cell r="C1056">
            <v>0.48821472462170595</v>
          </cell>
          <cell r="D1056" t="str">
            <v>USD/</v>
          </cell>
          <cell r="G1056" t="str">
            <v>定额单位</v>
          </cell>
          <cell r="I1056">
            <v>47</v>
          </cell>
          <cell r="J1056" t="str">
            <v>3=643</v>
          </cell>
        </row>
        <row r="1057">
          <cell r="A1057" t="str">
            <v>定额号</v>
          </cell>
          <cell r="B1057" t="str">
            <v>E01</v>
          </cell>
          <cell r="C1057" t="str">
            <v>名称及规格</v>
          </cell>
          <cell r="D1057" t="str">
            <v>单位</v>
          </cell>
          <cell r="E1057" t="str">
            <v>数  量</v>
          </cell>
          <cell r="F1057" t="str">
            <v>单价</v>
          </cell>
          <cell r="G1057" t="str">
            <v>合价</v>
          </cell>
          <cell r="J1057" t="str">
            <v>T</v>
          </cell>
          <cell r="Q1057" t="str">
            <v>数量汇总</v>
          </cell>
          <cell r="R1057" t="str">
            <v>价格汇总(美元)</v>
          </cell>
          <cell r="S1057" t="str">
            <v>价格汇总(当地币)</v>
          </cell>
        </row>
        <row r="1058">
          <cell r="G1058" t="str">
            <v>美元</v>
          </cell>
          <cell r="H1058" t="str">
            <v>当地币</v>
          </cell>
          <cell r="J1058">
            <v>2.6451360000000006E-4</v>
          </cell>
        </row>
        <row r="1059">
          <cell r="A1059" t="str">
            <v>L00</v>
          </cell>
          <cell r="B1059">
            <v>1</v>
          </cell>
          <cell r="C1059" t="str">
            <v>人工</v>
          </cell>
          <cell r="G1059">
            <v>3.795926717200207E-2</v>
          </cell>
          <cell r="H1059">
            <v>3.6877428057600015</v>
          </cell>
          <cell r="Q1059">
            <v>0</v>
          </cell>
          <cell r="R1059">
            <v>6.8706273581323751</v>
          </cell>
          <cell r="S1059">
            <v>667.48144784256021</v>
          </cell>
        </row>
        <row r="1060">
          <cell r="A1060" t="str">
            <v>L10</v>
          </cell>
          <cell r="B1060">
            <v>1.1000000000000001</v>
          </cell>
          <cell r="C1060" t="str">
            <v>力工</v>
          </cell>
          <cell r="D1060" t="str">
            <v>day</v>
          </cell>
          <cell r="E1060">
            <v>9.3955230720000026E-3</v>
          </cell>
          <cell r="F1060">
            <v>2.8821410190427175</v>
          </cell>
          <cell r="G1060">
            <v>2.7079222441173452E-2</v>
          </cell>
          <cell r="H1060">
            <v>2.630746460160001</v>
          </cell>
          <cell r="J1060">
            <v>35.520000000000003</v>
          </cell>
          <cell r="Q1060">
            <v>1.7005896760320005</v>
          </cell>
          <cell r="R1060">
            <v>4.901339261852395</v>
          </cell>
          <cell r="S1060">
            <v>476.1651092889602</v>
          </cell>
        </row>
        <row r="1061">
          <cell r="A1061" t="str">
            <v>L20</v>
          </cell>
          <cell r="B1061">
            <v>1.2</v>
          </cell>
          <cell r="C1061" t="str">
            <v>技工</v>
          </cell>
          <cell r="D1061" t="str">
            <v>day</v>
          </cell>
          <cell r="E1061">
            <v>2.3488807680000006E-3</v>
          </cell>
          <cell r="F1061">
            <v>4.6320123520329384</v>
          </cell>
          <cell r="G1061">
            <v>1.0880044730828618E-2</v>
          </cell>
          <cell r="H1061">
            <v>1.0569963456000002</v>
          </cell>
          <cell r="J1061">
            <v>8.8800000000000008</v>
          </cell>
          <cell r="Q1061">
            <v>0.42514741900800013</v>
          </cell>
          <cell r="R1061">
            <v>1.9692880962799799</v>
          </cell>
          <cell r="S1061">
            <v>191.31633855360005</v>
          </cell>
        </row>
        <row r="1062">
          <cell r="A1062" t="str">
            <v>M000</v>
          </cell>
          <cell r="B1062">
            <v>2</v>
          </cell>
          <cell r="C1062" t="str">
            <v>建筑材料</v>
          </cell>
          <cell r="G1062">
            <v>0.23821737356194966</v>
          </cell>
          <cell r="H1062">
            <v>23.142817841543412</v>
          </cell>
          <cell r="Q1062">
            <v>0</v>
          </cell>
          <cell r="R1062">
            <v>43.117344614712891</v>
          </cell>
          <cell r="S1062">
            <v>4188.8500293193574</v>
          </cell>
        </row>
        <row r="1063">
          <cell r="A1063" t="str">
            <v>Y07</v>
          </cell>
          <cell r="C1063" t="str">
            <v>防锈漆</v>
          </cell>
          <cell r="D1063" t="str">
            <v>kg</v>
          </cell>
          <cell r="E1063">
            <v>4.4967312000000013E-3</v>
          </cell>
          <cell r="F1063">
            <v>1.8577777777777782</v>
          </cell>
          <cell r="G1063">
            <v>8.3539272960000046E-3</v>
          </cell>
          <cell r="H1063">
            <v>0.81158403680640046</v>
          </cell>
          <cell r="J1063">
            <v>17</v>
          </cell>
          <cell r="Q1063">
            <v>0.81390834720000027</v>
          </cell>
          <cell r="R1063">
            <v>1.5120608405760008</v>
          </cell>
          <cell r="S1063">
            <v>146.89671066195848</v>
          </cell>
        </row>
        <row r="1064">
          <cell r="A1064" t="str">
            <v>Y02</v>
          </cell>
          <cell r="C1064" t="str">
            <v>汽油</v>
          </cell>
          <cell r="D1064" t="str">
            <v>kg</v>
          </cell>
          <cell r="E1064">
            <v>1.4548248000000002E-3</v>
          </cell>
          <cell r="F1064">
            <v>1.5205778479777095</v>
          </cell>
          <cell r="G1064">
            <v>2.2121743635686018E-3</v>
          </cell>
          <cell r="H1064">
            <v>0.21491273942068967</v>
          </cell>
          <cell r="J1064">
            <v>5.5</v>
          </cell>
          <cell r="Q1064">
            <v>0.26332328880000005</v>
          </cell>
          <cell r="R1064">
            <v>0.40040355980591691</v>
          </cell>
          <cell r="S1064">
            <v>38.899205835144834</v>
          </cell>
        </row>
        <row r="1065">
          <cell r="A1065" t="str">
            <v>G14</v>
          </cell>
          <cell r="C1065" t="str">
            <v>电焊条</v>
          </cell>
          <cell r="D1065" t="str">
            <v>kg</v>
          </cell>
          <cell r="E1065">
            <v>4.8485342880000004E-3</v>
          </cell>
          <cell r="F1065">
            <v>1.2506433350488935</v>
          </cell>
          <cell r="G1065">
            <v>6.0637870920432326E-3</v>
          </cell>
          <cell r="H1065">
            <v>0.58909691599200009</v>
          </cell>
          <cell r="J1065">
            <v>18.329999999999998</v>
          </cell>
          <cell r="Q1065">
            <v>0.8775847061280001</v>
          </cell>
          <cell r="R1065">
            <v>1.0975454636598252</v>
          </cell>
          <cell r="S1065">
            <v>106.62654179455201</v>
          </cell>
        </row>
        <row r="1066">
          <cell r="A1066" t="str">
            <v>G03</v>
          </cell>
          <cell r="C1066" t="str">
            <v>钢筋10</v>
          </cell>
          <cell r="D1066" t="str">
            <v>t</v>
          </cell>
          <cell r="E1066">
            <v>5.2162081920000005E-5</v>
          </cell>
          <cell r="F1066">
            <v>788.18013381369019</v>
          </cell>
          <cell r="G1066">
            <v>4.1113116707706274E-2</v>
          </cell>
          <cell r="H1066">
            <v>3.9941392881536646</v>
          </cell>
          <cell r="J1066">
            <v>0.19719999999999999</v>
          </cell>
          <cell r="Q1066">
            <v>9.4413368275200003E-3</v>
          </cell>
          <cell r="R1066">
            <v>7.4414741240948352</v>
          </cell>
          <cell r="S1066">
            <v>722.93921115581327</v>
          </cell>
        </row>
        <row r="1067">
          <cell r="A1067" t="str">
            <v>G06</v>
          </cell>
          <cell r="C1067" t="str">
            <v>钢筋20</v>
          </cell>
          <cell r="D1067" t="str">
            <v>t</v>
          </cell>
          <cell r="E1067">
            <v>5.663236176000001E-5</v>
          </cell>
          <cell r="F1067">
            <v>788.18013381369019</v>
          </cell>
          <cell r="G1067">
            <v>4.4636502470182117E-2</v>
          </cell>
          <cell r="H1067">
            <v>4.3364362149781925</v>
          </cell>
          <cell r="J1067">
            <v>0.21409999999999998</v>
          </cell>
          <cell r="Q1067">
            <v>1.0250457478560002E-2</v>
          </cell>
          <cell r="R1067">
            <v>8.0792069471029624</v>
          </cell>
          <cell r="S1067">
            <v>784.89495491105288</v>
          </cell>
        </row>
        <row r="1068">
          <cell r="A1068" t="str">
            <v>G08</v>
          </cell>
          <cell r="C1068" t="str">
            <v>型钢</v>
          </cell>
          <cell r="D1068" t="str">
            <v>t</v>
          </cell>
          <cell r="E1068">
            <v>1.7158997232000005E-4</v>
          </cell>
          <cell r="F1068">
            <v>788.18013381369019</v>
          </cell>
          <cell r="G1068">
            <v>0.13524380734426503</v>
          </cell>
          <cell r="H1068">
            <v>13.138935883495348</v>
          </cell>
          <cell r="J1068">
            <v>0.64870000000000005</v>
          </cell>
          <cell r="Q1068">
            <v>3.1057784989920009E-2</v>
          </cell>
          <cell r="R1068">
            <v>24.479129129311971</v>
          </cell>
          <cell r="S1068">
            <v>2378.147394912658</v>
          </cell>
        </row>
        <row r="1069">
          <cell r="C1069">
            <v>0</v>
          </cell>
          <cell r="D1069">
            <v>0</v>
          </cell>
          <cell r="E1069">
            <v>0</v>
          </cell>
          <cell r="F1069">
            <v>0</v>
          </cell>
          <cell r="G1069">
            <v>0</v>
          </cell>
          <cell r="H1069">
            <v>0</v>
          </cell>
          <cell r="Q1069">
            <v>0</v>
          </cell>
          <cell r="R1069">
            <v>0</v>
          </cell>
          <cell r="S1069">
            <v>0</v>
          </cell>
        </row>
        <row r="1070">
          <cell r="C1070">
            <v>0</v>
          </cell>
          <cell r="D1070">
            <v>0</v>
          </cell>
          <cell r="E1070">
            <v>0</v>
          </cell>
          <cell r="F1070">
            <v>0</v>
          </cell>
          <cell r="G1070">
            <v>0</v>
          </cell>
          <cell r="H1070">
            <v>0</v>
          </cell>
          <cell r="Q1070">
            <v>0</v>
          </cell>
          <cell r="R1070">
            <v>0</v>
          </cell>
          <cell r="S1070">
            <v>0</v>
          </cell>
        </row>
        <row r="1071">
          <cell r="C1071">
            <v>0</v>
          </cell>
          <cell r="D1071">
            <v>0</v>
          </cell>
          <cell r="E1071">
            <v>0</v>
          </cell>
          <cell r="F1071">
            <v>0</v>
          </cell>
          <cell r="G1071">
            <v>0</v>
          </cell>
          <cell r="H1071">
            <v>0</v>
          </cell>
          <cell r="Q1071">
            <v>0</v>
          </cell>
          <cell r="R1071">
            <v>0</v>
          </cell>
          <cell r="S1071">
            <v>0</v>
          </cell>
        </row>
        <row r="1072">
          <cell r="C1072">
            <v>0</v>
          </cell>
          <cell r="D1072">
            <v>0</v>
          </cell>
          <cell r="E1072">
            <v>0</v>
          </cell>
          <cell r="F1072">
            <v>0</v>
          </cell>
          <cell r="G1072">
            <v>0</v>
          </cell>
          <cell r="H1072">
            <v>0</v>
          </cell>
          <cell r="Q1072">
            <v>0</v>
          </cell>
          <cell r="R1072">
            <v>0</v>
          </cell>
          <cell r="S1072">
            <v>0</v>
          </cell>
        </row>
        <row r="1073">
          <cell r="C1073">
            <v>0</v>
          </cell>
          <cell r="D1073">
            <v>0</v>
          </cell>
          <cell r="E1073">
            <v>0</v>
          </cell>
          <cell r="F1073">
            <v>0</v>
          </cell>
          <cell r="G1073">
            <v>0</v>
          </cell>
          <cell r="H1073">
            <v>0</v>
          </cell>
          <cell r="Q1073">
            <v>0</v>
          </cell>
          <cell r="R1073">
            <v>0</v>
          </cell>
          <cell r="S1073">
            <v>0</v>
          </cell>
        </row>
        <row r="1074">
          <cell r="C1074">
            <v>0</v>
          </cell>
          <cell r="D1074">
            <v>0</v>
          </cell>
          <cell r="E1074">
            <v>0</v>
          </cell>
          <cell r="F1074">
            <v>0</v>
          </cell>
          <cell r="G1074">
            <v>0</v>
          </cell>
          <cell r="H1074">
            <v>0</v>
          </cell>
          <cell r="Q1074">
            <v>0</v>
          </cell>
          <cell r="R1074">
            <v>0</v>
          </cell>
          <cell r="S1074">
            <v>0</v>
          </cell>
        </row>
        <row r="1075">
          <cell r="C1075">
            <v>0</v>
          </cell>
          <cell r="D1075">
            <v>0</v>
          </cell>
          <cell r="E1075">
            <v>0</v>
          </cell>
          <cell r="F1075">
            <v>0</v>
          </cell>
          <cell r="G1075">
            <v>0</v>
          </cell>
          <cell r="H1075">
            <v>0</v>
          </cell>
          <cell r="Q1075">
            <v>0</v>
          </cell>
          <cell r="R1075">
            <v>0</v>
          </cell>
          <cell r="S1075">
            <v>0</v>
          </cell>
        </row>
        <row r="1076">
          <cell r="C1076">
            <v>0</v>
          </cell>
          <cell r="D1076">
            <v>0</v>
          </cell>
          <cell r="E1076">
            <v>0</v>
          </cell>
          <cell r="F1076">
            <v>0</v>
          </cell>
          <cell r="G1076">
            <v>0</v>
          </cell>
          <cell r="H1076">
            <v>0</v>
          </cell>
          <cell r="Q1076">
            <v>0</v>
          </cell>
          <cell r="R1076">
            <v>0</v>
          </cell>
          <cell r="S1076">
            <v>0</v>
          </cell>
        </row>
        <row r="1077">
          <cell r="C1077">
            <v>0</v>
          </cell>
          <cell r="D1077">
            <v>0</v>
          </cell>
          <cell r="E1077">
            <v>0</v>
          </cell>
          <cell r="F1077">
            <v>0</v>
          </cell>
          <cell r="G1077">
            <v>0</v>
          </cell>
          <cell r="H1077">
            <v>0</v>
          </cell>
          <cell r="Q1077">
            <v>0</v>
          </cell>
          <cell r="R1077">
            <v>0</v>
          </cell>
          <cell r="S1077">
            <v>0</v>
          </cell>
        </row>
        <row r="1078">
          <cell r="C1078">
            <v>0</v>
          </cell>
          <cell r="D1078">
            <v>0</v>
          </cell>
          <cell r="E1078">
            <v>0</v>
          </cell>
          <cell r="F1078">
            <v>0</v>
          </cell>
          <cell r="G1078">
            <v>0</v>
          </cell>
          <cell r="H1078">
            <v>0</v>
          </cell>
          <cell r="Q1078">
            <v>0</v>
          </cell>
          <cell r="R1078">
            <v>0</v>
          </cell>
          <cell r="S1078">
            <v>0</v>
          </cell>
        </row>
        <row r="1079">
          <cell r="C1079">
            <v>0</v>
          </cell>
          <cell r="D1079">
            <v>0</v>
          </cell>
          <cell r="E1079">
            <v>0</v>
          </cell>
          <cell r="F1079">
            <v>0</v>
          </cell>
          <cell r="G1079">
            <v>0</v>
          </cell>
          <cell r="H1079">
            <v>0</v>
          </cell>
          <cell r="Q1079">
            <v>0</v>
          </cell>
          <cell r="R1079">
            <v>0</v>
          </cell>
          <cell r="S1079">
            <v>0</v>
          </cell>
        </row>
        <row r="1080">
          <cell r="C1080">
            <v>0</v>
          </cell>
          <cell r="D1080">
            <v>0</v>
          </cell>
          <cell r="E1080">
            <v>0</v>
          </cell>
          <cell r="F1080">
            <v>0</v>
          </cell>
          <cell r="G1080">
            <v>0</v>
          </cell>
          <cell r="H1080">
            <v>0</v>
          </cell>
          <cell r="Q1080">
            <v>0</v>
          </cell>
          <cell r="R1080">
            <v>0</v>
          </cell>
          <cell r="S1080">
            <v>0</v>
          </cell>
        </row>
        <row r="1081">
          <cell r="C1081">
            <v>0</v>
          </cell>
          <cell r="D1081">
            <v>0</v>
          </cell>
          <cell r="E1081">
            <v>0</v>
          </cell>
          <cell r="F1081">
            <v>0</v>
          </cell>
          <cell r="G1081">
            <v>0</v>
          </cell>
          <cell r="H1081">
            <v>0</v>
          </cell>
          <cell r="Q1081">
            <v>0</v>
          </cell>
          <cell r="R1081">
            <v>0</v>
          </cell>
          <cell r="S1081">
            <v>0</v>
          </cell>
        </row>
        <row r="1082">
          <cell r="A1082" t="str">
            <v>m998</v>
          </cell>
          <cell r="C1082" t="str">
            <v>其它材料费</v>
          </cell>
          <cell r="D1082" t="str">
            <v>%</v>
          </cell>
          <cell r="E1082">
            <v>1.3225680000000003E-4</v>
          </cell>
          <cell r="F1082">
            <v>4.4917031728002872</v>
          </cell>
          <cell r="G1082">
            <v>5.9405828818441314E-4</v>
          </cell>
          <cell r="H1082">
            <v>5.7712762697115741E-2</v>
          </cell>
          <cell r="J1082">
            <v>0.5</v>
          </cell>
          <cell r="Q1082">
            <v>2.3938480800000005E-2</v>
          </cell>
          <cell r="R1082">
            <v>0.10752455016137878</v>
          </cell>
          <cell r="S1082">
            <v>10.44601004817795</v>
          </cell>
        </row>
        <row r="1083">
          <cell r="A1083" t="str">
            <v>m999</v>
          </cell>
          <cell r="C1083" t="str">
            <v>其它材料费</v>
          </cell>
          <cell r="D1083" t="str">
            <v>usd</v>
          </cell>
          <cell r="E1083">
            <v>0</v>
          </cell>
          <cell r="F1083">
            <v>1</v>
          </cell>
          <cell r="G1083">
            <v>0</v>
          </cell>
          <cell r="H1083">
            <v>0</v>
          </cell>
          <cell r="Q1083">
            <v>0</v>
          </cell>
          <cell r="R1083">
            <v>0</v>
          </cell>
          <cell r="S1083">
            <v>0</v>
          </cell>
        </row>
        <row r="1084">
          <cell r="A1084" t="str">
            <v>E000</v>
          </cell>
          <cell r="B1084">
            <v>3</v>
          </cell>
          <cell r="C1084" t="str">
            <v>施工设备</v>
          </cell>
          <cell r="G1084">
            <v>0.11829889627375616</v>
          </cell>
          <cell r="H1084">
            <v>11.492737772995412</v>
          </cell>
          <cell r="Q1084">
            <v>0</v>
          </cell>
          <cell r="R1084">
            <v>21.412100225549864</v>
          </cell>
          <cell r="S1084">
            <v>2080.1855369121695</v>
          </cell>
        </row>
        <row r="1085">
          <cell r="A1085" t="str">
            <v>E701-1</v>
          </cell>
          <cell r="C1085" t="str">
            <v>交流电焊机</v>
          </cell>
          <cell r="D1085" t="str">
            <v>台班</v>
          </cell>
          <cell r="E1085">
            <v>1.1638598400000003E-4</v>
          </cell>
          <cell r="F1085">
            <v>30.256058738867754</v>
          </cell>
          <cell r="G1085">
            <v>3.5213811682849234E-3</v>
          </cell>
          <cell r="H1085">
            <v>0.3421021804988803</v>
          </cell>
          <cell r="J1085">
            <v>0.44</v>
          </cell>
          <cell r="Q1085">
            <v>2.1065863104000007E-2</v>
          </cell>
          <cell r="R1085">
            <v>0.63736999145957118</v>
          </cell>
          <cell r="S1085">
            <v>61.920494670297337</v>
          </cell>
        </row>
        <row r="1086">
          <cell r="A1086" t="str">
            <v>E702</v>
          </cell>
          <cell r="C1086" t="str">
            <v>对焊机</v>
          </cell>
          <cell r="D1086" t="str">
            <v>台班</v>
          </cell>
          <cell r="E1086">
            <v>2.6848130400000006E-3</v>
          </cell>
          <cell r="F1086">
            <v>42.750654662147802</v>
          </cell>
          <cell r="G1086">
            <v>0.11477751510547124</v>
          </cell>
          <cell r="H1086">
            <v>11.150635592496531</v>
          </cell>
          <cell r="J1086">
            <v>10.15</v>
          </cell>
          <cell r="Q1086">
            <v>0.48595116024000012</v>
          </cell>
          <cell r="R1086">
            <v>20.774730234090296</v>
          </cell>
          <cell r="S1086">
            <v>2018.2650422418722</v>
          </cell>
        </row>
        <row r="1087">
          <cell r="C1087">
            <v>0</v>
          </cell>
          <cell r="D1087">
            <v>0</v>
          </cell>
          <cell r="E1087">
            <v>0</v>
          </cell>
          <cell r="F1087">
            <v>0</v>
          </cell>
          <cell r="G1087">
            <v>0</v>
          </cell>
          <cell r="H1087">
            <v>0</v>
          </cell>
          <cell r="Q1087">
            <v>0</v>
          </cell>
          <cell r="R1087">
            <v>0</v>
          </cell>
          <cell r="S1087">
            <v>0</v>
          </cell>
        </row>
        <row r="1088">
          <cell r="C1088">
            <v>0</v>
          </cell>
          <cell r="D1088">
            <v>0</v>
          </cell>
          <cell r="E1088">
            <v>0</v>
          </cell>
          <cell r="F1088">
            <v>0</v>
          </cell>
          <cell r="G1088">
            <v>0</v>
          </cell>
          <cell r="H1088">
            <v>0</v>
          </cell>
          <cell r="Q1088">
            <v>0</v>
          </cell>
          <cell r="R1088">
            <v>0</v>
          </cell>
          <cell r="S1088">
            <v>0</v>
          </cell>
        </row>
        <row r="1089">
          <cell r="C1089">
            <v>0</v>
          </cell>
          <cell r="D1089">
            <v>0</v>
          </cell>
          <cell r="E1089">
            <v>0</v>
          </cell>
          <cell r="F1089">
            <v>0</v>
          </cell>
          <cell r="G1089">
            <v>0</v>
          </cell>
          <cell r="H1089">
            <v>0</v>
          </cell>
          <cell r="Q1089">
            <v>0</v>
          </cell>
          <cell r="R1089">
            <v>0</v>
          </cell>
          <cell r="S1089">
            <v>0</v>
          </cell>
        </row>
        <row r="1090">
          <cell r="C1090">
            <v>0</v>
          </cell>
          <cell r="D1090">
            <v>0</v>
          </cell>
          <cell r="E1090">
            <v>0</v>
          </cell>
          <cell r="F1090">
            <v>0</v>
          </cell>
          <cell r="G1090">
            <v>0</v>
          </cell>
          <cell r="H1090">
            <v>0</v>
          </cell>
          <cell r="Q1090">
            <v>0</v>
          </cell>
          <cell r="R1090">
            <v>0</v>
          </cell>
          <cell r="S1090">
            <v>0</v>
          </cell>
        </row>
        <row r="1091">
          <cell r="C1091">
            <v>0</v>
          </cell>
          <cell r="D1091">
            <v>0</v>
          </cell>
          <cell r="E1091">
            <v>0</v>
          </cell>
          <cell r="F1091">
            <v>0</v>
          </cell>
          <cell r="G1091">
            <v>0</v>
          </cell>
          <cell r="H1091">
            <v>0</v>
          </cell>
          <cell r="Q1091">
            <v>0</v>
          </cell>
          <cell r="R1091">
            <v>0</v>
          </cell>
          <cell r="S1091">
            <v>0</v>
          </cell>
        </row>
        <row r="1092">
          <cell r="C1092">
            <v>0</v>
          </cell>
          <cell r="D1092">
            <v>0</v>
          </cell>
          <cell r="E1092">
            <v>0</v>
          </cell>
          <cell r="F1092">
            <v>0</v>
          </cell>
          <cell r="G1092">
            <v>0</v>
          </cell>
          <cell r="H1092">
            <v>0</v>
          </cell>
          <cell r="Q1092">
            <v>0</v>
          </cell>
          <cell r="R1092">
            <v>0</v>
          </cell>
          <cell r="S1092">
            <v>0</v>
          </cell>
        </row>
        <row r="1093">
          <cell r="C1093">
            <v>0</v>
          </cell>
          <cell r="D1093">
            <v>0</v>
          </cell>
          <cell r="E1093">
            <v>0</v>
          </cell>
          <cell r="F1093">
            <v>0</v>
          </cell>
          <cell r="G1093">
            <v>0</v>
          </cell>
          <cell r="H1093">
            <v>0</v>
          </cell>
          <cell r="Q1093">
            <v>0</v>
          </cell>
          <cell r="R1093">
            <v>0</v>
          </cell>
          <cell r="S1093">
            <v>0</v>
          </cell>
        </row>
        <row r="1094">
          <cell r="C1094">
            <v>0</v>
          </cell>
          <cell r="D1094">
            <v>0</v>
          </cell>
          <cell r="E1094">
            <v>0</v>
          </cell>
          <cell r="F1094">
            <v>0</v>
          </cell>
          <cell r="G1094">
            <v>0</v>
          </cell>
          <cell r="H1094">
            <v>0</v>
          </cell>
          <cell r="Q1094">
            <v>0</v>
          </cell>
          <cell r="R1094">
            <v>0</v>
          </cell>
          <cell r="S1094">
            <v>0</v>
          </cell>
        </row>
        <row r="1095">
          <cell r="C1095">
            <v>0</v>
          </cell>
          <cell r="D1095">
            <v>0</v>
          </cell>
          <cell r="E1095">
            <v>0</v>
          </cell>
          <cell r="F1095">
            <v>0</v>
          </cell>
          <cell r="H1095">
            <v>0</v>
          </cell>
          <cell r="Q1095">
            <v>0</v>
          </cell>
          <cell r="R1095">
            <v>0</v>
          </cell>
          <cell r="S1095">
            <v>0</v>
          </cell>
        </row>
        <row r="1096">
          <cell r="C1096">
            <v>0</v>
          </cell>
          <cell r="D1096">
            <v>0</v>
          </cell>
          <cell r="E1096">
            <v>0</v>
          </cell>
          <cell r="F1096">
            <v>0</v>
          </cell>
          <cell r="H1096">
            <v>0</v>
          </cell>
          <cell r="Q1096">
            <v>0</v>
          </cell>
          <cell r="R1096">
            <v>0</v>
          </cell>
          <cell r="S1096">
            <v>0</v>
          </cell>
        </row>
        <row r="1097">
          <cell r="B1097">
            <v>4</v>
          </cell>
          <cell r="C1097" t="str">
            <v>基本直接费</v>
          </cell>
          <cell r="G1097">
            <v>0.39447553700770793</v>
          </cell>
        </row>
        <row r="1098">
          <cell r="B1098">
            <v>5</v>
          </cell>
          <cell r="C1098" t="str">
            <v>其他直接费</v>
          </cell>
          <cell r="G1098">
            <v>6.4049222827336647E-2</v>
          </cell>
        </row>
        <row r="1099">
          <cell r="B1099">
            <v>6</v>
          </cell>
          <cell r="C1099" t="str">
            <v>间接费</v>
          </cell>
          <cell r="G1099">
            <v>2.9689964786661346E-2</v>
          </cell>
        </row>
        <row r="1100">
          <cell r="B1100">
            <v>7</v>
          </cell>
          <cell r="C1100" t="str">
            <v>合计</v>
          </cell>
          <cell r="G1100">
            <v>0.48821472462170595</v>
          </cell>
        </row>
        <row r="1102">
          <cell r="B1102" t="str">
            <v>单   价   分   析   表</v>
          </cell>
          <cell r="J1102" t="str">
            <v>工序划分</v>
          </cell>
          <cell r="Q1102" t="str">
            <v>汇总项</v>
          </cell>
        </row>
        <row r="1104">
          <cell r="A1104" t="str">
            <v>BOQ系数</v>
          </cell>
          <cell r="B1104" t="str">
            <v>项目编号:</v>
          </cell>
          <cell r="C1104" t="str">
            <v>STEP2</v>
          </cell>
          <cell r="G1104" t="str">
            <v>数量</v>
          </cell>
          <cell r="H1104">
            <v>18.666666666666668</v>
          </cell>
          <cell r="I1104" t="str">
            <v>单价</v>
          </cell>
        </row>
        <row r="1105">
          <cell r="B1105" t="str">
            <v>项目名称:</v>
          </cell>
          <cell r="C1105" t="str">
            <v>Metalic stirrups 250x250x250mm for the acess the ladder complete with bolting accessories.</v>
          </cell>
          <cell r="G1105" t="str">
            <v>单位</v>
          </cell>
          <cell r="H1105">
            <v>0</v>
          </cell>
          <cell r="I1105">
            <v>0.61026840577713226</v>
          </cell>
          <cell r="J1105" t="str">
            <v>STEP</v>
          </cell>
        </row>
        <row r="1106">
          <cell r="A1106" t="str">
            <v>STEP2</v>
          </cell>
          <cell r="B1106" t="str">
            <v>单   价:</v>
          </cell>
          <cell r="C1106">
            <v>0.61026840577713226</v>
          </cell>
          <cell r="D1106" t="str">
            <v>USD/</v>
          </cell>
          <cell r="G1106" t="str">
            <v>定额单位</v>
          </cell>
          <cell r="I1106">
            <v>59</v>
          </cell>
          <cell r="J1106" t="str">
            <v>3=643</v>
          </cell>
        </row>
        <row r="1107">
          <cell r="A1107" t="str">
            <v>定额号</v>
          </cell>
          <cell r="B1107" t="str">
            <v>E01</v>
          </cell>
          <cell r="C1107" t="str">
            <v>名称及规格</v>
          </cell>
          <cell r="D1107" t="str">
            <v>单位</v>
          </cell>
          <cell r="E1107" t="str">
            <v>数  量</v>
          </cell>
          <cell r="F1107" t="str">
            <v>单价</v>
          </cell>
          <cell r="G1107" t="str">
            <v>合价</v>
          </cell>
          <cell r="J1107" t="str">
            <v>T</v>
          </cell>
          <cell r="Q1107" t="str">
            <v>数量汇总</v>
          </cell>
          <cell r="R1107" t="str">
            <v>价格汇总(美元)</v>
          </cell>
          <cell r="S1107" t="str">
            <v>价格汇总(当地币)</v>
          </cell>
        </row>
        <row r="1108">
          <cell r="G1108" t="str">
            <v>美元</v>
          </cell>
          <cell r="H1108" t="str">
            <v>当地币</v>
          </cell>
          <cell r="J1108">
            <v>3.3064199999999997E-4</v>
          </cell>
        </row>
        <row r="1109">
          <cell r="A1109" t="str">
            <v>L00</v>
          </cell>
          <cell r="B1109">
            <v>1</v>
          </cell>
          <cell r="C1109" t="str">
            <v>人工</v>
          </cell>
          <cell r="G1109">
            <v>4.7449083965002574E-2</v>
          </cell>
          <cell r="H1109">
            <v>4.6096785071999999</v>
          </cell>
          <cell r="Q1109">
            <v>0</v>
          </cell>
          <cell r="R1109">
            <v>0.8857162340133814</v>
          </cell>
          <cell r="S1109">
            <v>86.047332134400008</v>
          </cell>
        </row>
        <row r="1110">
          <cell r="A1110" t="str">
            <v>L10</v>
          </cell>
          <cell r="B1110">
            <v>1.1000000000000001</v>
          </cell>
          <cell r="C1110" t="str">
            <v>力工</v>
          </cell>
          <cell r="D1110" t="str">
            <v>day</v>
          </cell>
          <cell r="E1110">
            <v>1.1744403840000001E-2</v>
          </cell>
          <cell r="F1110">
            <v>2.8821410190427175</v>
          </cell>
          <cell r="G1110">
            <v>3.3849028051466806E-2</v>
          </cell>
          <cell r="H1110">
            <v>3.2884330752000004</v>
          </cell>
          <cell r="J1110">
            <v>35.520000000000003</v>
          </cell>
          <cell r="Q1110">
            <v>0.21922887168000002</v>
          </cell>
          <cell r="R1110">
            <v>0.63184852362738042</v>
          </cell>
          <cell r="S1110">
            <v>61.384084070400014</v>
          </cell>
        </row>
        <row r="1111">
          <cell r="A1111" t="str">
            <v>L20</v>
          </cell>
          <cell r="B1111">
            <v>1.2</v>
          </cell>
          <cell r="C1111" t="str">
            <v>技工</v>
          </cell>
          <cell r="D1111" t="str">
            <v>day</v>
          </cell>
          <cell r="E1111">
            <v>2.9361009600000001E-3</v>
          </cell>
          <cell r="F1111">
            <v>4.6320123520329384</v>
          </cell>
          <cell r="G1111">
            <v>1.3600055913535769E-2</v>
          </cell>
          <cell r="H1111">
            <v>1.321245432</v>
          </cell>
          <cell r="J1111">
            <v>8.8800000000000008</v>
          </cell>
          <cell r="Q1111">
            <v>5.4807217920000005E-2</v>
          </cell>
          <cell r="R1111">
            <v>0.25386771038600103</v>
          </cell>
          <cell r="S1111">
            <v>24.663248064000001</v>
          </cell>
        </row>
        <row r="1112">
          <cell r="A1112" t="str">
            <v>M000</v>
          </cell>
          <cell r="B1112">
            <v>2</v>
          </cell>
          <cell r="C1112" t="str">
            <v>建筑材料</v>
          </cell>
          <cell r="G1112">
            <v>0.29777171695243698</v>
          </cell>
          <cell r="H1112">
            <v>28.928522301929256</v>
          </cell>
          <cell r="Q1112">
            <v>0</v>
          </cell>
          <cell r="R1112">
            <v>5.5584053831121576</v>
          </cell>
          <cell r="S1112">
            <v>539.99908296934609</v>
          </cell>
        </row>
        <row r="1113">
          <cell r="A1113" t="str">
            <v>Y07</v>
          </cell>
          <cell r="C1113" t="str">
            <v>防锈漆</v>
          </cell>
          <cell r="D1113" t="str">
            <v>kg</v>
          </cell>
          <cell r="E1113">
            <v>5.6209139999999994E-3</v>
          </cell>
          <cell r="F1113">
            <v>1.8577777777777782</v>
          </cell>
          <cell r="G1113">
            <v>1.0442409120000001E-2</v>
          </cell>
          <cell r="H1113">
            <v>1.0144800460080001</v>
          </cell>
          <cell r="J1113">
            <v>17</v>
          </cell>
          <cell r="Q1113">
            <v>0.10492372799999999</v>
          </cell>
          <cell r="R1113">
            <v>0.19492497024000002</v>
          </cell>
          <cell r="S1113">
            <v>18.936960858816004</v>
          </cell>
        </row>
        <row r="1114">
          <cell r="A1114" t="str">
            <v>Y02</v>
          </cell>
          <cell r="C1114" t="str">
            <v>汽油</v>
          </cell>
          <cell r="D1114" t="str">
            <v>kg</v>
          </cell>
          <cell r="E1114">
            <v>1.8185309999999998E-3</v>
          </cell>
          <cell r="F1114">
            <v>1.5205778479777095</v>
          </cell>
          <cell r="G1114">
            <v>2.7652179544607517E-3</v>
          </cell>
          <cell r="H1114">
            <v>0.26864092427586206</v>
          </cell>
          <cell r="J1114">
            <v>5.5</v>
          </cell>
          <cell r="Q1114">
            <v>3.3945911999999995E-2</v>
          </cell>
          <cell r="R1114">
            <v>5.1617401816600704E-2</v>
          </cell>
          <cell r="S1114">
            <v>5.0146305864827587</v>
          </cell>
        </row>
        <row r="1115">
          <cell r="A1115" t="str">
            <v>G14</v>
          </cell>
          <cell r="C1115" t="str">
            <v>电焊条</v>
          </cell>
          <cell r="D1115" t="str">
            <v>kg</v>
          </cell>
          <cell r="E1115">
            <v>6.0606678599999988E-3</v>
          </cell>
          <cell r="F1115">
            <v>1.2506433350488935</v>
          </cell>
          <cell r="G1115">
            <v>7.5797338650540388E-3</v>
          </cell>
          <cell r="H1115">
            <v>0.73637114498999989</v>
          </cell>
          <cell r="J1115">
            <v>18.329999999999998</v>
          </cell>
          <cell r="Q1115">
            <v>0.11313246671999999</v>
          </cell>
          <cell r="R1115">
            <v>0.14148836548100874</v>
          </cell>
          <cell r="S1115">
            <v>13.745594706479999</v>
          </cell>
        </row>
        <row r="1116">
          <cell r="A1116" t="str">
            <v>G03</v>
          </cell>
          <cell r="C1116" t="str">
            <v>钢筋10</v>
          </cell>
          <cell r="D1116" t="str">
            <v>t</v>
          </cell>
          <cell r="E1116">
            <v>6.520260239999999E-5</v>
          </cell>
          <cell r="F1116">
            <v>788.18013381369019</v>
          </cell>
          <cell r="G1116">
            <v>5.1391395884632832E-2</v>
          </cell>
          <cell r="H1116">
            <v>4.9926741101920795</v>
          </cell>
          <cell r="J1116">
            <v>0.19719999999999999</v>
          </cell>
          <cell r="Q1116">
            <v>1.2171152447999999E-3</v>
          </cell>
          <cell r="R1116">
            <v>0.95930605651314627</v>
          </cell>
          <cell r="S1116">
            <v>93.196583390252158</v>
          </cell>
        </row>
        <row r="1117">
          <cell r="A1117" t="str">
            <v>G06</v>
          </cell>
          <cell r="C1117" t="str">
            <v>钢筋20</v>
          </cell>
          <cell r="D1117" t="str">
            <v>t</v>
          </cell>
          <cell r="E1117">
            <v>7.0790452199999984E-5</v>
          </cell>
          <cell r="F1117">
            <v>788.18013381369019</v>
          </cell>
          <cell r="G1117">
            <v>5.5795628087727624E-2</v>
          </cell>
          <cell r="H1117">
            <v>5.4205452687227389</v>
          </cell>
          <cell r="J1117">
            <v>0.21409999999999998</v>
          </cell>
          <cell r="Q1117">
            <v>1.3214217743999998E-3</v>
          </cell>
          <cell r="R1117">
            <v>1.0415183909709158</v>
          </cell>
          <cell r="S1117">
            <v>101.18351168282446</v>
          </cell>
        </row>
        <row r="1118">
          <cell r="A1118" t="str">
            <v>G08</v>
          </cell>
          <cell r="C1118" t="str">
            <v>型钢</v>
          </cell>
          <cell r="D1118" t="str">
            <v>t</v>
          </cell>
          <cell r="E1118">
            <v>2.144874654E-4</v>
          </cell>
          <cell r="F1118">
            <v>788.18013381369019</v>
          </cell>
          <cell r="G1118">
            <v>0.16905475918033125</v>
          </cell>
          <cell r="H1118">
            <v>16.42366985436918</v>
          </cell>
          <cell r="J1118">
            <v>0.64870000000000005</v>
          </cell>
          <cell r="Q1118">
            <v>4.0037660208000004E-3</v>
          </cell>
          <cell r="R1118">
            <v>3.1556888380328503</v>
          </cell>
          <cell r="S1118">
            <v>306.57517061489136</v>
          </cell>
        </row>
        <row r="1119">
          <cell r="C1119">
            <v>0</v>
          </cell>
          <cell r="D1119">
            <v>0</v>
          </cell>
          <cell r="E1119">
            <v>0</v>
          </cell>
          <cell r="F1119">
            <v>0</v>
          </cell>
          <cell r="G1119">
            <v>0</v>
          </cell>
          <cell r="H1119">
            <v>0</v>
          </cell>
          <cell r="Q1119">
            <v>0</v>
          </cell>
          <cell r="R1119">
            <v>0</v>
          </cell>
          <cell r="S1119">
            <v>0</v>
          </cell>
        </row>
        <row r="1120">
          <cell r="C1120">
            <v>0</v>
          </cell>
          <cell r="D1120">
            <v>0</v>
          </cell>
          <cell r="E1120">
            <v>0</v>
          </cell>
          <cell r="F1120">
            <v>0</v>
          </cell>
          <cell r="G1120">
            <v>0</v>
          </cell>
          <cell r="H1120">
            <v>0</v>
          </cell>
          <cell r="Q1120">
            <v>0</v>
          </cell>
          <cell r="R1120">
            <v>0</v>
          </cell>
          <cell r="S1120">
            <v>0</v>
          </cell>
        </row>
        <row r="1121">
          <cell r="C1121">
            <v>0</v>
          </cell>
          <cell r="D1121">
            <v>0</v>
          </cell>
          <cell r="E1121">
            <v>0</v>
          </cell>
          <cell r="F1121">
            <v>0</v>
          </cell>
          <cell r="G1121">
            <v>0</v>
          </cell>
          <cell r="H1121">
            <v>0</v>
          </cell>
          <cell r="Q1121">
            <v>0</v>
          </cell>
          <cell r="R1121">
            <v>0</v>
          </cell>
          <cell r="S1121">
            <v>0</v>
          </cell>
        </row>
        <row r="1122">
          <cell r="C1122">
            <v>0</v>
          </cell>
          <cell r="D1122">
            <v>0</v>
          </cell>
          <cell r="E1122">
            <v>0</v>
          </cell>
          <cell r="F1122">
            <v>0</v>
          </cell>
          <cell r="G1122">
            <v>0</v>
          </cell>
          <cell r="H1122">
            <v>0</v>
          </cell>
          <cell r="Q1122">
            <v>0</v>
          </cell>
          <cell r="R1122">
            <v>0</v>
          </cell>
          <cell r="S1122">
            <v>0</v>
          </cell>
        </row>
        <row r="1123">
          <cell r="C1123">
            <v>0</v>
          </cell>
          <cell r="D1123">
            <v>0</v>
          </cell>
          <cell r="E1123">
            <v>0</v>
          </cell>
          <cell r="F1123">
            <v>0</v>
          </cell>
          <cell r="G1123">
            <v>0</v>
          </cell>
          <cell r="H1123">
            <v>0</v>
          </cell>
          <cell r="Q1123">
            <v>0</v>
          </cell>
          <cell r="R1123">
            <v>0</v>
          </cell>
          <cell r="S1123">
            <v>0</v>
          </cell>
        </row>
        <row r="1124">
          <cell r="C1124">
            <v>0</v>
          </cell>
          <cell r="D1124">
            <v>0</v>
          </cell>
          <cell r="E1124">
            <v>0</v>
          </cell>
          <cell r="F1124">
            <v>0</v>
          </cell>
          <cell r="G1124">
            <v>0</v>
          </cell>
          <cell r="H1124">
            <v>0</v>
          </cell>
          <cell r="Q1124">
            <v>0</v>
          </cell>
          <cell r="R1124">
            <v>0</v>
          </cell>
          <cell r="S1124">
            <v>0</v>
          </cell>
        </row>
        <row r="1125">
          <cell r="C1125">
            <v>0</v>
          </cell>
          <cell r="D1125">
            <v>0</v>
          </cell>
          <cell r="E1125">
            <v>0</v>
          </cell>
          <cell r="F1125">
            <v>0</v>
          </cell>
          <cell r="G1125">
            <v>0</v>
          </cell>
          <cell r="H1125">
            <v>0</v>
          </cell>
          <cell r="Q1125">
            <v>0</v>
          </cell>
          <cell r="R1125">
            <v>0</v>
          </cell>
          <cell r="S1125">
            <v>0</v>
          </cell>
        </row>
        <row r="1126">
          <cell r="C1126">
            <v>0</v>
          </cell>
          <cell r="D1126">
            <v>0</v>
          </cell>
          <cell r="E1126">
            <v>0</v>
          </cell>
          <cell r="F1126">
            <v>0</v>
          </cell>
          <cell r="G1126">
            <v>0</v>
          </cell>
          <cell r="H1126">
            <v>0</v>
          </cell>
          <cell r="Q1126">
            <v>0</v>
          </cell>
          <cell r="R1126">
            <v>0</v>
          </cell>
          <cell r="S1126">
            <v>0</v>
          </cell>
        </row>
        <row r="1127">
          <cell r="C1127">
            <v>0</v>
          </cell>
          <cell r="D1127">
            <v>0</v>
          </cell>
          <cell r="E1127">
            <v>0</v>
          </cell>
          <cell r="F1127">
            <v>0</v>
          </cell>
          <cell r="G1127">
            <v>0</v>
          </cell>
          <cell r="H1127">
            <v>0</v>
          </cell>
          <cell r="Q1127">
            <v>0</v>
          </cell>
          <cell r="R1127">
            <v>0</v>
          </cell>
          <cell r="S1127">
            <v>0</v>
          </cell>
        </row>
        <row r="1128">
          <cell r="C1128">
            <v>0</v>
          </cell>
          <cell r="D1128">
            <v>0</v>
          </cell>
          <cell r="E1128">
            <v>0</v>
          </cell>
          <cell r="F1128">
            <v>0</v>
          </cell>
          <cell r="G1128">
            <v>0</v>
          </cell>
          <cell r="H1128">
            <v>0</v>
          </cell>
          <cell r="Q1128">
            <v>0</v>
          </cell>
          <cell r="R1128">
            <v>0</v>
          </cell>
          <cell r="S1128">
            <v>0</v>
          </cell>
        </row>
        <row r="1129">
          <cell r="C1129">
            <v>0</v>
          </cell>
          <cell r="D1129">
            <v>0</v>
          </cell>
          <cell r="E1129">
            <v>0</v>
          </cell>
          <cell r="F1129">
            <v>0</v>
          </cell>
          <cell r="G1129">
            <v>0</v>
          </cell>
          <cell r="H1129">
            <v>0</v>
          </cell>
          <cell r="Q1129">
            <v>0</v>
          </cell>
          <cell r="R1129">
            <v>0</v>
          </cell>
          <cell r="S1129">
            <v>0</v>
          </cell>
        </row>
        <row r="1130">
          <cell r="C1130">
            <v>0</v>
          </cell>
          <cell r="D1130">
            <v>0</v>
          </cell>
          <cell r="E1130">
            <v>0</v>
          </cell>
          <cell r="F1130">
            <v>0</v>
          </cell>
          <cell r="G1130">
            <v>0</v>
          </cell>
          <cell r="H1130">
            <v>0</v>
          </cell>
          <cell r="Q1130">
            <v>0</v>
          </cell>
          <cell r="R1130">
            <v>0</v>
          </cell>
          <cell r="S1130">
            <v>0</v>
          </cell>
        </row>
        <row r="1131">
          <cell r="C1131">
            <v>0</v>
          </cell>
          <cell r="D1131">
            <v>0</v>
          </cell>
          <cell r="E1131">
            <v>0</v>
          </cell>
          <cell r="F1131">
            <v>0</v>
          </cell>
          <cell r="G1131">
            <v>0</v>
          </cell>
          <cell r="H1131">
            <v>0</v>
          </cell>
          <cell r="Q1131">
            <v>0</v>
          </cell>
          <cell r="R1131">
            <v>0</v>
          </cell>
          <cell r="S1131">
            <v>0</v>
          </cell>
        </row>
        <row r="1132">
          <cell r="A1132" t="str">
            <v>m998</v>
          </cell>
          <cell r="C1132" t="str">
            <v>其它材料费</v>
          </cell>
          <cell r="D1132" t="str">
            <v>%</v>
          </cell>
          <cell r="E1132">
            <v>1.6532099999999998E-4</v>
          </cell>
          <cell r="F1132">
            <v>4.4917031728002872</v>
          </cell>
          <cell r="G1132">
            <v>7.4257286023051621E-4</v>
          </cell>
          <cell r="H1132">
            <v>7.2140953371394659E-2</v>
          </cell>
          <cell r="J1132">
            <v>0.5</v>
          </cell>
          <cell r="Q1132">
            <v>3.0859920000000001E-3</v>
          </cell>
          <cell r="R1132">
            <v>1.3861360057636303E-2</v>
          </cell>
          <cell r="S1132">
            <v>1.3466311295993671</v>
          </cell>
        </row>
        <row r="1133">
          <cell r="A1133" t="str">
            <v>m999</v>
          </cell>
          <cell r="C1133" t="str">
            <v>其它材料费</v>
          </cell>
          <cell r="D1133" t="str">
            <v>usd</v>
          </cell>
          <cell r="E1133">
            <v>0</v>
          </cell>
          <cell r="F1133">
            <v>1</v>
          </cell>
          <cell r="G1133">
            <v>0</v>
          </cell>
          <cell r="H1133">
            <v>0</v>
          </cell>
          <cell r="Q1133">
            <v>0</v>
          </cell>
          <cell r="R1133">
            <v>0</v>
          </cell>
          <cell r="S1133">
            <v>0</v>
          </cell>
        </row>
        <row r="1134">
          <cell r="A1134" t="str">
            <v>E000</v>
          </cell>
          <cell r="B1134">
            <v>3</v>
          </cell>
          <cell r="C1134" t="str">
            <v>施工设备</v>
          </cell>
          <cell r="G1134">
            <v>0.14787362034219517</v>
          </cell>
          <cell r="H1134">
            <v>14.365922216244261</v>
          </cell>
          <cell r="Q1134">
            <v>0</v>
          </cell>
          <cell r="R1134">
            <v>2.7603075797209766</v>
          </cell>
          <cell r="S1134">
            <v>268.16388136989286</v>
          </cell>
        </row>
        <row r="1135">
          <cell r="A1135" t="str">
            <v>E701-1</v>
          </cell>
          <cell r="C1135" t="str">
            <v>交流电焊机</v>
          </cell>
          <cell r="D1135" t="str">
            <v>台班</v>
          </cell>
          <cell r="E1135">
            <v>1.4548247999999998E-4</v>
          </cell>
          <cell r="F1135">
            <v>30.256058738867754</v>
          </cell>
          <cell r="G1135">
            <v>4.4017264603561524E-3</v>
          </cell>
          <cell r="H1135">
            <v>0.42762772562360024</v>
          </cell>
          <cell r="J1135">
            <v>0.44</v>
          </cell>
          <cell r="Q1135">
            <v>2.7156729599999998E-3</v>
          </cell>
          <cell r="R1135">
            <v>8.2165560593314854E-2</v>
          </cell>
          <cell r="S1135">
            <v>7.9823842116405386</v>
          </cell>
        </row>
        <row r="1136">
          <cell r="A1136" t="str">
            <v>E702</v>
          </cell>
          <cell r="C1136" t="str">
            <v>对焊机</v>
          </cell>
          <cell r="D1136" t="str">
            <v>台班</v>
          </cell>
          <cell r="E1136">
            <v>3.3560163E-3</v>
          </cell>
          <cell r="F1136">
            <v>42.750654662147802</v>
          </cell>
          <cell r="G1136">
            <v>0.14347189388183901</v>
          </cell>
          <cell r="H1136">
            <v>13.93829449062066</v>
          </cell>
          <cell r="J1136">
            <v>10.15</v>
          </cell>
          <cell r="Q1136">
            <v>6.2645637599999998E-2</v>
          </cell>
          <cell r="R1136">
            <v>2.6781420191276615</v>
          </cell>
          <cell r="S1136">
            <v>260.18149715825234</v>
          </cell>
        </row>
        <row r="1137">
          <cell r="C1137">
            <v>0</v>
          </cell>
          <cell r="D1137">
            <v>0</v>
          </cell>
          <cell r="E1137">
            <v>0</v>
          </cell>
          <cell r="F1137">
            <v>0</v>
          </cell>
          <cell r="G1137">
            <v>0</v>
          </cell>
          <cell r="H1137">
            <v>0</v>
          </cell>
          <cell r="Q1137">
            <v>0</v>
          </cell>
          <cell r="R1137">
            <v>0</v>
          </cell>
          <cell r="S1137">
            <v>0</v>
          </cell>
        </row>
        <row r="1138">
          <cell r="C1138">
            <v>0</v>
          </cell>
          <cell r="D1138">
            <v>0</v>
          </cell>
          <cell r="E1138">
            <v>0</v>
          </cell>
          <cell r="F1138">
            <v>0</v>
          </cell>
          <cell r="G1138">
            <v>0</v>
          </cell>
          <cell r="H1138">
            <v>0</v>
          </cell>
          <cell r="Q1138">
            <v>0</v>
          </cell>
          <cell r="R1138">
            <v>0</v>
          </cell>
          <cell r="S1138">
            <v>0</v>
          </cell>
        </row>
        <row r="1139">
          <cell r="C1139">
            <v>0</v>
          </cell>
          <cell r="D1139">
            <v>0</v>
          </cell>
          <cell r="E1139">
            <v>0</v>
          </cell>
          <cell r="F1139">
            <v>0</v>
          </cell>
          <cell r="G1139">
            <v>0</v>
          </cell>
          <cell r="H1139">
            <v>0</v>
          </cell>
          <cell r="Q1139">
            <v>0</v>
          </cell>
          <cell r="R1139">
            <v>0</v>
          </cell>
          <cell r="S1139">
            <v>0</v>
          </cell>
        </row>
        <row r="1140">
          <cell r="C1140">
            <v>0</v>
          </cell>
          <cell r="D1140">
            <v>0</v>
          </cell>
          <cell r="E1140">
            <v>0</v>
          </cell>
          <cell r="F1140">
            <v>0</v>
          </cell>
          <cell r="G1140">
            <v>0</v>
          </cell>
          <cell r="H1140">
            <v>0</v>
          </cell>
          <cell r="Q1140">
            <v>0</v>
          </cell>
          <cell r="R1140">
            <v>0</v>
          </cell>
          <cell r="S1140">
            <v>0</v>
          </cell>
        </row>
        <row r="1141">
          <cell r="C1141">
            <v>0</v>
          </cell>
          <cell r="D1141">
            <v>0</v>
          </cell>
          <cell r="E1141">
            <v>0</v>
          </cell>
          <cell r="F1141">
            <v>0</v>
          </cell>
          <cell r="G1141">
            <v>0</v>
          </cell>
          <cell r="H1141">
            <v>0</v>
          </cell>
          <cell r="Q1141">
            <v>0</v>
          </cell>
          <cell r="R1141">
            <v>0</v>
          </cell>
          <cell r="S1141">
            <v>0</v>
          </cell>
        </row>
        <row r="1142">
          <cell r="C1142">
            <v>0</v>
          </cell>
          <cell r="D1142">
            <v>0</v>
          </cell>
          <cell r="E1142">
            <v>0</v>
          </cell>
          <cell r="F1142">
            <v>0</v>
          </cell>
          <cell r="G1142">
            <v>0</v>
          </cell>
          <cell r="H1142">
            <v>0</v>
          </cell>
          <cell r="Q1142">
            <v>0</v>
          </cell>
          <cell r="R1142">
            <v>0</v>
          </cell>
          <cell r="S1142">
            <v>0</v>
          </cell>
        </row>
        <row r="1143">
          <cell r="C1143">
            <v>0</v>
          </cell>
          <cell r="D1143">
            <v>0</v>
          </cell>
          <cell r="E1143">
            <v>0</v>
          </cell>
          <cell r="F1143">
            <v>0</v>
          </cell>
          <cell r="G1143">
            <v>0</v>
          </cell>
          <cell r="H1143">
            <v>0</v>
          </cell>
          <cell r="Q1143">
            <v>0</v>
          </cell>
          <cell r="R1143">
            <v>0</v>
          </cell>
          <cell r="S1143">
            <v>0</v>
          </cell>
        </row>
        <row r="1144">
          <cell r="C1144">
            <v>0</v>
          </cell>
          <cell r="D1144">
            <v>0</v>
          </cell>
          <cell r="E1144">
            <v>0</v>
          </cell>
          <cell r="F1144">
            <v>0</v>
          </cell>
          <cell r="G1144">
            <v>0</v>
          </cell>
          <cell r="H1144">
            <v>0</v>
          </cell>
          <cell r="Q1144">
            <v>0</v>
          </cell>
          <cell r="R1144">
            <v>0</v>
          </cell>
          <cell r="S1144">
            <v>0</v>
          </cell>
        </row>
        <row r="1145">
          <cell r="C1145">
            <v>0</v>
          </cell>
          <cell r="D1145">
            <v>0</v>
          </cell>
          <cell r="E1145">
            <v>0</v>
          </cell>
          <cell r="F1145">
            <v>0</v>
          </cell>
          <cell r="H1145">
            <v>0</v>
          </cell>
          <cell r="Q1145">
            <v>0</v>
          </cell>
          <cell r="R1145">
            <v>0</v>
          </cell>
          <cell r="S1145">
            <v>0</v>
          </cell>
        </row>
        <row r="1146">
          <cell r="C1146">
            <v>0</v>
          </cell>
          <cell r="D1146">
            <v>0</v>
          </cell>
          <cell r="E1146">
            <v>0</v>
          </cell>
          <cell r="F1146">
            <v>0</v>
          </cell>
          <cell r="H1146">
            <v>0</v>
          </cell>
          <cell r="Q1146">
            <v>0</v>
          </cell>
          <cell r="R1146">
            <v>0</v>
          </cell>
          <cell r="S1146">
            <v>0</v>
          </cell>
        </row>
        <row r="1147">
          <cell r="B1147">
            <v>4</v>
          </cell>
          <cell r="C1147" t="str">
            <v>基本直接费</v>
          </cell>
          <cell r="G1147">
            <v>0.49309442125963476</v>
          </cell>
        </row>
        <row r="1148">
          <cell r="B1148">
            <v>5</v>
          </cell>
          <cell r="C1148" t="str">
            <v>其他直接费</v>
          </cell>
          <cell r="G1148">
            <v>8.006152853417077E-2</v>
          </cell>
        </row>
        <row r="1149">
          <cell r="B1149">
            <v>6</v>
          </cell>
          <cell r="C1149" t="str">
            <v>间接费</v>
          </cell>
          <cell r="G1149">
            <v>3.7112455983326673E-2</v>
          </cell>
        </row>
        <row r="1150">
          <cell r="B1150">
            <v>7</v>
          </cell>
          <cell r="C1150" t="str">
            <v>合计</v>
          </cell>
          <cell r="G1150">
            <v>0.61026840577713226</v>
          </cell>
        </row>
        <row r="1152">
          <cell r="B1152" t="str">
            <v>单   价   分   析   表</v>
          </cell>
          <cell r="J1152" t="str">
            <v>工序划分</v>
          </cell>
          <cell r="Q1152" t="str">
            <v>汇总项</v>
          </cell>
        </row>
        <row r="1153">
          <cell r="H1153">
            <v>42453.432279307366</v>
          </cell>
        </row>
        <row r="1154">
          <cell r="A1154" t="str">
            <v>BOQ系数</v>
          </cell>
          <cell r="B1154" t="str">
            <v>项目编号:</v>
          </cell>
          <cell r="C1154" t="str">
            <v>砼板</v>
          </cell>
          <cell r="G1154" t="str">
            <v>数量</v>
          </cell>
          <cell r="H1154">
            <v>490.5</v>
          </cell>
          <cell r="I1154" t="str">
            <v>单价</v>
          </cell>
        </row>
        <row r="1155">
          <cell r="B1155" t="str">
            <v>项目名称:</v>
          </cell>
          <cell r="C1155" t="str">
            <v>100mm Floor Slab</v>
          </cell>
          <cell r="G1155" t="str">
            <v>单位</v>
          </cell>
          <cell r="H1155">
            <v>0</v>
          </cell>
          <cell r="I1155">
            <v>86.551340018975267</v>
          </cell>
          <cell r="J1155" t="str">
            <v>砼板</v>
          </cell>
        </row>
        <row r="1156">
          <cell r="A1156" t="str">
            <v>砼板</v>
          </cell>
          <cell r="B1156" t="str">
            <v>单   价:</v>
          </cell>
          <cell r="C1156">
            <v>86.551340018975267</v>
          </cell>
          <cell r="D1156" t="str">
            <v>USD/</v>
          </cell>
          <cell r="G1156" t="str">
            <v>定额单位</v>
          </cell>
          <cell r="I1156">
            <v>8408</v>
          </cell>
          <cell r="J1156" t="str">
            <v>6=802</v>
          </cell>
        </row>
        <row r="1157">
          <cell r="A1157" t="str">
            <v>定额号</v>
          </cell>
          <cell r="B1157" t="str">
            <v>E01</v>
          </cell>
          <cell r="C1157" t="str">
            <v>名称及规格</v>
          </cell>
          <cell r="D1157" t="str">
            <v>单位</v>
          </cell>
          <cell r="E1157" t="str">
            <v>数  量</v>
          </cell>
          <cell r="F1157" t="str">
            <v>单价</v>
          </cell>
          <cell r="G1157" t="str">
            <v>合价</v>
          </cell>
          <cell r="J1157">
            <v>10</v>
          </cell>
          <cell r="Q1157" t="str">
            <v>数量汇总</v>
          </cell>
          <cell r="R1157" t="str">
            <v>价格汇总(美元)</v>
          </cell>
          <cell r="S1157" t="str">
            <v>价格汇总(当地币)</v>
          </cell>
        </row>
        <row r="1158">
          <cell r="G1158" t="str">
            <v>美元</v>
          </cell>
          <cell r="H1158" t="str">
            <v>当地币</v>
          </cell>
          <cell r="J1158">
            <v>0.1</v>
          </cell>
        </row>
        <row r="1159">
          <cell r="A1159" t="str">
            <v>L00</v>
          </cell>
          <cell r="B1159">
            <v>1</v>
          </cell>
          <cell r="C1159" t="str">
            <v>人工</v>
          </cell>
          <cell r="G1159">
            <v>6.0699125064333508</v>
          </cell>
          <cell r="H1159">
            <v>589.69200000000001</v>
          </cell>
          <cell r="Q1159">
            <v>0</v>
          </cell>
          <cell r="R1159">
            <v>2977.2920844055584</v>
          </cell>
          <cell r="S1159">
            <v>289243.92599999998</v>
          </cell>
        </row>
        <row r="1160">
          <cell r="A1160" t="str">
            <v>L10</v>
          </cell>
          <cell r="B1160">
            <v>1.1000000000000001</v>
          </cell>
          <cell r="C1160" t="str">
            <v>力工</v>
          </cell>
          <cell r="D1160" t="str">
            <v>day</v>
          </cell>
          <cell r="E1160">
            <v>1.5024000000000002</v>
          </cell>
          <cell r="F1160">
            <v>2.8821410190427175</v>
          </cell>
          <cell r="G1160">
            <v>4.3301286670097792</v>
          </cell>
          <cell r="H1160">
            <v>420.67200000000008</v>
          </cell>
          <cell r="J1160">
            <v>15.024000000000001</v>
          </cell>
          <cell r="Q1160">
            <v>736.92720000000008</v>
          </cell>
          <cell r="R1160">
            <v>2123.9281111682967</v>
          </cell>
          <cell r="S1160">
            <v>206339.61600000004</v>
          </cell>
        </row>
        <row r="1161">
          <cell r="A1161" t="str">
            <v>L20</v>
          </cell>
          <cell r="B1161">
            <v>1.2</v>
          </cell>
          <cell r="C1161" t="str">
            <v>技工</v>
          </cell>
          <cell r="D1161" t="str">
            <v>day</v>
          </cell>
          <cell r="E1161">
            <v>0.37560000000000004</v>
          </cell>
          <cell r="F1161">
            <v>4.6320123520329384</v>
          </cell>
          <cell r="G1161">
            <v>1.7397838394235718</v>
          </cell>
          <cell r="H1161">
            <v>169.02</v>
          </cell>
          <cell r="J1161">
            <v>3.7560000000000002</v>
          </cell>
          <cell r="Q1161">
            <v>184.23180000000002</v>
          </cell>
          <cell r="R1161">
            <v>853.36397323726203</v>
          </cell>
          <cell r="S1161">
            <v>82904.310000000012</v>
          </cell>
        </row>
        <row r="1162">
          <cell r="A1162" t="str">
            <v>M000</v>
          </cell>
          <cell r="B1162">
            <v>2</v>
          </cell>
          <cell r="C1162" t="str">
            <v>建筑材料</v>
          </cell>
          <cell r="G1162">
            <v>56.721375344950125</v>
          </cell>
          <cell r="H1162">
            <v>5510.4816147619049</v>
          </cell>
          <cell r="Q1162">
            <v>0</v>
          </cell>
          <cell r="R1162">
            <v>27821.834606698038</v>
          </cell>
          <cell r="S1162">
            <v>2702891.2320407145</v>
          </cell>
        </row>
        <row r="1163">
          <cell r="A1163" t="str">
            <v>C20</v>
          </cell>
          <cell r="C1163" t="str">
            <v>混凝土C20</v>
          </cell>
          <cell r="D1163" t="str">
            <v>m3</v>
          </cell>
          <cell r="E1163">
            <v>1.02</v>
          </cell>
          <cell r="F1163">
            <v>51.99</v>
          </cell>
          <cell r="G1163">
            <v>53.029800000000002</v>
          </cell>
          <cell r="H1163">
            <v>5151.8450700000003</v>
          </cell>
          <cell r="J1163">
            <v>10.199999999999999</v>
          </cell>
          <cell r="Q1163">
            <v>500.31</v>
          </cell>
          <cell r="R1163">
            <v>26011.116900000001</v>
          </cell>
          <cell r="S1163">
            <v>2526980.0068350001</v>
          </cell>
        </row>
        <row r="1164">
          <cell r="A1164" t="str">
            <v>Q18</v>
          </cell>
          <cell r="C1164" t="str">
            <v>草袋</v>
          </cell>
          <cell r="D1164" t="str">
            <v>no</v>
          </cell>
          <cell r="E1164">
            <v>8.2560000000000002</v>
          </cell>
          <cell r="F1164">
            <v>0.33015873015873021</v>
          </cell>
          <cell r="G1164">
            <v>2.7257904761904768</v>
          </cell>
          <cell r="H1164">
            <v>264.81054476190485</v>
          </cell>
          <cell r="J1164">
            <v>82.56</v>
          </cell>
          <cell r="Q1164">
            <v>4049.5680000000002</v>
          </cell>
          <cell r="R1164">
            <v>1337.0002285714288</v>
          </cell>
          <cell r="S1164">
            <v>129889.57220571433</v>
          </cell>
        </row>
        <row r="1165">
          <cell r="A1165" t="str">
            <v>Y08</v>
          </cell>
          <cell r="C1165" t="str">
            <v>水</v>
          </cell>
          <cell r="D1165" t="str">
            <v>m3</v>
          </cell>
          <cell r="E1165">
            <v>1.6970000000000001</v>
          </cell>
          <cell r="F1165">
            <v>0.51466803911477099</v>
          </cell>
          <cell r="G1165">
            <v>0.87339166237776644</v>
          </cell>
          <cell r="H1165">
            <v>84.850000000000009</v>
          </cell>
          <cell r="J1165">
            <v>16.97</v>
          </cell>
          <cell r="Q1165">
            <v>832.37850000000003</v>
          </cell>
          <cell r="R1165">
            <v>428.39861039629443</v>
          </cell>
          <cell r="S1165">
            <v>41618.925000000003</v>
          </cell>
        </row>
        <row r="1166">
          <cell r="A1166" t="str">
            <v>Y09</v>
          </cell>
          <cell r="C1166" t="str">
            <v>电</v>
          </cell>
          <cell r="D1166" t="str">
            <v>kwh</v>
          </cell>
          <cell r="E1166">
            <v>0.81600000000000006</v>
          </cell>
          <cell r="F1166">
            <v>0.11322696860524961</v>
          </cell>
          <cell r="G1166">
            <v>9.2393206381883683E-2</v>
          </cell>
          <cell r="H1166">
            <v>8.9760000000000009</v>
          </cell>
          <cell r="J1166">
            <v>8.16</v>
          </cell>
          <cell r="Q1166">
            <v>400.24800000000005</v>
          </cell>
          <cell r="R1166">
            <v>45.318867730313947</v>
          </cell>
          <cell r="S1166">
            <v>4402.7280000000001</v>
          </cell>
        </row>
        <row r="1167">
          <cell r="C1167">
            <v>0</v>
          </cell>
          <cell r="D1167">
            <v>0</v>
          </cell>
          <cell r="E1167">
            <v>0</v>
          </cell>
          <cell r="F1167">
            <v>0</v>
          </cell>
          <cell r="G1167">
            <v>0</v>
          </cell>
          <cell r="H1167">
            <v>0</v>
          </cell>
          <cell r="Q1167">
            <v>0</v>
          </cell>
          <cell r="R1167">
            <v>0</v>
          </cell>
          <cell r="S1167">
            <v>0</v>
          </cell>
        </row>
        <row r="1168">
          <cell r="C1168">
            <v>0</v>
          </cell>
          <cell r="D1168">
            <v>0</v>
          </cell>
          <cell r="E1168">
            <v>0</v>
          </cell>
          <cell r="F1168">
            <v>0</v>
          </cell>
          <cell r="G1168">
            <v>0</v>
          </cell>
          <cell r="H1168">
            <v>0</v>
          </cell>
          <cell r="Q1168">
            <v>0</v>
          </cell>
          <cell r="R1168">
            <v>0</v>
          </cell>
          <cell r="S1168">
            <v>0</v>
          </cell>
        </row>
        <row r="1169">
          <cell r="C1169">
            <v>0</v>
          </cell>
          <cell r="D1169">
            <v>0</v>
          </cell>
          <cell r="E1169">
            <v>0</v>
          </cell>
          <cell r="F1169">
            <v>0</v>
          </cell>
          <cell r="G1169">
            <v>0</v>
          </cell>
          <cell r="H1169">
            <v>0</v>
          </cell>
          <cell r="Q1169">
            <v>0</v>
          </cell>
          <cell r="R1169">
            <v>0</v>
          </cell>
          <cell r="S1169">
            <v>0</v>
          </cell>
        </row>
        <row r="1170">
          <cell r="C1170">
            <v>0</v>
          </cell>
          <cell r="D1170">
            <v>0</v>
          </cell>
          <cell r="E1170">
            <v>0</v>
          </cell>
          <cell r="F1170">
            <v>0</v>
          </cell>
          <cell r="G1170">
            <v>0</v>
          </cell>
          <cell r="H1170">
            <v>0</v>
          </cell>
          <cell r="Q1170">
            <v>0</v>
          </cell>
          <cell r="R1170">
            <v>0</v>
          </cell>
          <cell r="S1170">
            <v>0</v>
          </cell>
        </row>
        <row r="1171">
          <cell r="C1171">
            <v>0</v>
          </cell>
          <cell r="D1171">
            <v>0</v>
          </cell>
          <cell r="E1171">
            <v>0</v>
          </cell>
          <cell r="F1171">
            <v>0</v>
          </cell>
          <cell r="G1171">
            <v>0</v>
          </cell>
          <cell r="H1171">
            <v>0</v>
          </cell>
          <cell r="Q1171">
            <v>0</v>
          </cell>
          <cell r="R1171">
            <v>0</v>
          </cell>
          <cell r="S1171">
            <v>0</v>
          </cell>
        </row>
        <row r="1172">
          <cell r="C1172">
            <v>0</v>
          </cell>
          <cell r="D1172">
            <v>0</v>
          </cell>
          <cell r="E1172">
            <v>0</v>
          </cell>
          <cell r="F1172">
            <v>0</v>
          </cell>
          <cell r="G1172">
            <v>0</v>
          </cell>
          <cell r="H1172">
            <v>0</v>
          </cell>
          <cell r="Q1172">
            <v>0</v>
          </cell>
          <cell r="R1172">
            <v>0</v>
          </cell>
          <cell r="S1172">
            <v>0</v>
          </cell>
        </row>
        <row r="1173">
          <cell r="C1173">
            <v>0</v>
          </cell>
          <cell r="D1173">
            <v>0</v>
          </cell>
          <cell r="E1173">
            <v>0</v>
          </cell>
          <cell r="F1173">
            <v>0</v>
          </cell>
          <cell r="G1173">
            <v>0</v>
          </cell>
          <cell r="H1173">
            <v>0</v>
          </cell>
          <cell r="Q1173">
            <v>0</v>
          </cell>
          <cell r="R1173">
            <v>0</v>
          </cell>
          <cell r="S1173">
            <v>0</v>
          </cell>
        </row>
        <row r="1174">
          <cell r="C1174">
            <v>0</v>
          </cell>
          <cell r="D1174">
            <v>0</v>
          </cell>
          <cell r="E1174">
            <v>0</v>
          </cell>
          <cell r="F1174">
            <v>0</v>
          </cell>
          <cell r="G1174">
            <v>0</v>
          </cell>
          <cell r="H1174">
            <v>0</v>
          </cell>
          <cell r="Q1174">
            <v>0</v>
          </cell>
          <cell r="R1174">
            <v>0</v>
          </cell>
          <cell r="S1174">
            <v>0</v>
          </cell>
        </row>
        <row r="1175">
          <cell r="C1175">
            <v>0</v>
          </cell>
          <cell r="D1175">
            <v>0</v>
          </cell>
          <cell r="E1175">
            <v>0</v>
          </cell>
          <cell r="F1175">
            <v>0</v>
          </cell>
          <cell r="G1175">
            <v>0</v>
          </cell>
          <cell r="H1175">
            <v>0</v>
          </cell>
          <cell r="Q1175">
            <v>0</v>
          </cell>
          <cell r="R1175">
            <v>0</v>
          </cell>
          <cell r="S1175">
            <v>0</v>
          </cell>
        </row>
        <row r="1176">
          <cell r="C1176">
            <v>0</v>
          </cell>
          <cell r="D1176">
            <v>0</v>
          </cell>
          <cell r="E1176">
            <v>0</v>
          </cell>
          <cell r="F1176">
            <v>0</v>
          </cell>
          <cell r="G1176">
            <v>0</v>
          </cell>
          <cell r="H1176">
            <v>0</v>
          </cell>
          <cell r="Q1176">
            <v>0</v>
          </cell>
          <cell r="R1176">
            <v>0</v>
          </cell>
          <cell r="S1176">
            <v>0</v>
          </cell>
        </row>
        <row r="1177">
          <cell r="C1177">
            <v>0</v>
          </cell>
          <cell r="D1177">
            <v>0</v>
          </cell>
          <cell r="E1177">
            <v>0</v>
          </cell>
          <cell r="F1177">
            <v>0</v>
          </cell>
          <cell r="G1177">
            <v>0</v>
          </cell>
          <cell r="H1177">
            <v>0</v>
          </cell>
          <cell r="Q1177">
            <v>0</v>
          </cell>
          <cell r="R1177">
            <v>0</v>
          </cell>
          <cell r="S1177">
            <v>0</v>
          </cell>
        </row>
        <row r="1178">
          <cell r="C1178">
            <v>0</v>
          </cell>
          <cell r="D1178">
            <v>0</v>
          </cell>
          <cell r="E1178">
            <v>0</v>
          </cell>
          <cell r="F1178">
            <v>0</v>
          </cell>
          <cell r="G1178">
            <v>0</v>
          </cell>
          <cell r="H1178">
            <v>0</v>
          </cell>
          <cell r="Q1178">
            <v>0</v>
          </cell>
          <cell r="R1178">
            <v>0</v>
          </cell>
          <cell r="S1178">
            <v>0</v>
          </cell>
        </row>
        <row r="1179">
          <cell r="C1179">
            <v>0</v>
          </cell>
          <cell r="D1179">
            <v>0</v>
          </cell>
          <cell r="E1179">
            <v>0</v>
          </cell>
          <cell r="F1179">
            <v>0</v>
          </cell>
          <cell r="G1179">
            <v>0</v>
          </cell>
          <cell r="H1179">
            <v>0</v>
          </cell>
          <cell r="Q1179">
            <v>0</v>
          </cell>
          <cell r="R1179">
            <v>0</v>
          </cell>
          <cell r="S1179">
            <v>0</v>
          </cell>
        </row>
        <row r="1180">
          <cell r="C1180">
            <v>0</v>
          </cell>
          <cell r="D1180">
            <v>0</v>
          </cell>
          <cell r="E1180">
            <v>0</v>
          </cell>
          <cell r="F1180">
            <v>0</v>
          </cell>
          <cell r="G1180">
            <v>0</v>
          </cell>
          <cell r="H1180">
            <v>0</v>
          </cell>
          <cell r="Q1180">
            <v>0</v>
          </cell>
          <cell r="R1180">
            <v>0</v>
          </cell>
          <cell r="S1180">
            <v>0</v>
          </cell>
        </row>
        <row r="1181">
          <cell r="C1181">
            <v>0</v>
          </cell>
          <cell r="D1181">
            <v>0</v>
          </cell>
          <cell r="E1181">
            <v>0</v>
          </cell>
          <cell r="F1181">
            <v>0</v>
          </cell>
          <cell r="G1181">
            <v>0</v>
          </cell>
          <cell r="H1181">
            <v>0</v>
          </cell>
          <cell r="Q1181">
            <v>0</v>
          </cell>
          <cell r="R1181">
            <v>0</v>
          </cell>
          <cell r="S1181">
            <v>0</v>
          </cell>
        </row>
        <row r="1182">
          <cell r="A1182" t="str">
            <v>m998</v>
          </cell>
          <cell r="C1182" t="str">
            <v>其它材料费</v>
          </cell>
          <cell r="D1182" t="str">
            <v>%</v>
          </cell>
          <cell r="E1182">
            <v>0</v>
          </cell>
          <cell r="F1182">
            <v>0</v>
          </cell>
          <cell r="G1182">
            <v>0</v>
          </cell>
          <cell r="H1182">
            <v>0</v>
          </cell>
          <cell r="Q1182">
            <v>0</v>
          </cell>
          <cell r="R1182">
            <v>0</v>
          </cell>
          <cell r="S1182">
            <v>0</v>
          </cell>
        </row>
        <row r="1183">
          <cell r="A1183" t="str">
            <v>m999</v>
          </cell>
          <cell r="C1183" t="str">
            <v>其它材料费</v>
          </cell>
          <cell r="D1183" t="str">
            <v>usd</v>
          </cell>
          <cell r="E1183">
            <v>0</v>
          </cell>
          <cell r="F1183">
            <v>1</v>
          </cell>
          <cell r="G1183">
            <v>0</v>
          </cell>
          <cell r="H1183">
            <v>0</v>
          </cell>
          <cell r="Q1183">
            <v>0</v>
          </cell>
          <cell r="R1183">
            <v>0</v>
          </cell>
          <cell r="S1183">
            <v>0</v>
          </cell>
        </row>
        <row r="1184">
          <cell r="A1184" t="str">
            <v>E000</v>
          </cell>
          <cell r="B1184">
            <v>3</v>
          </cell>
          <cell r="C1184" t="str">
            <v>施工设备</v>
          </cell>
          <cell r="G1184">
            <v>7.1418473263342417</v>
          </cell>
          <cell r="H1184">
            <v>693.83046775337164</v>
          </cell>
          <cell r="Q1184">
            <v>0</v>
          </cell>
          <cell r="R1184">
            <v>3503.0761135669454</v>
          </cell>
          <cell r="S1184">
            <v>340323.84443302877</v>
          </cell>
        </row>
        <row r="1185">
          <cell r="A1185" t="str">
            <v>E403</v>
          </cell>
          <cell r="C1185" t="str">
            <v>混凝土搅拌机</v>
          </cell>
          <cell r="D1185" t="str">
            <v>台班</v>
          </cell>
          <cell r="E1185">
            <v>0.10200000000000001</v>
          </cell>
          <cell r="F1185">
            <v>28.477384246729034</v>
          </cell>
          <cell r="G1185">
            <v>2.9046931931663615</v>
          </cell>
          <cell r="H1185">
            <v>282.19094371611203</v>
          </cell>
          <cell r="J1185">
            <v>1.02</v>
          </cell>
          <cell r="Q1185">
            <v>50.031000000000006</v>
          </cell>
          <cell r="R1185">
            <v>1424.7520112481004</v>
          </cell>
          <cell r="S1185">
            <v>138414.65789275296</v>
          </cell>
        </row>
        <row r="1186">
          <cell r="A1186" t="str">
            <v>E405</v>
          </cell>
          <cell r="C1186" t="str">
            <v>混凝土振捣器</v>
          </cell>
          <cell r="D1186" t="str">
            <v>台班</v>
          </cell>
          <cell r="E1186">
            <v>3.4000000000000002E-2</v>
          </cell>
          <cell r="F1186">
            <v>21.169635915217</v>
          </cell>
          <cell r="G1186">
            <v>0.71976762111737802</v>
          </cell>
          <cell r="H1186">
            <v>69.925424391553278</v>
          </cell>
          <cell r="J1186">
            <v>0.34</v>
          </cell>
          <cell r="Q1186">
            <v>16.677</v>
          </cell>
          <cell r="R1186">
            <v>353.04601815807393</v>
          </cell>
          <cell r="S1186">
            <v>34298.420664056881</v>
          </cell>
        </row>
        <row r="1187">
          <cell r="A1187" t="str">
            <v>E016</v>
          </cell>
          <cell r="C1187" t="str">
            <v>机动翻斗车</v>
          </cell>
          <cell r="D1187" t="str">
            <v>台班</v>
          </cell>
          <cell r="E1187">
            <v>8.0000000000000016E-2</v>
          </cell>
          <cell r="F1187">
            <v>43.967331400631274</v>
          </cell>
          <cell r="G1187">
            <v>3.5173865120505026</v>
          </cell>
          <cell r="H1187">
            <v>341.71409964570637</v>
          </cell>
          <cell r="J1187">
            <v>0.8</v>
          </cell>
          <cell r="Q1187">
            <v>39.240000000000009</v>
          </cell>
          <cell r="R1187">
            <v>1725.2780841607714</v>
          </cell>
          <cell r="S1187">
            <v>167610.76587621897</v>
          </cell>
        </row>
        <row r="1188">
          <cell r="C1188">
            <v>0</v>
          </cell>
          <cell r="D1188">
            <v>0</v>
          </cell>
          <cell r="E1188">
            <v>0</v>
          </cell>
          <cell r="F1188">
            <v>0</v>
          </cell>
          <cell r="G1188">
            <v>0</v>
          </cell>
          <cell r="H1188">
            <v>0</v>
          </cell>
          <cell r="Q1188">
            <v>0</v>
          </cell>
          <cell r="R1188">
            <v>0</v>
          </cell>
          <cell r="S1188">
            <v>0</v>
          </cell>
        </row>
        <row r="1189">
          <cell r="C1189">
            <v>0</v>
          </cell>
          <cell r="D1189">
            <v>0</v>
          </cell>
          <cell r="E1189">
            <v>0</v>
          </cell>
          <cell r="F1189">
            <v>0</v>
          </cell>
          <cell r="G1189">
            <v>0</v>
          </cell>
          <cell r="H1189">
            <v>0</v>
          </cell>
          <cell r="Q1189">
            <v>0</v>
          </cell>
          <cell r="R1189">
            <v>0</v>
          </cell>
          <cell r="S1189">
            <v>0</v>
          </cell>
        </row>
        <row r="1190">
          <cell r="C1190">
            <v>0</v>
          </cell>
          <cell r="D1190">
            <v>0</v>
          </cell>
          <cell r="E1190">
            <v>0</v>
          </cell>
          <cell r="F1190">
            <v>0</v>
          </cell>
          <cell r="G1190">
            <v>0</v>
          </cell>
          <cell r="H1190">
            <v>0</v>
          </cell>
          <cell r="Q1190">
            <v>0</v>
          </cell>
          <cell r="R1190">
            <v>0</v>
          </cell>
          <cell r="S1190">
            <v>0</v>
          </cell>
        </row>
        <row r="1191">
          <cell r="C1191">
            <v>0</v>
          </cell>
          <cell r="D1191">
            <v>0</v>
          </cell>
          <cell r="E1191">
            <v>0</v>
          </cell>
          <cell r="F1191">
            <v>0</v>
          </cell>
          <cell r="G1191">
            <v>0</v>
          </cell>
          <cell r="H1191">
            <v>0</v>
          </cell>
          <cell r="Q1191">
            <v>0</v>
          </cell>
          <cell r="R1191">
            <v>0</v>
          </cell>
          <cell r="S1191">
            <v>0</v>
          </cell>
        </row>
        <row r="1192">
          <cell r="C1192">
            <v>0</v>
          </cell>
          <cell r="D1192">
            <v>0</v>
          </cell>
          <cell r="E1192">
            <v>0</v>
          </cell>
          <cell r="F1192">
            <v>0</v>
          </cell>
          <cell r="G1192">
            <v>0</v>
          </cell>
          <cell r="H1192">
            <v>0</v>
          </cell>
          <cell r="Q1192">
            <v>0</v>
          </cell>
          <cell r="R1192">
            <v>0</v>
          </cell>
          <cell r="S1192">
            <v>0</v>
          </cell>
        </row>
        <row r="1193">
          <cell r="C1193">
            <v>0</v>
          </cell>
          <cell r="D1193">
            <v>0</v>
          </cell>
          <cell r="E1193">
            <v>0</v>
          </cell>
          <cell r="F1193">
            <v>0</v>
          </cell>
          <cell r="G1193">
            <v>0</v>
          </cell>
          <cell r="H1193">
            <v>0</v>
          </cell>
          <cell r="Q1193">
            <v>0</v>
          </cell>
          <cell r="R1193">
            <v>0</v>
          </cell>
          <cell r="S1193">
            <v>0</v>
          </cell>
        </row>
        <row r="1194">
          <cell r="C1194">
            <v>0</v>
          </cell>
          <cell r="D1194">
            <v>0</v>
          </cell>
          <cell r="E1194">
            <v>0</v>
          </cell>
          <cell r="F1194">
            <v>0</v>
          </cell>
          <cell r="G1194">
            <v>0</v>
          </cell>
          <cell r="H1194">
            <v>0</v>
          </cell>
          <cell r="Q1194">
            <v>0</v>
          </cell>
          <cell r="R1194">
            <v>0</v>
          </cell>
          <cell r="S1194">
            <v>0</v>
          </cell>
        </row>
        <row r="1195">
          <cell r="C1195">
            <v>0</v>
          </cell>
          <cell r="D1195">
            <v>0</v>
          </cell>
          <cell r="E1195">
            <v>0</v>
          </cell>
          <cell r="F1195">
            <v>0</v>
          </cell>
          <cell r="H1195">
            <v>0</v>
          </cell>
          <cell r="Q1195">
            <v>0</v>
          </cell>
          <cell r="R1195">
            <v>0</v>
          </cell>
          <cell r="S1195">
            <v>0</v>
          </cell>
        </row>
        <row r="1196">
          <cell r="C1196">
            <v>0</v>
          </cell>
          <cell r="D1196">
            <v>0</v>
          </cell>
          <cell r="E1196">
            <v>0</v>
          </cell>
          <cell r="F1196">
            <v>0</v>
          </cell>
          <cell r="H1196">
            <v>0</v>
          </cell>
          <cell r="Q1196">
            <v>0</v>
          </cell>
          <cell r="R1196">
            <v>0</v>
          </cell>
          <cell r="S1196">
            <v>0</v>
          </cell>
        </row>
        <row r="1197">
          <cell r="B1197">
            <v>4</v>
          </cell>
          <cell r="C1197" t="str">
            <v>基本直接费</v>
          </cell>
          <cell r="G1197">
            <v>69.933135177717716</v>
          </cell>
        </row>
        <row r="1198">
          <cell r="B1198">
            <v>5</v>
          </cell>
          <cell r="C1198" t="str">
            <v>其他直接费</v>
          </cell>
          <cell r="G1198">
            <v>11.354729350236932</v>
          </cell>
        </row>
        <row r="1199">
          <cell r="B1199">
            <v>6</v>
          </cell>
          <cell r="C1199" t="str">
            <v>间接费</v>
          </cell>
          <cell r="G1199">
            <v>5.2634754910206167</v>
          </cell>
        </row>
        <row r="1200">
          <cell r="B1200">
            <v>7</v>
          </cell>
          <cell r="C1200" t="str">
            <v>合计</v>
          </cell>
          <cell r="G1200">
            <v>86.551340018975267</v>
          </cell>
        </row>
        <row r="1202">
          <cell r="B1202" t="str">
            <v>单   价   分   析   表</v>
          </cell>
          <cell r="J1202" t="str">
            <v>工序划分</v>
          </cell>
          <cell r="Q1202" t="str">
            <v>汇总项</v>
          </cell>
        </row>
        <row r="1204">
          <cell r="A1204" t="str">
            <v>BOQ系数</v>
          </cell>
          <cell r="B1204" t="str">
            <v>项目编号:</v>
          </cell>
          <cell r="C1204" t="str">
            <v>砼板3100*1150*150</v>
          </cell>
          <cell r="G1204" t="str">
            <v>数量</v>
          </cell>
          <cell r="H1204">
            <v>10</v>
          </cell>
          <cell r="I1204" t="str">
            <v>单价</v>
          </cell>
        </row>
        <row r="1205">
          <cell r="B1205" t="str">
            <v>项目名称:</v>
          </cell>
          <cell r="C1205" t="str">
            <v xml:space="preserve">Provide, supply and install 3100x1150x150mm thick concrete slab with nozzle area of 44nozzles/m2 </v>
          </cell>
          <cell r="G1205" t="str">
            <v>单位</v>
          </cell>
          <cell r="H1205">
            <v>0</v>
          </cell>
          <cell r="I1205">
            <v>46.283329075147023</v>
          </cell>
          <cell r="J1205" t="str">
            <v>砼板</v>
          </cell>
        </row>
        <row r="1206">
          <cell r="A1206" t="str">
            <v>砼板3100*1150*150</v>
          </cell>
          <cell r="B1206" t="str">
            <v>单   价:</v>
          </cell>
          <cell r="C1206">
            <v>46.283329075147023</v>
          </cell>
          <cell r="D1206" t="str">
            <v>USD/</v>
          </cell>
          <cell r="G1206" t="str">
            <v>定额单位</v>
          </cell>
          <cell r="I1206">
            <v>4496</v>
          </cell>
          <cell r="J1206" t="str">
            <v>6=802</v>
          </cell>
        </row>
        <row r="1207">
          <cell r="A1207" t="str">
            <v>定额号</v>
          </cell>
          <cell r="B1207" t="str">
            <v>E01</v>
          </cell>
          <cell r="C1207" t="str">
            <v>名称及规格</v>
          </cell>
          <cell r="D1207" t="str">
            <v>单位</v>
          </cell>
          <cell r="E1207" t="str">
            <v>数  量</v>
          </cell>
          <cell r="F1207" t="str">
            <v>单价</v>
          </cell>
          <cell r="G1207" t="str">
            <v>合价</v>
          </cell>
          <cell r="J1207">
            <v>10</v>
          </cell>
          <cell r="Q1207" t="str">
            <v>数量汇总</v>
          </cell>
          <cell r="R1207" t="str">
            <v>价格汇总(美元)</v>
          </cell>
          <cell r="S1207" t="str">
            <v>价格汇总(当地币)</v>
          </cell>
        </row>
        <row r="1208">
          <cell r="G1208" t="str">
            <v>美元</v>
          </cell>
          <cell r="H1208" t="str">
            <v>当地币</v>
          </cell>
          <cell r="J1208">
            <v>5.3474999999999995E-2</v>
          </cell>
        </row>
        <row r="1209">
          <cell r="A1209" t="str">
            <v>L00</v>
          </cell>
          <cell r="B1209">
            <v>1</v>
          </cell>
          <cell r="C1209" t="str">
            <v>人工</v>
          </cell>
          <cell r="G1209">
            <v>3.2458857128152339</v>
          </cell>
          <cell r="H1209">
            <v>315.33779699999997</v>
          </cell>
          <cell r="Q1209">
            <v>0</v>
          </cell>
          <cell r="R1209">
            <v>32.458857128152339</v>
          </cell>
          <cell r="S1209">
            <v>3153.3779699999996</v>
          </cell>
        </row>
        <row r="1210">
          <cell r="A1210" t="str">
            <v>L10</v>
          </cell>
          <cell r="B1210">
            <v>1.1000000000000001</v>
          </cell>
          <cell r="C1210" t="str">
            <v>力工</v>
          </cell>
          <cell r="D1210" t="str">
            <v>day</v>
          </cell>
          <cell r="E1210">
            <v>0.80340840000000002</v>
          </cell>
          <cell r="F1210">
            <v>2.8821410190427175</v>
          </cell>
          <cell r="G1210">
            <v>2.3155363046834792</v>
          </cell>
          <cell r="H1210">
            <v>224.954352</v>
          </cell>
          <cell r="J1210">
            <v>15.024000000000001</v>
          </cell>
          <cell r="Q1210">
            <v>8.034084</v>
          </cell>
          <cell r="R1210">
            <v>23.155363046834793</v>
          </cell>
          <cell r="S1210">
            <v>2249.5435200000002</v>
          </cell>
        </row>
        <row r="1211">
          <cell r="A1211" t="str">
            <v>L20</v>
          </cell>
          <cell r="B1211">
            <v>1.2</v>
          </cell>
          <cell r="C1211" t="str">
            <v>技工</v>
          </cell>
          <cell r="D1211" t="str">
            <v>day</v>
          </cell>
          <cell r="E1211">
            <v>0.20085210000000001</v>
          </cell>
          <cell r="F1211">
            <v>4.6320123520329384</v>
          </cell>
          <cell r="G1211">
            <v>0.93034940813175493</v>
          </cell>
          <cell r="H1211">
            <v>90.383444999999995</v>
          </cell>
          <cell r="J1211">
            <v>3.7560000000000002</v>
          </cell>
          <cell r="Q1211">
            <v>2.008521</v>
          </cell>
          <cell r="R1211">
            <v>9.3034940813175488</v>
          </cell>
          <cell r="S1211">
            <v>903.83444999999995</v>
          </cell>
        </row>
        <row r="1212">
          <cell r="A1212" t="str">
            <v>M000</v>
          </cell>
          <cell r="B1212">
            <v>2</v>
          </cell>
          <cell r="C1212" t="str">
            <v>建筑材料</v>
          </cell>
          <cell r="G1212">
            <v>30.331755465712082</v>
          </cell>
          <cell r="H1212">
            <v>2946.7300434939289</v>
          </cell>
          <cell r="Q1212">
            <v>0</v>
          </cell>
          <cell r="R1212">
            <v>303.31755465712081</v>
          </cell>
          <cell r="S1212">
            <v>29467.300434939287</v>
          </cell>
        </row>
        <row r="1213">
          <cell r="A1213" t="str">
            <v>C20</v>
          </cell>
          <cell r="C1213" t="str">
            <v>混凝土C20</v>
          </cell>
          <cell r="D1213" t="str">
            <v>m3</v>
          </cell>
          <cell r="E1213">
            <v>0.54544499999999996</v>
          </cell>
          <cell r="F1213">
            <v>51.99</v>
          </cell>
          <cell r="G1213">
            <v>28.357685549999999</v>
          </cell>
          <cell r="H1213">
            <v>2754.9491511824999</v>
          </cell>
          <cell r="J1213">
            <v>10.199999999999999</v>
          </cell>
          <cell r="Q1213">
            <v>5.4544499999999996</v>
          </cell>
          <cell r="R1213">
            <v>283.57685549999997</v>
          </cell>
          <cell r="S1213">
            <v>27549.491511824999</v>
          </cell>
        </row>
        <row r="1214">
          <cell r="A1214" t="str">
            <v>Q18</v>
          </cell>
          <cell r="C1214" t="str">
            <v>草袋</v>
          </cell>
          <cell r="D1214" t="str">
            <v>no</v>
          </cell>
          <cell r="E1214">
            <v>4.4148959999999997</v>
          </cell>
          <cell r="F1214">
            <v>0.33015873015873021</v>
          </cell>
          <cell r="G1214">
            <v>1.4576164571428574</v>
          </cell>
          <cell r="H1214">
            <v>141.60743881142861</v>
          </cell>
          <cell r="J1214">
            <v>82.56</v>
          </cell>
          <cell r="Q1214">
            <v>44.148959999999995</v>
          </cell>
          <cell r="R1214">
            <v>14.576164571428574</v>
          </cell>
          <cell r="S1214">
            <v>1416.0743881142862</v>
          </cell>
        </row>
        <row r="1215">
          <cell r="A1215" t="str">
            <v>Y08</v>
          </cell>
          <cell r="C1215" t="str">
            <v>水</v>
          </cell>
          <cell r="D1215" t="str">
            <v>m3</v>
          </cell>
          <cell r="E1215">
            <v>0.90747074999999988</v>
          </cell>
          <cell r="F1215">
            <v>0.51466803911477099</v>
          </cell>
          <cell r="G1215">
            <v>0.4670461914565105</v>
          </cell>
          <cell r="H1215">
            <v>45.373537499999998</v>
          </cell>
          <cell r="J1215">
            <v>16.97</v>
          </cell>
          <cell r="Q1215">
            <v>9.0747074999999988</v>
          </cell>
          <cell r="R1215">
            <v>4.670461914565105</v>
          </cell>
          <cell r="S1215">
            <v>453.73537499999998</v>
          </cell>
        </row>
        <row r="1216">
          <cell r="A1216" t="str">
            <v>Y09</v>
          </cell>
          <cell r="C1216" t="str">
            <v>电</v>
          </cell>
          <cell r="D1216" t="str">
            <v>kwh</v>
          </cell>
          <cell r="E1216">
            <v>0.43635599999999997</v>
          </cell>
          <cell r="F1216">
            <v>0.11322696860524961</v>
          </cell>
          <cell r="G1216">
            <v>4.9407267112712296E-2</v>
          </cell>
          <cell r="H1216">
            <v>4.7999159999999996</v>
          </cell>
          <cell r="J1216">
            <v>8.16</v>
          </cell>
          <cell r="Q1216">
            <v>4.3635599999999997</v>
          </cell>
          <cell r="R1216">
            <v>0.49407267112712294</v>
          </cell>
          <cell r="S1216">
            <v>47.999159999999996</v>
          </cell>
        </row>
        <row r="1217">
          <cell r="C1217">
            <v>0</v>
          </cell>
          <cell r="D1217">
            <v>0</v>
          </cell>
          <cell r="E1217">
            <v>0</v>
          </cell>
          <cell r="F1217">
            <v>0</v>
          </cell>
          <cell r="G1217">
            <v>0</v>
          </cell>
          <cell r="H1217">
            <v>0</v>
          </cell>
          <cell r="Q1217">
            <v>0</v>
          </cell>
          <cell r="R1217">
            <v>0</v>
          </cell>
          <cell r="S1217">
            <v>0</v>
          </cell>
        </row>
        <row r="1218">
          <cell r="C1218">
            <v>0</v>
          </cell>
          <cell r="D1218">
            <v>0</v>
          </cell>
          <cell r="E1218">
            <v>0</v>
          </cell>
          <cell r="F1218">
            <v>0</v>
          </cell>
          <cell r="G1218">
            <v>0</v>
          </cell>
          <cell r="H1218">
            <v>0</v>
          </cell>
          <cell r="Q1218">
            <v>0</v>
          </cell>
          <cell r="R1218">
            <v>0</v>
          </cell>
          <cell r="S1218">
            <v>0</v>
          </cell>
        </row>
        <row r="1219">
          <cell r="C1219">
            <v>0</v>
          </cell>
          <cell r="D1219">
            <v>0</v>
          </cell>
          <cell r="E1219">
            <v>0</v>
          </cell>
          <cell r="F1219">
            <v>0</v>
          </cell>
          <cell r="G1219">
            <v>0</v>
          </cell>
          <cell r="H1219">
            <v>0</v>
          </cell>
          <cell r="Q1219">
            <v>0</v>
          </cell>
          <cell r="R1219">
            <v>0</v>
          </cell>
          <cell r="S1219">
            <v>0</v>
          </cell>
        </row>
        <row r="1220">
          <cell r="C1220">
            <v>0</v>
          </cell>
          <cell r="D1220">
            <v>0</v>
          </cell>
          <cell r="E1220">
            <v>0</v>
          </cell>
          <cell r="F1220">
            <v>0</v>
          </cell>
          <cell r="G1220">
            <v>0</v>
          </cell>
          <cell r="H1220">
            <v>0</v>
          </cell>
          <cell r="Q1220">
            <v>0</v>
          </cell>
          <cell r="R1220">
            <v>0</v>
          </cell>
          <cell r="S1220">
            <v>0</v>
          </cell>
        </row>
        <row r="1221">
          <cell r="C1221">
            <v>0</v>
          </cell>
          <cell r="D1221">
            <v>0</v>
          </cell>
          <cell r="E1221">
            <v>0</v>
          </cell>
          <cell r="F1221">
            <v>0</v>
          </cell>
          <cell r="G1221">
            <v>0</v>
          </cell>
          <cell r="H1221">
            <v>0</v>
          </cell>
          <cell r="Q1221">
            <v>0</v>
          </cell>
          <cell r="R1221">
            <v>0</v>
          </cell>
          <cell r="S1221">
            <v>0</v>
          </cell>
        </row>
        <row r="1222">
          <cell r="C1222">
            <v>0</v>
          </cell>
          <cell r="D1222">
            <v>0</v>
          </cell>
          <cell r="E1222">
            <v>0</v>
          </cell>
          <cell r="F1222">
            <v>0</v>
          </cell>
          <cell r="G1222">
            <v>0</v>
          </cell>
          <cell r="H1222">
            <v>0</v>
          </cell>
          <cell r="Q1222">
            <v>0</v>
          </cell>
          <cell r="R1222">
            <v>0</v>
          </cell>
          <cell r="S1222">
            <v>0</v>
          </cell>
        </row>
        <row r="1223">
          <cell r="C1223">
            <v>0</v>
          </cell>
          <cell r="D1223">
            <v>0</v>
          </cell>
          <cell r="E1223">
            <v>0</v>
          </cell>
          <cell r="F1223">
            <v>0</v>
          </cell>
          <cell r="G1223">
            <v>0</v>
          </cell>
          <cell r="H1223">
            <v>0</v>
          </cell>
          <cell r="Q1223">
            <v>0</v>
          </cell>
          <cell r="R1223">
            <v>0</v>
          </cell>
          <cell r="S1223">
            <v>0</v>
          </cell>
        </row>
        <row r="1224">
          <cell r="C1224">
            <v>0</v>
          </cell>
          <cell r="D1224">
            <v>0</v>
          </cell>
          <cell r="E1224">
            <v>0</v>
          </cell>
          <cell r="F1224">
            <v>0</v>
          </cell>
          <cell r="G1224">
            <v>0</v>
          </cell>
          <cell r="H1224">
            <v>0</v>
          </cell>
          <cell r="Q1224">
            <v>0</v>
          </cell>
          <cell r="R1224">
            <v>0</v>
          </cell>
          <cell r="S1224">
            <v>0</v>
          </cell>
        </row>
        <row r="1225">
          <cell r="C1225">
            <v>0</v>
          </cell>
          <cell r="D1225">
            <v>0</v>
          </cell>
          <cell r="E1225">
            <v>0</v>
          </cell>
          <cell r="F1225">
            <v>0</v>
          </cell>
          <cell r="G1225">
            <v>0</v>
          </cell>
          <cell r="H1225">
            <v>0</v>
          </cell>
          <cell r="Q1225">
            <v>0</v>
          </cell>
          <cell r="R1225">
            <v>0</v>
          </cell>
          <cell r="S1225">
            <v>0</v>
          </cell>
        </row>
        <row r="1226">
          <cell r="C1226">
            <v>0</v>
          </cell>
          <cell r="D1226">
            <v>0</v>
          </cell>
          <cell r="E1226">
            <v>0</v>
          </cell>
          <cell r="F1226">
            <v>0</v>
          </cell>
          <cell r="G1226">
            <v>0</v>
          </cell>
          <cell r="H1226">
            <v>0</v>
          </cell>
          <cell r="Q1226">
            <v>0</v>
          </cell>
          <cell r="R1226">
            <v>0</v>
          </cell>
          <cell r="S1226">
            <v>0</v>
          </cell>
        </row>
        <row r="1227">
          <cell r="C1227">
            <v>0</v>
          </cell>
          <cell r="D1227">
            <v>0</v>
          </cell>
          <cell r="E1227">
            <v>0</v>
          </cell>
          <cell r="F1227">
            <v>0</v>
          </cell>
          <cell r="G1227">
            <v>0</v>
          </cell>
          <cell r="H1227">
            <v>0</v>
          </cell>
          <cell r="Q1227">
            <v>0</v>
          </cell>
          <cell r="R1227">
            <v>0</v>
          </cell>
          <cell r="S1227">
            <v>0</v>
          </cell>
        </row>
        <row r="1228">
          <cell r="C1228">
            <v>0</v>
          </cell>
          <cell r="D1228">
            <v>0</v>
          </cell>
          <cell r="E1228">
            <v>0</v>
          </cell>
          <cell r="F1228">
            <v>0</v>
          </cell>
          <cell r="G1228">
            <v>0</v>
          </cell>
          <cell r="H1228">
            <v>0</v>
          </cell>
          <cell r="Q1228">
            <v>0</v>
          </cell>
          <cell r="R1228">
            <v>0</v>
          </cell>
          <cell r="S1228">
            <v>0</v>
          </cell>
        </row>
        <row r="1229">
          <cell r="C1229">
            <v>0</v>
          </cell>
          <cell r="D1229">
            <v>0</v>
          </cell>
          <cell r="E1229">
            <v>0</v>
          </cell>
          <cell r="F1229">
            <v>0</v>
          </cell>
          <cell r="G1229">
            <v>0</v>
          </cell>
          <cell r="H1229">
            <v>0</v>
          </cell>
          <cell r="Q1229">
            <v>0</v>
          </cell>
          <cell r="R1229">
            <v>0</v>
          </cell>
          <cell r="S1229">
            <v>0</v>
          </cell>
        </row>
        <row r="1230">
          <cell r="C1230">
            <v>0</v>
          </cell>
          <cell r="D1230">
            <v>0</v>
          </cell>
          <cell r="E1230">
            <v>0</v>
          </cell>
          <cell r="F1230">
            <v>0</v>
          </cell>
          <cell r="G1230">
            <v>0</v>
          </cell>
          <cell r="H1230">
            <v>0</v>
          </cell>
          <cell r="Q1230">
            <v>0</v>
          </cell>
          <cell r="R1230">
            <v>0</v>
          </cell>
          <cell r="S1230">
            <v>0</v>
          </cell>
        </row>
        <row r="1231">
          <cell r="C1231">
            <v>0</v>
          </cell>
          <cell r="D1231">
            <v>0</v>
          </cell>
          <cell r="E1231">
            <v>0</v>
          </cell>
          <cell r="F1231">
            <v>0</v>
          </cell>
          <cell r="G1231">
            <v>0</v>
          </cell>
          <cell r="H1231">
            <v>0</v>
          </cell>
          <cell r="Q1231">
            <v>0</v>
          </cell>
          <cell r="R1231">
            <v>0</v>
          </cell>
          <cell r="S1231">
            <v>0</v>
          </cell>
        </row>
        <row r="1232">
          <cell r="A1232" t="str">
            <v>m998</v>
          </cell>
          <cell r="C1232" t="str">
            <v>其它材料费</v>
          </cell>
          <cell r="D1232" t="str">
            <v>%</v>
          </cell>
          <cell r="E1232">
            <v>0</v>
          </cell>
          <cell r="F1232">
            <v>0</v>
          </cell>
          <cell r="G1232">
            <v>0</v>
          </cell>
          <cell r="H1232">
            <v>0</v>
          </cell>
          <cell r="Q1232">
            <v>0</v>
          </cell>
          <cell r="R1232">
            <v>0</v>
          </cell>
          <cell r="S1232">
            <v>0</v>
          </cell>
        </row>
        <row r="1233">
          <cell r="A1233" t="str">
            <v>m999</v>
          </cell>
          <cell r="C1233" t="str">
            <v>其它材料费</v>
          </cell>
          <cell r="D1233" t="str">
            <v>usd</v>
          </cell>
          <cell r="E1233">
            <v>0</v>
          </cell>
          <cell r="F1233">
            <v>1</v>
          </cell>
          <cell r="G1233">
            <v>0</v>
          </cell>
          <cell r="H1233">
            <v>0</v>
          </cell>
          <cell r="Q1233">
            <v>0</v>
          </cell>
          <cell r="R1233">
            <v>0</v>
          </cell>
          <cell r="S1233">
            <v>0</v>
          </cell>
        </row>
        <row r="1234">
          <cell r="A1234" t="str">
            <v>E000</v>
          </cell>
          <cell r="B1234">
            <v>3</v>
          </cell>
          <cell r="C1234" t="str">
            <v>施工设备</v>
          </cell>
          <cell r="G1234">
            <v>3.8191028577572355</v>
          </cell>
          <cell r="H1234">
            <v>371.02584263111544</v>
          </cell>
          <cell r="Q1234">
            <v>0</v>
          </cell>
          <cell r="R1234">
            <v>38.191028577572354</v>
          </cell>
          <cell r="S1234">
            <v>3710.2584263111544</v>
          </cell>
        </row>
        <row r="1235">
          <cell r="A1235" t="str">
            <v>E403</v>
          </cell>
          <cell r="C1235" t="str">
            <v>混凝土搅拌机</v>
          </cell>
          <cell r="D1235" t="str">
            <v>台班</v>
          </cell>
          <cell r="E1235">
            <v>5.4544499999999996E-2</v>
          </cell>
          <cell r="F1235">
            <v>28.477384246729034</v>
          </cell>
          <cell r="G1235">
            <v>1.5532846850457116</v>
          </cell>
          <cell r="H1235">
            <v>150.90160715219088</v>
          </cell>
          <cell r="J1235">
            <v>1.02</v>
          </cell>
          <cell r="Q1235">
            <v>0.54544499999999996</v>
          </cell>
          <cell r="R1235">
            <v>15.532846850457116</v>
          </cell>
          <cell r="S1235">
            <v>1509.0160715219088</v>
          </cell>
        </row>
        <row r="1236">
          <cell r="A1236" t="str">
            <v>E405</v>
          </cell>
          <cell r="C1236" t="str">
            <v>混凝土振捣器</v>
          </cell>
          <cell r="D1236" t="str">
            <v>台班</v>
          </cell>
          <cell r="E1236">
            <v>1.81815E-2</v>
          </cell>
          <cell r="F1236">
            <v>21.169635915217</v>
          </cell>
          <cell r="G1236">
            <v>0.38489573539251787</v>
          </cell>
          <cell r="H1236">
            <v>37.392620693383115</v>
          </cell>
          <cell r="J1236">
            <v>0.34</v>
          </cell>
          <cell r="Q1236">
            <v>0.181815</v>
          </cell>
          <cell r="R1236">
            <v>3.8489573539251785</v>
          </cell>
          <cell r="S1236">
            <v>373.92620693383117</v>
          </cell>
        </row>
        <row r="1237">
          <cell r="A1237" t="str">
            <v>E016</v>
          </cell>
          <cell r="C1237" t="str">
            <v>机动翻斗车</v>
          </cell>
          <cell r="D1237" t="str">
            <v>台班</v>
          </cell>
          <cell r="E1237">
            <v>4.2779999999999999E-2</v>
          </cell>
          <cell r="F1237">
            <v>43.967331400631274</v>
          </cell>
          <cell r="G1237">
            <v>1.8809224373190059</v>
          </cell>
          <cell r="H1237">
            <v>182.73161478554144</v>
          </cell>
          <cell r="J1237">
            <v>0.8</v>
          </cell>
          <cell r="Q1237">
            <v>0.42779999999999996</v>
          </cell>
          <cell r="R1237">
            <v>18.809224373190059</v>
          </cell>
          <cell r="S1237">
            <v>1827.3161478554143</v>
          </cell>
        </row>
        <row r="1238">
          <cell r="C1238">
            <v>0</v>
          </cell>
          <cell r="D1238">
            <v>0</v>
          </cell>
          <cell r="E1238">
            <v>0</v>
          </cell>
          <cell r="F1238">
            <v>0</v>
          </cell>
          <cell r="G1238">
            <v>0</v>
          </cell>
          <cell r="H1238">
            <v>0</v>
          </cell>
          <cell r="Q1238">
            <v>0</v>
          </cell>
          <cell r="R1238">
            <v>0</v>
          </cell>
          <cell r="S1238">
            <v>0</v>
          </cell>
        </row>
        <row r="1239">
          <cell r="C1239">
            <v>0</v>
          </cell>
          <cell r="D1239">
            <v>0</v>
          </cell>
          <cell r="E1239">
            <v>0</v>
          </cell>
          <cell r="F1239">
            <v>0</v>
          </cell>
          <cell r="G1239">
            <v>0</v>
          </cell>
          <cell r="H1239">
            <v>0</v>
          </cell>
          <cell r="Q1239">
            <v>0</v>
          </cell>
          <cell r="R1239">
            <v>0</v>
          </cell>
          <cell r="S1239">
            <v>0</v>
          </cell>
        </row>
        <row r="1240">
          <cell r="C1240">
            <v>0</v>
          </cell>
          <cell r="D1240">
            <v>0</v>
          </cell>
          <cell r="E1240">
            <v>0</v>
          </cell>
          <cell r="F1240">
            <v>0</v>
          </cell>
          <cell r="G1240">
            <v>0</v>
          </cell>
          <cell r="H1240">
            <v>0</v>
          </cell>
          <cell r="Q1240">
            <v>0</v>
          </cell>
          <cell r="R1240">
            <v>0</v>
          </cell>
          <cell r="S1240">
            <v>0</v>
          </cell>
        </row>
        <row r="1241">
          <cell r="C1241">
            <v>0</v>
          </cell>
          <cell r="D1241">
            <v>0</v>
          </cell>
          <cell r="E1241">
            <v>0</v>
          </cell>
          <cell r="F1241">
            <v>0</v>
          </cell>
          <cell r="G1241">
            <v>0</v>
          </cell>
          <cell r="H1241">
            <v>0</v>
          </cell>
          <cell r="Q1241">
            <v>0</v>
          </cell>
          <cell r="R1241">
            <v>0</v>
          </cell>
          <cell r="S1241">
            <v>0</v>
          </cell>
        </row>
        <row r="1242">
          <cell r="C1242">
            <v>0</v>
          </cell>
          <cell r="D1242">
            <v>0</v>
          </cell>
          <cell r="E1242">
            <v>0</v>
          </cell>
          <cell r="F1242">
            <v>0</v>
          </cell>
          <cell r="G1242">
            <v>0</v>
          </cell>
          <cell r="H1242">
            <v>0</v>
          </cell>
          <cell r="Q1242">
            <v>0</v>
          </cell>
          <cell r="R1242">
            <v>0</v>
          </cell>
          <cell r="S1242">
            <v>0</v>
          </cell>
        </row>
        <row r="1243">
          <cell r="C1243">
            <v>0</v>
          </cell>
          <cell r="D1243">
            <v>0</v>
          </cell>
          <cell r="E1243">
            <v>0</v>
          </cell>
          <cell r="F1243">
            <v>0</v>
          </cell>
          <cell r="G1243">
            <v>0</v>
          </cell>
          <cell r="H1243">
            <v>0</v>
          </cell>
          <cell r="Q1243">
            <v>0</v>
          </cell>
          <cell r="R1243">
            <v>0</v>
          </cell>
          <cell r="S1243">
            <v>0</v>
          </cell>
        </row>
        <row r="1244">
          <cell r="C1244">
            <v>0</v>
          </cell>
          <cell r="D1244">
            <v>0</v>
          </cell>
          <cell r="E1244">
            <v>0</v>
          </cell>
          <cell r="F1244">
            <v>0</v>
          </cell>
          <cell r="G1244">
            <v>0</v>
          </cell>
          <cell r="H1244">
            <v>0</v>
          </cell>
          <cell r="Q1244">
            <v>0</v>
          </cell>
          <cell r="R1244">
            <v>0</v>
          </cell>
          <cell r="S1244">
            <v>0</v>
          </cell>
        </row>
        <row r="1245">
          <cell r="C1245">
            <v>0</v>
          </cell>
          <cell r="D1245">
            <v>0</v>
          </cell>
          <cell r="E1245">
            <v>0</v>
          </cell>
          <cell r="F1245">
            <v>0</v>
          </cell>
          <cell r="H1245">
            <v>0</v>
          </cell>
          <cell r="Q1245">
            <v>0</v>
          </cell>
          <cell r="R1245">
            <v>0</v>
          </cell>
          <cell r="S1245">
            <v>0</v>
          </cell>
        </row>
        <row r="1246">
          <cell r="C1246">
            <v>0</v>
          </cell>
          <cell r="D1246">
            <v>0</v>
          </cell>
          <cell r="E1246">
            <v>0</v>
          </cell>
          <cell r="F1246">
            <v>0</v>
          </cell>
          <cell r="H1246">
            <v>0</v>
          </cell>
          <cell r="Q1246">
            <v>0</v>
          </cell>
          <cell r="R1246">
            <v>0</v>
          </cell>
          <cell r="S1246">
            <v>0</v>
          </cell>
        </row>
        <row r="1247">
          <cell r="B1247">
            <v>4</v>
          </cell>
          <cell r="C1247" t="str">
            <v>基本直接费</v>
          </cell>
          <cell r="G1247">
            <v>37.396744036284552</v>
          </cell>
        </row>
        <row r="1248">
          <cell r="B1248">
            <v>5</v>
          </cell>
          <cell r="C1248" t="str">
            <v>其他直接费</v>
          </cell>
          <cell r="G1248">
            <v>6.0719415200392</v>
          </cell>
        </row>
        <row r="1249">
          <cell r="B1249">
            <v>6</v>
          </cell>
          <cell r="C1249" t="str">
            <v>间接费</v>
          </cell>
          <cell r="G1249">
            <v>2.8146435188232743</v>
          </cell>
        </row>
        <row r="1250">
          <cell r="B1250">
            <v>7</v>
          </cell>
          <cell r="C1250" t="str">
            <v>合计</v>
          </cell>
          <cell r="G1250">
            <v>46.283329075147023</v>
          </cell>
        </row>
        <row r="1252">
          <cell r="B1252" t="str">
            <v>单   价   分   析   表</v>
          </cell>
          <cell r="J1252" t="str">
            <v>工序划分</v>
          </cell>
          <cell r="Q1252" t="str">
            <v>汇总项</v>
          </cell>
        </row>
        <row r="1254">
          <cell r="A1254" t="str">
            <v>BOQ系数</v>
          </cell>
          <cell r="B1254" t="str">
            <v>项目编号:</v>
          </cell>
          <cell r="C1254" t="str">
            <v>砼板600*600*50</v>
          </cell>
          <cell r="G1254" t="str">
            <v>数量</v>
          </cell>
          <cell r="H1254">
            <v>181</v>
          </cell>
          <cell r="I1254" t="str">
            <v>单价</v>
          </cell>
        </row>
        <row r="1255">
          <cell r="B1255" t="str">
            <v>项目名称:</v>
          </cell>
          <cell r="C1255" t="str">
            <v>Provide and lay with all leads and lifts etc. complete 600 x 600 x 50 mm thick precast paving slabs on and including 50 mm thick sand bed as per the drawings</v>
          </cell>
          <cell r="G1255" t="str">
            <v>单位</v>
          </cell>
          <cell r="H1255">
            <v>0</v>
          </cell>
          <cell r="I1255">
            <v>1.5579241203415546</v>
          </cell>
          <cell r="J1255" t="str">
            <v>砼板</v>
          </cell>
        </row>
        <row r="1256">
          <cell r="A1256" t="str">
            <v>砼板600*600*50</v>
          </cell>
          <cell r="B1256" t="str">
            <v>单   价:</v>
          </cell>
          <cell r="C1256">
            <v>1.5579241203415546</v>
          </cell>
          <cell r="D1256" t="str">
            <v>USD/</v>
          </cell>
          <cell r="G1256" t="str">
            <v>定额单位</v>
          </cell>
          <cell r="I1256">
            <v>151</v>
          </cell>
          <cell r="J1256" t="str">
            <v>6=802</v>
          </cell>
        </row>
        <row r="1257">
          <cell r="A1257" t="str">
            <v>定额号</v>
          </cell>
          <cell r="B1257" t="str">
            <v>E01</v>
          </cell>
          <cell r="C1257" t="str">
            <v>名称及规格</v>
          </cell>
          <cell r="D1257" t="str">
            <v>单位</v>
          </cell>
          <cell r="E1257" t="str">
            <v>数  量</v>
          </cell>
          <cell r="F1257" t="str">
            <v>单价</v>
          </cell>
          <cell r="G1257" t="str">
            <v>合价</v>
          </cell>
          <cell r="J1257">
            <v>10</v>
          </cell>
          <cell r="Q1257" t="str">
            <v>数量汇总</v>
          </cell>
          <cell r="R1257" t="str">
            <v>价格汇总(美元)</v>
          </cell>
          <cell r="S1257" t="str">
            <v>价格汇总(当地币)</v>
          </cell>
        </row>
        <row r="1258">
          <cell r="G1258" t="str">
            <v>美元</v>
          </cell>
          <cell r="H1258" t="str">
            <v>当地币</v>
          </cell>
          <cell r="J1258">
            <v>1.8E-3</v>
          </cell>
        </row>
        <row r="1259">
          <cell r="A1259" t="str">
            <v>L00</v>
          </cell>
          <cell r="B1259">
            <v>1</v>
          </cell>
          <cell r="C1259" t="str">
            <v>人工</v>
          </cell>
          <cell r="G1259">
            <v>0.10925842511580031</v>
          </cell>
          <cell r="H1259">
            <v>10.614456000000001</v>
          </cell>
          <cell r="Q1259">
            <v>0</v>
          </cell>
          <cell r="R1259">
            <v>19.775774945959856</v>
          </cell>
          <cell r="S1259">
            <v>1921.2165360000001</v>
          </cell>
        </row>
        <row r="1260">
          <cell r="A1260" t="str">
            <v>L10</v>
          </cell>
          <cell r="B1260">
            <v>1.1000000000000001</v>
          </cell>
          <cell r="C1260" t="str">
            <v>力工</v>
          </cell>
          <cell r="D1260" t="str">
            <v>day</v>
          </cell>
          <cell r="E1260">
            <v>2.70432E-2</v>
          </cell>
          <cell r="F1260">
            <v>2.8821410190427175</v>
          </cell>
          <cell r="G1260">
            <v>7.7942316006176016E-2</v>
          </cell>
          <cell r="H1260">
            <v>7.5720960000000002</v>
          </cell>
          <cell r="J1260">
            <v>15.024000000000001</v>
          </cell>
          <cell r="Q1260">
            <v>4.8948191999999997</v>
          </cell>
          <cell r="R1260">
            <v>14.107559197117858</v>
          </cell>
          <cell r="S1260">
            <v>1370.5493759999999</v>
          </cell>
        </row>
        <row r="1261">
          <cell r="A1261" t="str">
            <v>L20</v>
          </cell>
          <cell r="B1261">
            <v>1.2</v>
          </cell>
          <cell r="C1261" t="str">
            <v>技工</v>
          </cell>
          <cell r="D1261" t="str">
            <v>day</v>
          </cell>
          <cell r="E1261">
            <v>6.7608E-3</v>
          </cell>
          <cell r="F1261">
            <v>4.6320123520329384</v>
          </cell>
          <cell r="G1261">
            <v>3.1316109109624291E-2</v>
          </cell>
          <cell r="H1261">
            <v>3.04236</v>
          </cell>
          <cell r="J1261">
            <v>3.7560000000000002</v>
          </cell>
          <cell r="Q1261">
            <v>1.2237047999999999</v>
          </cell>
          <cell r="R1261">
            <v>5.6682157488419964</v>
          </cell>
          <cell r="S1261">
            <v>550.66715999999997</v>
          </cell>
        </row>
        <row r="1262">
          <cell r="A1262" t="str">
            <v>M000</v>
          </cell>
          <cell r="B1262">
            <v>2</v>
          </cell>
          <cell r="C1262" t="str">
            <v>建筑材料</v>
          </cell>
          <cell r="G1262">
            <v>1.0209847562091021</v>
          </cell>
          <cell r="H1262">
            <v>99.188669065714279</v>
          </cell>
          <cell r="Q1262">
            <v>0</v>
          </cell>
          <cell r="R1262">
            <v>184.79824087384748</v>
          </cell>
          <cell r="S1262">
            <v>17953.149100894283</v>
          </cell>
        </row>
        <row r="1263">
          <cell r="A1263" t="str">
            <v>C20</v>
          </cell>
          <cell r="C1263" t="str">
            <v>混凝土C20</v>
          </cell>
          <cell r="D1263" t="str">
            <v>m3</v>
          </cell>
          <cell r="E1263">
            <v>1.8359999999999998E-2</v>
          </cell>
          <cell r="F1263">
            <v>51.99</v>
          </cell>
          <cell r="G1263">
            <v>0.95453639999999995</v>
          </cell>
          <cell r="H1263">
            <v>92.733211260000004</v>
          </cell>
          <cell r="J1263">
            <v>10.199999999999999</v>
          </cell>
          <cell r="Q1263">
            <v>3.3231599999999997</v>
          </cell>
          <cell r="R1263">
            <v>172.7710884</v>
          </cell>
          <cell r="S1263">
            <v>16784.711238060001</v>
          </cell>
        </row>
        <row r="1264">
          <cell r="A1264" t="str">
            <v>Q18</v>
          </cell>
          <cell r="C1264" t="str">
            <v>草袋</v>
          </cell>
          <cell r="D1264" t="str">
            <v>no</v>
          </cell>
          <cell r="E1264">
            <v>0.14860799999999999</v>
          </cell>
          <cell r="F1264">
            <v>0.33015873015873021</v>
          </cell>
          <cell r="G1264">
            <v>4.9064228571428573E-2</v>
          </cell>
          <cell r="H1264">
            <v>4.7665898057142861</v>
          </cell>
          <cell r="J1264">
            <v>82.56</v>
          </cell>
          <cell r="Q1264">
            <v>26.898047999999999</v>
          </cell>
          <cell r="R1264">
            <v>8.8806253714285717</v>
          </cell>
          <cell r="S1264">
            <v>862.75275483428584</v>
          </cell>
        </row>
        <row r="1265">
          <cell r="A1265" t="str">
            <v>Y08</v>
          </cell>
          <cell r="C1265" t="str">
            <v>水</v>
          </cell>
          <cell r="D1265" t="str">
            <v>m3</v>
          </cell>
          <cell r="E1265">
            <v>3.0545999999999997E-2</v>
          </cell>
          <cell r="F1265">
            <v>0.51466803911477099</v>
          </cell>
          <cell r="G1265">
            <v>1.5721049922799792E-2</v>
          </cell>
          <cell r="H1265">
            <v>1.5272999999999999</v>
          </cell>
          <cell r="J1265">
            <v>16.97</v>
          </cell>
          <cell r="Q1265">
            <v>5.5288259999999996</v>
          </cell>
          <cell r="R1265">
            <v>2.8455100360267624</v>
          </cell>
          <cell r="S1265">
            <v>276.44129999999996</v>
          </cell>
        </row>
        <row r="1266">
          <cell r="A1266" t="str">
            <v>Y09</v>
          </cell>
          <cell r="C1266" t="str">
            <v>电</v>
          </cell>
          <cell r="D1266" t="str">
            <v>kwh</v>
          </cell>
          <cell r="E1266">
            <v>1.4688E-2</v>
          </cell>
          <cell r="F1266">
            <v>0.11322696860524961</v>
          </cell>
          <cell r="G1266">
            <v>1.6630777148739062E-3</v>
          </cell>
          <cell r="H1266">
            <v>0.16156799999999999</v>
          </cell>
          <cell r="J1266">
            <v>8.16</v>
          </cell>
          <cell r="Q1266">
            <v>2.658528</v>
          </cell>
          <cell r="R1266">
            <v>0.30101706639217701</v>
          </cell>
          <cell r="S1266">
            <v>29.243807999999998</v>
          </cell>
        </row>
        <row r="1267">
          <cell r="C1267">
            <v>0</v>
          </cell>
          <cell r="D1267">
            <v>0</v>
          </cell>
          <cell r="E1267">
            <v>0</v>
          </cell>
          <cell r="F1267">
            <v>0</v>
          </cell>
          <cell r="G1267">
            <v>0</v>
          </cell>
          <cell r="H1267">
            <v>0</v>
          </cell>
          <cell r="Q1267">
            <v>0</v>
          </cell>
          <cell r="R1267">
            <v>0</v>
          </cell>
          <cell r="S1267">
            <v>0</v>
          </cell>
        </row>
        <row r="1268">
          <cell r="C1268">
            <v>0</v>
          </cell>
          <cell r="D1268">
            <v>0</v>
          </cell>
          <cell r="E1268">
            <v>0</v>
          </cell>
          <cell r="F1268">
            <v>0</v>
          </cell>
          <cell r="G1268">
            <v>0</v>
          </cell>
          <cell r="H1268">
            <v>0</v>
          </cell>
          <cell r="Q1268">
            <v>0</v>
          </cell>
          <cell r="R1268">
            <v>0</v>
          </cell>
          <cell r="S1268">
            <v>0</v>
          </cell>
        </row>
        <row r="1269">
          <cell r="C1269">
            <v>0</v>
          </cell>
          <cell r="D1269">
            <v>0</v>
          </cell>
          <cell r="E1269">
            <v>0</v>
          </cell>
          <cell r="F1269">
            <v>0</v>
          </cell>
          <cell r="G1269">
            <v>0</v>
          </cell>
          <cell r="H1269">
            <v>0</v>
          </cell>
          <cell r="Q1269">
            <v>0</v>
          </cell>
          <cell r="R1269">
            <v>0</v>
          </cell>
          <cell r="S1269">
            <v>0</v>
          </cell>
        </row>
        <row r="1270">
          <cell r="C1270">
            <v>0</v>
          </cell>
          <cell r="D1270">
            <v>0</v>
          </cell>
          <cell r="E1270">
            <v>0</v>
          </cell>
          <cell r="F1270">
            <v>0</v>
          </cell>
          <cell r="G1270">
            <v>0</v>
          </cell>
          <cell r="H1270">
            <v>0</v>
          </cell>
          <cell r="Q1270">
            <v>0</v>
          </cell>
          <cell r="R1270">
            <v>0</v>
          </cell>
          <cell r="S1270">
            <v>0</v>
          </cell>
        </row>
        <row r="1271">
          <cell r="C1271">
            <v>0</v>
          </cell>
          <cell r="D1271">
            <v>0</v>
          </cell>
          <cell r="E1271">
            <v>0</v>
          </cell>
          <cell r="F1271">
            <v>0</v>
          </cell>
          <cell r="G1271">
            <v>0</v>
          </cell>
          <cell r="H1271">
            <v>0</v>
          </cell>
          <cell r="Q1271">
            <v>0</v>
          </cell>
          <cell r="R1271">
            <v>0</v>
          </cell>
          <cell r="S1271">
            <v>0</v>
          </cell>
        </row>
        <row r="1272">
          <cell r="C1272">
            <v>0</v>
          </cell>
          <cell r="D1272">
            <v>0</v>
          </cell>
          <cell r="E1272">
            <v>0</v>
          </cell>
          <cell r="F1272">
            <v>0</v>
          </cell>
          <cell r="G1272">
            <v>0</v>
          </cell>
          <cell r="H1272">
            <v>0</v>
          </cell>
          <cell r="Q1272">
            <v>0</v>
          </cell>
          <cell r="R1272">
            <v>0</v>
          </cell>
          <cell r="S1272">
            <v>0</v>
          </cell>
        </row>
        <row r="1273">
          <cell r="C1273">
            <v>0</v>
          </cell>
          <cell r="D1273">
            <v>0</v>
          </cell>
          <cell r="E1273">
            <v>0</v>
          </cell>
          <cell r="F1273">
            <v>0</v>
          </cell>
          <cell r="G1273">
            <v>0</v>
          </cell>
          <cell r="H1273">
            <v>0</v>
          </cell>
          <cell r="Q1273">
            <v>0</v>
          </cell>
          <cell r="R1273">
            <v>0</v>
          </cell>
          <cell r="S1273">
            <v>0</v>
          </cell>
        </row>
        <row r="1274">
          <cell r="C1274">
            <v>0</v>
          </cell>
          <cell r="D1274">
            <v>0</v>
          </cell>
          <cell r="E1274">
            <v>0</v>
          </cell>
          <cell r="F1274">
            <v>0</v>
          </cell>
          <cell r="G1274">
            <v>0</v>
          </cell>
          <cell r="H1274">
            <v>0</v>
          </cell>
          <cell r="Q1274">
            <v>0</v>
          </cell>
          <cell r="R1274">
            <v>0</v>
          </cell>
          <cell r="S1274">
            <v>0</v>
          </cell>
        </row>
        <row r="1275">
          <cell r="C1275">
            <v>0</v>
          </cell>
          <cell r="D1275">
            <v>0</v>
          </cell>
          <cell r="E1275">
            <v>0</v>
          </cell>
          <cell r="F1275">
            <v>0</v>
          </cell>
          <cell r="G1275">
            <v>0</v>
          </cell>
          <cell r="H1275">
            <v>0</v>
          </cell>
          <cell r="Q1275">
            <v>0</v>
          </cell>
          <cell r="R1275">
            <v>0</v>
          </cell>
          <cell r="S1275">
            <v>0</v>
          </cell>
        </row>
        <row r="1276">
          <cell r="C1276">
            <v>0</v>
          </cell>
          <cell r="D1276">
            <v>0</v>
          </cell>
          <cell r="E1276">
            <v>0</v>
          </cell>
          <cell r="F1276">
            <v>0</v>
          </cell>
          <cell r="G1276">
            <v>0</v>
          </cell>
          <cell r="H1276">
            <v>0</v>
          </cell>
          <cell r="Q1276">
            <v>0</v>
          </cell>
          <cell r="R1276">
            <v>0</v>
          </cell>
          <cell r="S1276">
            <v>0</v>
          </cell>
        </row>
        <row r="1277">
          <cell r="C1277">
            <v>0</v>
          </cell>
          <cell r="D1277">
            <v>0</v>
          </cell>
          <cell r="E1277">
            <v>0</v>
          </cell>
          <cell r="F1277">
            <v>0</v>
          </cell>
          <cell r="G1277">
            <v>0</v>
          </cell>
          <cell r="H1277">
            <v>0</v>
          </cell>
          <cell r="Q1277">
            <v>0</v>
          </cell>
          <cell r="R1277">
            <v>0</v>
          </cell>
          <cell r="S1277">
            <v>0</v>
          </cell>
        </row>
        <row r="1278">
          <cell r="C1278">
            <v>0</v>
          </cell>
          <cell r="D1278">
            <v>0</v>
          </cell>
          <cell r="E1278">
            <v>0</v>
          </cell>
          <cell r="F1278">
            <v>0</v>
          </cell>
          <cell r="G1278">
            <v>0</v>
          </cell>
          <cell r="H1278">
            <v>0</v>
          </cell>
          <cell r="Q1278">
            <v>0</v>
          </cell>
          <cell r="R1278">
            <v>0</v>
          </cell>
          <cell r="S1278">
            <v>0</v>
          </cell>
        </row>
        <row r="1279">
          <cell r="C1279">
            <v>0</v>
          </cell>
          <cell r="D1279">
            <v>0</v>
          </cell>
          <cell r="E1279">
            <v>0</v>
          </cell>
          <cell r="F1279">
            <v>0</v>
          </cell>
          <cell r="G1279">
            <v>0</v>
          </cell>
          <cell r="H1279">
            <v>0</v>
          </cell>
          <cell r="Q1279">
            <v>0</v>
          </cell>
          <cell r="R1279">
            <v>0</v>
          </cell>
          <cell r="S1279">
            <v>0</v>
          </cell>
        </row>
        <row r="1280">
          <cell r="C1280">
            <v>0</v>
          </cell>
          <cell r="D1280">
            <v>0</v>
          </cell>
          <cell r="E1280">
            <v>0</v>
          </cell>
          <cell r="F1280">
            <v>0</v>
          </cell>
          <cell r="G1280">
            <v>0</v>
          </cell>
          <cell r="H1280">
            <v>0</v>
          </cell>
          <cell r="Q1280">
            <v>0</v>
          </cell>
          <cell r="R1280">
            <v>0</v>
          </cell>
          <cell r="S1280">
            <v>0</v>
          </cell>
        </row>
        <row r="1281">
          <cell r="C1281">
            <v>0</v>
          </cell>
          <cell r="D1281">
            <v>0</v>
          </cell>
          <cell r="E1281">
            <v>0</v>
          </cell>
          <cell r="F1281">
            <v>0</v>
          </cell>
          <cell r="G1281">
            <v>0</v>
          </cell>
          <cell r="H1281">
            <v>0</v>
          </cell>
          <cell r="Q1281">
            <v>0</v>
          </cell>
          <cell r="R1281">
            <v>0</v>
          </cell>
          <cell r="S1281">
            <v>0</v>
          </cell>
        </row>
        <row r="1282">
          <cell r="A1282" t="str">
            <v>m998</v>
          </cell>
          <cell r="C1282" t="str">
            <v>其它材料费</v>
          </cell>
          <cell r="D1282" t="str">
            <v>%</v>
          </cell>
          <cell r="E1282">
            <v>0</v>
          </cell>
          <cell r="F1282">
            <v>0</v>
          </cell>
          <cell r="G1282">
            <v>0</v>
          </cell>
          <cell r="H1282">
            <v>0</v>
          </cell>
          <cell r="Q1282">
            <v>0</v>
          </cell>
          <cell r="R1282">
            <v>0</v>
          </cell>
          <cell r="S1282">
            <v>0</v>
          </cell>
        </row>
        <row r="1283">
          <cell r="A1283" t="str">
            <v>m999</v>
          </cell>
          <cell r="C1283" t="str">
            <v>其它材料费</v>
          </cell>
          <cell r="D1283" t="str">
            <v>usd</v>
          </cell>
          <cell r="E1283">
            <v>0</v>
          </cell>
          <cell r="F1283">
            <v>1</v>
          </cell>
          <cell r="G1283">
            <v>0</v>
          </cell>
          <cell r="H1283">
            <v>0</v>
          </cell>
          <cell r="Q1283">
            <v>0</v>
          </cell>
          <cell r="R1283">
            <v>0</v>
          </cell>
          <cell r="S1283">
            <v>0</v>
          </cell>
        </row>
        <row r="1284">
          <cell r="A1284" t="str">
            <v>E000</v>
          </cell>
          <cell r="B1284">
            <v>3</v>
          </cell>
          <cell r="C1284" t="str">
            <v>施工设备</v>
          </cell>
          <cell r="G1284">
            <v>0.12855325187401634</v>
          </cell>
          <cell r="H1284">
            <v>12.488948419560687</v>
          </cell>
          <cell r="Q1284">
            <v>0</v>
          </cell>
          <cell r="R1284">
            <v>23.268138589196958</v>
          </cell>
          <cell r="S1284">
            <v>2260.4996639404844</v>
          </cell>
        </row>
        <row r="1285">
          <cell r="A1285" t="str">
            <v>E403</v>
          </cell>
          <cell r="C1285" t="str">
            <v>混凝土搅拌机</v>
          </cell>
          <cell r="D1285" t="str">
            <v>台班</v>
          </cell>
          <cell r="E1285">
            <v>1.836E-3</v>
          </cell>
          <cell r="F1285">
            <v>28.477384246729034</v>
          </cell>
          <cell r="G1285">
            <v>5.2284477476994509E-2</v>
          </cell>
          <cell r="H1285">
            <v>5.0794369868900171</v>
          </cell>
          <cell r="J1285">
            <v>1.02</v>
          </cell>
          <cell r="Q1285">
            <v>0.332316</v>
          </cell>
          <cell r="R1285">
            <v>9.4634904233360064</v>
          </cell>
          <cell r="S1285">
            <v>919.37809462709311</v>
          </cell>
        </row>
        <row r="1286">
          <cell r="A1286" t="str">
            <v>E405</v>
          </cell>
          <cell r="C1286" t="str">
            <v>混凝土振捣器</v>
          </cell>
          <cell r="D1286" t="str">
            <v>台班</v>
          </cell>
          <cell r="E1286">
            <v>6.1200000000000002E-4</v>
          </cell>
          <cell r="F1286">
            <v>21.169635915217</v>
          </cell>
          <cell r="G1286">
            <v>1.2955817180112805E-2</v>
          </cell>
          <cell r="H1286">
            <v>1.2586576390479591</v>
          </cell>
          <cell r="J1286">
            <v>0.34</v>
          </cell>
          <cell r="Q1286">
            <v>0.11077200000000001</v>
          </cell>
          <cell r="R1286">
            <v>2.3450029096004177</v>
          </cell>
          <cell r="S1286">
            <v>227.81703266768059</v>
          </cell>
        </row>
        <row r="1287">
          <cell r="A1287" t="str">
            <v>E016</v>
          </cell>
          <cell r="C1287" t="str">
            <v>机动翻斗车</v>
          </cell>
          <cell r="D1287" t="str">
            <v>台班</v>
          </cell>
          <cell r="E1287">
            <v>1.4400000000000001E-3</v>
          </cell>
          <cell r="F1287">
            <v>43.967331400631274</v>
          </cell>
          <cell r="G1287">
            <v>6.3312957216909035E-2</v>
          </cell>
          <cell r="H1287">
            <v>6.150853793622713</v>
          </cell>
          <cell r="J1287">
            <v>0.8</v>
          </cell>
          <cell r="Q1287">
            <v>0.26064000000000004</v>
          </cell>
          <cell r="R1287">
            <v>11.459645256260535</v>
          </cell>
          <cell r="S1287">
            <v>1113.3045366457111</v>
          </cell>
        </row>
        <row r="1288">
          <cell r="C1288">
            <v>0</v>
          </cell>
          <cell r="D1288">
            <v>0</v>
          </cell>
          <cell r="E1288">
            <v>0</v>
          </cell>
          <cell r="F1288">
            <v>0</v>
          </cell>
          <cell r="G1288">
            <v>0</v>
          </cell>
          <cell r="H1288">
            <v>0</v>
          </cell>
          <cell r="Q1288">
            <v>0</v>
          </cell>
          <cell r="R1288">
            <v>0</v>
          </cell>
          <cell r="S1288">
            <v>0</v>
          </cell>
        </row>
        <row r="1289">
          <cell r="C1289">
            <v>0</v>
          </cell>
          <cell r="D1289">
            <v>0</v>
          </cell>
          <cell r="E1289">
            <v>0</v>
          </cell>
          <cell r="F1289">
            <v>0</v>
          </cell>
          <cell r="G1289">
            <v>0</v>
          </cell>
          <cell r="H1289">
            <v>0</v>
          </cell>
          <cell r="Q1289">
            <v>0</v>
          </cell>
          <cell r="R1289">
            <v>0</v>
          </cell>
          <cell r="S1289">
            <v>0</v>
          </cell>
        </row>
        <row r="1290">
          <cell r="C1290">
            <v>0</v>
          </cell>
          <cell r="D1290">
            <v>0</v>
          </cell>
          <cell r="E1290">
            <v>0</v>
          </cell>
          <cell r="F1290">
            <v>0</v>
          </cell>
          <cell r="G1290">
            <v>0</v>
          </cell>
          <cell r="H1290">
            <v>0</v>
          </cell>
          <cell r="Q1290">
            <v>0</v>
          </cell>
          <cell r="R1290">
            <v>0</v>
          </cell>
          <cell r="S1290">
            <v>0</v>
          </cell>
        </row>
        <row r="1291">
          <cell r="C1291">
            <v>0</v>
          </cell>
          <cell r="D1291">
            <v>0</v>
          </cell>
          <cell r="E1291">
            <v>0</v>
          </cell>
          <cell r="F1291">
            <v>0</v>
          </cell>
          <cell r="G1291">
            <v>0</v>
          </cell>
          <cell r="H1291">
            <v>0</v>
          </cell>
          <cell r="Q1291">
            <v>0</v>
          </cell>
          <cell r="R1291">
            <v>0</v>
          </cell>
          <cell r="S1291">
            <v>0</v>
          </cell>
        </row>
        <row r="1292">
          <cell r="C1292">
            <v>0</v>
          </cell>
          <cell r="D1292">
            <v>0</v>
          </cell>
          <cell r="E1292">
            <v>0</v>
          </cell>
          <cell r="F1292">
            <v>0</v>
          </cell>
          <cell r="G1292">
            <v>0</v>
          </cell>
          <cell r="H1292">
            <v>0</v>
          </cell>
          <cell r="Q1292">
            <v>0</v>
          </cell>
          <cell r="R1292">
            <v>0</v>
          </cell>
          <cell r="S1292">
            <v>0</v>
          </cell>
        </row>
        <row r="1293">
          <cell r="C1293">
            <v>0</v>
          </cell>
          <cell r="D1293">
            <v>0</v>
          </cell>
          <cell r="E1293">
            <v>0</v>
          </cell>
          <cell r="F1293">
            <v>0</v>
          </cell>
          <cell r="G1293">
            <v>0</v>
          </cell>
          <cell r="H1293">
            <v>0</v>
          </cell>
          <cell r="Q1293">
            <v>0</v>
          </cell>
          <cell r="R1293">
            <v>0</v>
          </cell>
          <cell r="S1293">
            <v>0</v>
          </cell>
        </row>
        <row r="1294">
          <cell r="C1294">
            <v>0</v>
          </cell>
          <cell r="D1294">
            <v>0</v>
          </cell>
          <cell r="E1294">
            <v>0</v>
          </cell>
          <cell r="F1294">
            <v>0</v>
          </cell>
          <cell r="G1294">
            <v>0</v>
          </cell>
          <cell r="H1294">
            <v>0</v>
          </cell>
          <cell r="Q1294">
            <v>0</v>
          </cell>
          <cell r="R1294">
            <v>0</v>
          </cell>
          <cell r="S1294">
            <v>0</v>
          </cell>
        </row>
        <row r="1295">
          <cell r="C1295">
            <v>0</v>
          </cell>
          <cell r="D1295">
            <v>0</v>
          </cell>
          <cell r="E1295">
            <v>0</v>
          </cell>
          <cell r="F1295">
            <v>0</v>
          </cell>
          <cell r="H1295">
            <v>0</v>
          </cell>
          <cell r="Q1295">
            <v>0</v>
          </cell>
          <cell r="R1295">
            <v>0</v>
          </cell>
          <cell r="S1295">
            <v>0</v>
          </cell>
        </row>
        <row r="1296">
          <cell r="C1296">
            <v>0</v>
          </cell>
          <cell r="D1296">
            <v>0</v>
          </cell>
          <cell r="E1296">
            <v>0</v>
          </cell>
          <cell r="F1296">
            <v>0</v>
          </cell>
          <cell r="H1296">
            <v>0</v>
          </cell>
          <cell r="Q1296">
            <v>0</v>
          </cell>
          <cell r="R1296">
            <v>0</v>
          </cell>
          <cell r="S1296">
            <v>0</v>
          </cell>
        </row>
        <row r="1297">
          <cell r="B1297">
            <v>4</v>
          </cell>
          <cell r="C1297" t="str">
            <v>基本直接费</v>
          </cell>
          <cell r="G1297">
            <v>1.2587964331989188</v>
          </cell>
        </row>
        <row r="1298">
          <cell r="B1298">
            <v>5</v>
          </cell>
          <cell r="C1298" t="str">
            <v>其他直接费</v>
          </cell>
          <cell r="G1298">
            <v>0.20438512830426475</v>
          </cell>
        </row>
        <row r="1299">
          <cell r="B1299">
            <v>6</v>
          </cell>
          <cell r="C1299" t="str">
            <v>间接费</v>
          </cell>
          <cell r="G1299">
            <v>9.4742558838371085E-2</v>
          </cell>
        </row>
        <row r="1300">
          <cell r="B1300">
            <v>7</v>
          </cell>
          <cell r="C1300" t="str">
            <v>合计</v>
          </cell>
          <cell r="G1300">
            <v>1.5579241203415546</v>
          </cell>
        </row>
        <row r="1302">
          <cell r="B1302" t="str">
            <v>单   价   分   析   表</v>
          </cell>
          <cell r="J1302" t="str">
            <v>工序划分</v>
          </cell>
          <cell r="Q1302" t="str">
            <v>汇总项</v>
          </cell>
        </row>
        <row r="1304">
          <cell r="A1304" t="str">
            <v>BOQ系数</v>
          </cell>
          <cell r="B1304" t="str">
            <v>项目编号:</v>
          </cell>
          <cell r="C1304" t="str">
            <v>砼柱</v>
          </cell>
          <cell r="G1304" t="str">
            <v>数量</v>
          </cell>
          <cell r="H1304">
            <v>77</v>
          </cell>
          <cell r="I1304" t="str">
            <v>单价</v>
          </cell>
        </row>
        <row r="1305">
          <cell r="B1305" t="str">
            <v>项目名称:</v>
          </cell>
          <cell r="C1305" t="str">
            <v>1200x1200x400mm Column Bases and 600x300mm footings</v>
          </cell>
          <cell r="G1305" t="str">
            <v>单位</v>
          </cell>
          <cell r="H1305">
            <v>0</v>
          </cell>
          <cell r="I1305">
            <v>85.165799066098543</v>
          </cell>
          <cell r="J1305" t="str">
            <v>砼柱</v>
          </cell>
        </row>
        <row r="1306">
          <cell r="A1306" t="str">
            <v>砼柱</v>
          </cell>
          <cell r="B1306" t="str">
            <v>单   价:</v>
          </cell>
          <cell r="C1306">
            <v>85.165799066098543</v>
          </cell>
          <cell r="D1306" t="str">
            <v>USD/</v>
          </cell>
          <cell r="G1306" t="str">
            <v>定额单位</v>
          </cell>
          <cell r="I1306">
            <v>8274</v>
          </cell>
          <cell r="J1306" t="str">
            <v>6=789</v>
          </cell>
        </row>
        <row r="1307">
          <cell r="A1307" t="str">
            <v>定额号</v>
          </cell>
          <cell r="B1307" t="str">
            <v>E01</v>
          </cell>
          <cell r="C1307" t="str">
            <v>名称及规格</v>
          </cell>
          <cell r="D1307" t="str">
            <v>单位</v>
          </cell>
          <cell r="E1307" t="str">
            <v>数  量</v>
          </cell>
          <cell r="F1307" t="str">
            <v>单价</v>
          </cell>
          <cell r="G1307" t="str">
            <v>合价</v>
          </cell>
          <cell r="J1307">
            <v>10</v>
          </cell>
          <cell r="Q1307" t="str">
            <v>数量汇总</v>
          </cell>
          <cell r="R1307" t="str">
            <v>价格汇总(美元)</v>
          </cell>
          <cell r="S1307" t="str">
            <v>价格汇总(当地币)</v>
          </cell>
        </row>
        <row r="1308">
          <cell r="G1308" t="str">
            <v>美元</v>
          </cell>
          <cell r="H1308" t="str">
            <v>当地币</v>
          </cell>
          <cell r="J1308">
            <v>0.1</v>
          </cell>
        </row>
        <row r="1309">
          <cell r="A1309" t="str">
            <v>L00</v>
          </cell>
          <cell r="B1309">
            <v>1</v>
          </cell>
          <cell r="C1309" t="str">
            <v>人工</v>
          </cell>
          <cell r="G1309">
            <v>7.8475759135357706</v>
          </cell>
          <cell r="H1309">
            <v>762.39200000000017</v>
          </cell>
          <cell r="Q1309">
            <v>0</v>
          </cell>
          <cell r="R1309">
            <v>604.2633453422543</v>
          </cell>
          <cell r="S1309">
            <v>58704.184000000016</v>
          </cell>
        </row>
        <row r="1310">
          <cell r="A1310" t="str">
            <v>L10</v>
          </cell>
          <cell r="B1310">
            <v>1.1000000000000001</v>
          </cell>
          <cell r="C1310" t="str">
            <v>力工</v>
          </cell>
          <cell r="D1310" t="str">
            <v>day</v>
          </cell>
          <cell r="E1310">
            <v>1.9424000000000003</v>
          </cell>
          <cell r="F1310">
            <v>2.8821410190427175</v>
          </cell>
          <cell r="G1310">
            <v>5.5982707153885753</v>
          </cell>
          <cell r="H1310">
            <v>543.87200000000007</v>
          </cell>
          <cell r="J1310">
            <v>19.424000000000003</v>
          </cell>
          <cell r="Q1310">
            <v>149.56480000000002</v>
          </cell>
          <cell r="R1310">
            <v>431.06684508492032</v>
          </cell>
          <cell r="S1310">
            <v>41878.144000000008</v>
          </cell>
        </row>
        <row r="1311">
          <cell r="A1311" t="str">
            <v>L20</v>
          </cell>
          <cell r="B1311">
            <v>1.2</v>
          </cell>
          <cell r="C1311" t="str">
            <v>技工</v>
          </cell>
          <cell r="D1311" t="str">
            <v>day</v>
          </cell>
          <cell r="E1311">
            <v>0.48560000000000009</v>
          </cell>
          <cell r="F1311">
            <v>4.6320123520329384</v>
          </cell>
          <cell r="G1311">
            <v>2.2493051981471952</v>
          </cell>
          <cell r="H1311">
            <v>218.52000000000004</v>
          </cell>
          <cell r="J1311">
            <v>4.8560000000000008</v>
          </cell>
          <cell r="Q1311">
            <v>37.391200000000005</v>
          </cell>
          <cell r="R1311">
            <v>173.19650025733404</v>
          </cell>
          <cell r="S1311">
            <v>16826.040000000005</v>
          </cell>
        </row>
        <row r="1312">
          <cell r="A1312" t="str">
            <v>M000</v>
          </cell>
          <cell r="B1312">
            <v>2</v>
          </cell>
          <cell r="C1312" t="str">
            <v>建筑材料</v>
          </cell>
          <cell r="G1312">
            <v>53.824200411734438</v>
          </cell>
          <cell r="H1312">
            <v>5229.0210700000007</v>
          </cell>
          <cell r="Q1312">
            <v>0</v>
          </cell>
          <cell r="R1312">
            <v>4144.4634317035516</v>
          </cell>
          <cell r="S1312">
            <v>402634.62239000003</v>
          </cell>
        </row>
        <row r="1313">
          <cell r="A1313" t="str">
            <v>C20</v>
          </cell>
          <cell r="C1313" t="str">
            <v>混凝土C20</v>
          </cell>
          <cell r="D1313" t="str">
            <v>m3</v>
          </cell>
          <cell r="E1313">
            <v>1.02</v>
          </cell>
          <cell r="F1313">
            <v>51.99</v>
          </cell>
          <cell r="G1313">
            <v>53.029800000000002</v>
          </cell>
          <cell r="H1313">
            <v>5151.8450700000003</v>
          </cell>
          <cell r="J1313">
            <v>10.199999999999999</v>
          </cell>
          <cell r="Q1313">
            <v>78.540000000000006</v>
          </cell>
          <cell r="R1313">
            <v>4083.2946000000002</v>
          </cell>
          <cell r="S1313">
            <v>396692.07039000001</v>
          </cell>
        </row>
        <row r="1314">
          <cell r="A1314" t="str">
            <v>Q18</v>
          </cell>
          <cell r="C1314" t="str">
            <v>草袋</v>
          </cell>
          <cell r="D1314" t="str">
            <v>no</v>
          </cell>
          <cell r="E1314">
            <v>0</v>
          </cell>
          <cell r="F1314">
            <v>0.33015873015873021</v>
          </cell>
          <cell r="G1314">
            <v>0</v>
          </cell>
          <cell r="H1314">
            <v>0</v>
          </cell>
          <cell r="Q1314">
            <v>0</v>
          </cell>
          <cell r="R1314">
            <v>0</v>
          </cell>
          <cell r="S1314">
            <v>0</v>
          </cell>
        </row>
        <row r="1315">
          <cell r="A1315" t="str">
            <v>Y08</v>
          </cell>
          <cell r="C1315" t="str">
            <v>水</v>
          </cell>
          <cell r="D1315" t="str">
            <v>m3</v>
          </cell>
          <cell r="E1315">
            <v>1.3640000000000001</v>
          </cell>
          <cell r="F1315">
            <v>0.51466803911477099</v>
          </cell>
          <cell r="G1315">
            <v>0.70200720535254768</v>
          </cell>
          <cell r="H1315">
            <v>68.200000000000017</v>
          </cell>
          <cell r="J1315">
            <v>13.64</v>
          </cell>
          <cell r="Q1315">
            <v>105.02800000000001</v>
          </cell>
          <cell r="R1315">
            <v>54.054554812146172</v>
          </cell>
          <cell r="S1315">
            <v>5251.4000000000015</v>
          </cell>
        </row>
        <row r="1316">
          <cell r="A1316" t="str">
            <v>Y09</v>
          </cell>
          <cell r="C1316" t="str">
            <v>电</v>
          </cell>
          <cell r="D1316" t="str">
            <v>kwh</v>
          </cell>
          <cell r="E1316">
            <v>0.81600000000000006</v>
          </cell>
          <cell r="F1316">
            <v>0.11322696860524961</v>
          </cell>
          <cell r="G1316">
            <v>9.2393206381883683E-2</v>
          </cell>
          <cell r="H1316">
            <v>8.9760000000000009</v>
          </cell>
          <cell r="J1316">
            <v>8.16</v>
          </cell>
          <cell r="Q1316">
            <v>62.832000000000008</v>
          </cell>
          <cell r="R1316">
            <v>7.1142768914050434</v>
          </cell>
          <cell r="S1316">
            <v>691.15200000000004</v>
          </cell>
        </row>
        <row r="1317">
          <cell r="C1317">
            <v>0</v>
          </cell>
          <cell r="D1317">
            <v>0</v>
          </cell>
          <cell r="E1317">
            <v>0</v>
          </cell>
          <cell r="F1317">
            <v>0</v>
          </cell>
          <cell r="G1317">
            <v>0</v>
          </cell>
          <cell r="H1317">
            <v>0</v>
          </cell>
          <cell r="Q1317">
            <v>0</v>
          </cell>
          <cell r="R1317">
            <v>0</v>
          </cell>
          <cell r="S1317">
            <v>0</v>
          </cell>
        </row>
        <row r="1318">
          <cell r="C1318">
            <v>0</v>
          </cell>
          <cell r="D1318">
            <v>0</v>
          </cell>
          <cell r="E1318">
            <v>0</v>
          </cell>
          <cell r="F1318">
            <v>0</v>
          </cell>
          <cell r="G1318">
            <v>0</v>
          </cell>
          <cell r="H1318">
            <v>0</v>
          </cell>
          <cell r="Q1318">
            <v>0</v>
          </cell>
          <cell r="R1318">
            <v>0</v>
          </cell>
          <cell r="S1318">
            <v>0</v>
          </cell>
        </row>
        <row r="1319">
          <cell r="C1319">
            <v>0</v>
          </cell>
          <cell r="D1319">
            <v>0</v>
          </cell>
          <cell r="E1319">
            <v>0</v>
          </cell>
          <cell r="F1319">
            <v>0</v>
          </cell>
          <cell r="G1319">
            <v>0</v>
          </cell>
          <cell r="H1319">
            <v>0</v>
          </cell>
          <cell r="Q1319">
            <v>0</v>
          </cell>
          <cell r="R1319">
            <v>0</v>
          </cell>
          <cell r="S1319">
            <v>0</v>
          </cell>
        </row>
        <row r="1320">
          <cell r="C1320">
            <v>0</v>
          </cell>
          <cell r="D1320">
            <v>0</v>
          </cell>
          <cell r="E1320">
            <v>0</v>
          </cell>
          <cell r="F1320">
            <v>0</v>
          </cell>
          <cell r="G1320">
            <v>0</v>
          </cell>
          <cell r="H1320">
            <v>0</v>
          </cell>
          <cell r="Q1320">
            <v>0</v>
          </cell>
          <cell r="R1320">
            <v>0</v>
          </cell>
          <cell r="S1320">
            <v>0</v>
          </cell>
        </row>
        <row r="1321">
          <cell r="C1321">
            <v>0</v>
          </cell>
          <cell r="D1321">
            <v>0</v>
          </cell>
          <cell r="E1321">
            <v>0</v>
          </cell>
          <cell r="F1321">
            <v>0</v>
          </cell>
          <cell r="G1321">
            <v>0</v>
          </cell>
          <cell r="H1321">
            <v>0</v>
          </cell>
          <cell r="Q1321">
            <v>0</v>
          </cell>
          <cell r="R1321">
            <v>0</v>
          </cell>
          <cell r="S1321">
            <v>0</v>
          </cell>
        </row>
        <row r="1322">
          <cell r="C1322">
            <v>0</v>
          </cell>
          <cell r="D1322">
            <v>0</v>
          </cell>
          <cell r="E1322">
            <v>0</v>
          </cell>
          <cell r="F1322">
            <v>0</v>
          </cell>
          <cell r="G1322">
            <v>0</v>
          </cell>
          <cell r="H1322">
            <v>0</v>
          </cell>
          <cell r="Q1322">
            <v>0</v>
          </cell>
          <cell r="R1322">
            <v>0</v>
          </cell>
          <cell r="S1322">
            <v>0</v>
          </cell>
        </row>
        <row r="1323">
          <cell r="C1323">
            <v>0</v>
          </cell>
          <cell r="D1323">
            <v>0</v>
          </cell>
          <cell r="E1323">
            <v>0</v>
          </cell>
          <cell r="F1323">
            <v>0</v>
          </cell>
          <cell r="G1323">
            <v>0</v>
          </cell>
          <cell r="H1323">
            <v>0</v>
          </cell>
          <cell r="Q1323">
            <v>0</v>
          </cell>
          <cell r="R1323">
            <v>0</v>
          </cell>
          <cell r="S1323">
            <v>0</v>
          </cell>
        </row>
        <row r="1324">
          <cell r="C1324">
            <v>0</v>
          </cell>
          <cell r="D1324">
            <v>0</v>
          </cell>
          <cell r="E1324">
            <v>0</v>
          </cell>
          <cell r="F1324">
            <v>0</v>
          </cell>
          <cell r="G1324">
            <v>0</v>
          </cell>
          <cell r="H1324">
            <v>0</v>
          </cell>
          <cell r="Q1324">
            <v>0</v>
          </cell>
          <cell r="R1324">
            <v>0</v>
          </cell>
          <cell r="S1324">
            <v>0</v>
          </cell>
        </row>
        <row r="1325">
          <cell r="C1325">
            <v>0</v>
          </cell>
          <cell r="D1325">
            <v>0</v>
          </cell>
          <cell r="E1325">
            <v>0</v>
          </cell>
          <cell r="F1325">
            <v>0</v>
          </cell>
          <cell r="G1325">
            <v>0</v>
          </cell>
          <cell r="H1325">
            <v>0</v>
          </cell>
          <cell r="Q1325">
            <v>0</v>
          </cell>
          <cell r="R1325">
            <v>0</v>
          </cell>
          <cell r="S1325">
            <v>0</v>
          </cell>
        </row>
        <row r="1326">
          <cell r="C1326">
            <v>0</v>
          </cell>
          <cell r="D1326">
            <v>0</v>
          </cell>
          <cell r="E1326">
            <v>0</v>
          </cell>
          <cell r="F1326">
            <v>0</v>
          </cell>
          <cell r="G1326">
            <v>0</v>
          </cell>
          <cell r="H1326">
            <v>0</v>
          </cell>
          <cell r="Q1326">
            <v>0</v>
          </cell>
          <cell r="R1326">
            <v>0</v>
          </cell>
          <cell r="S1326">
            <v>0</v>
          </cell>
        </row>
        <row r="1327">
          <cell r="C1327">
            <v>0</v>
          </cell>
          <cell r="D1327">
            <v>0</v>
          </cell>
          <cell r="E1327">
            <v>0</v>
          </cell>
          <cell r="F1327">
            <v>0</v>
          </cell>
          <cell r="G1327">
            <v>0</v>
          </cell>
          <cell r="H1327">
            <v>0</v>
          </cell>
          <cell r="Q1327">
            <v>0</v>
          </cell>
          <cell r="R1327">
            <v>0</v>
          </cell>
          <cell r="S1327">
            <v>0</v>
          </cell>
        </row>
        <row r="1328">
          <cell r="C1328">
            <v>0</v>
          </cell>
          <cell r="D1328">
            <v>0</v>
          </cell>
          <cell r="E1328">
            <v>0</v>
          </cell>
          <cell r="F1328">
            <v>0</v>
          </cell>
          <cell r="G1328">
            <v>0</v>
          </cell>
          <cell r="H1328">
            <v>0</v>
          </cell>
          <cell r="Q1328">
            <v>0</v>
          </cell>
          <cell r="R1328">
            <v>0</v>
          </cell>
          <cell r="S1328">
            <v>0</v>
          </cell>
        </row>
        <row r="1329">
          <cell r="C1329">
            <v>0</v>
          </cell>
          <cell r="D1329">
            <v>0</v>
          </cell>
          <cell r="E1329">
            <v>0</v>
          </cell>
          <cell r="F1329">
            <v>0</v>
          </cell>
          <cell r="G1329">
            <v>0</v>
          </cell>
          <cell r="H1329">
            <v>0</v>
          </cell>
          <cell r="Q1329">
            <v>0</v>
          </cell>
          <cell r="R1329">
            <v>0</v>
          </cell>
          <cell r="S1329">
            <v>0</v>
          </cell>
        </row>
        <row r="1330">
          <cell r="C1330">
            <v>0</v>
          </cell>
          <cell r="D1330">
            <v>0</v>
          </cell>
          <cell r="E1330">
            <v>0</v>
          </cell>
          <cell r="F1330">
            <v>0</v>
          </cell>
          <cell r="G1330">
            <v>0</v>
          </cell>
          <cell r="H1330">
            <v>0</v>
          </cell>
          <cell r="Q1330">
            <v>0</v>
          </cell>
          <cell r="R1330">
            <v>0</v>
          </cell>
          <cell r="S1330">
            <v>0</v>
          </cell>
        </row>
        <row r="1331">
          <cell r="C1331">
            <v>0</v>
          </cell>
          <cell r="D1331">
            <v>0</v>
          </cell>
          <cell r="E1331">
            <v>0</v>
          </cell>
          <cell r="F1331">
            <v>0</v>
          </cell>
          <cell r="G1331">
            <v>0</v>
          </cell>
          <cell r="H1331">
            <v>0</v>
          </cell>
          <cell r="Q1331">
            <v>0</v>
          </cell>
          <cell r="R1331">
            <v>0</v>
          </cell>
          <cell r="S1331">
            <v>0</v>
          </cell>
        </row>
        <row r="1332">
          <cell r="A1332" t="str">
            <v>m998</v>
          </cell>
          <cell r="C1332" t="str">
            <v>其它材料费</v>
          </cell>
          <cell r="D1332" t="str">
            <v>%</v>
          </cell>
          <cell r="E1332">
            <v>0</v>
          </cell>
          <cell r="F1332">
            <v>0</v>
          </cell>
          <cell r="G1332">
            <v>0</v>
          </cell>
          <cell r="H1332">
            <v>0</v>
          </cell>
          <cell r="Q1332">
            <v>0</v>
          </cell>
          <cell r="R1332">
            <v>0</v>
          </cell>
          <cell r="S1332">
            <v>0</v>
          </cell>
        </row>
        <row r="1333">
          <cell r="A1333" t="str">
            <v>m999</v>
          </cell>
          <cell r="C1333" t="str">
            <v>其它材料费</v>
          </cell>
          <cell r="D1333" t="str">
            <v>usd</v>
          </cell>
          <cell r="E1333">
            <v>0</v>
          </cell>
          <cell r="F1333">
            <v>1</v>
          </cell>
          <cell r="G1333">
            <v>0</v>
          </cell>
          <cell r="H1333">
            <v>0</v>
          </cell>
          <cell r="Q1333">
            <v>0</v>
          </cell>
          <cell r="R1333">
            <v>0</v>
          </cell>
          <cell r="S1333">
            <v>0</v>
          </cell>
        </row>
        <row r="1334">
          <cell r="A1334" t="str">
            <v>E000</v>
          </cell>
          <cell r="B1334">
            <v>3</v>
          </cell>
          <cell r="C1334" t="str">
            <v>施工设备</v>
          </cell>
          <cell r="G1334">
            <v>7.1418473263342417</v>
          </cell>
          <cell r="H1334">
            <v>693.83046775337164</v>
          </cell>
          <cell r="Q1334">
            <v>0</v>
          </cell>
          <cell r="R1334">
            <v>549.92224412773658</v>
          </cell>
          <cell r="S1334">
            <v>53424.946017009614</v>
          </cell>
        </row>
        <row r="1335">
          <cell r="A1335" t="str">
            <v>E403</v>
          </cell>
          <cell r="C1335" t="str">
            <v>混凝土搅拌机</v>
          </cell>
          <cell r="D1335" t="str">
            <v>台班</v>
          </cell>
          <cell r="E1335">
            <v>0.10200000000000001</v>
          </cell>
          <cell r="F1335">
            <v>28.477384246729034</v>
          </cell>
          <cell r="G1335">
            <v>2.9046931931663615</v>
          </cell>
          <cell r="H1335">
            <v>282.19094371611203</v>
          </cell>
          <cell r="J1335">
            <v>1.02</v>
          </cell>
          <cell r="Q1335">
            <v>7.854000000000001</v>
          </cell>
          <cell r="R1335">
            <v>223.66137587380985</v>
          </cell>
          <cell r="S1335">
            <v>21728.702666140627</v>
          </cell>
        </row>
        <row r="1336">
          <cell r="A1336" t="str">
            <v>E405</v>
          </cell>
          <cell r="C1336" t="str">
            <v>混凝土振捣器</v>
          </cell>
          <cell r="D1336" t="str">
            <v>台班</v>
          </cell>
          <cell r="E1336">
            <v>3.4000000000000002E-2</v>
          </cell>
          <cell r="F1336">
            <v>21.169635915217</v>
          </cell>
          <cell r="G1336">
            <v>0.71976762111737802</v>
          </cell>
          <cell r="H1336">
            <v>69.925424391553278</v>
          </cell>
          <cell r="J1336">
            <v>0.34</v>
          </cell>
          <cell r="Q1336">
            <v>2.6180000000000003</v>
          </cell>
          <cell r="R1336">
            <v>55.42210682603811</v>
          </cell>
          <cell r="S1336">
            <v>5384.2576781496027</v>
          </cell>
        </row>
        <row r="1337">
          <cell r="A1337" t="str">
            <v>E016</v>
          </cell>
          <cell r="C1337" t="str">
            <v>机动翻斗车</v>
          </cell>
          <cell r="D1337" t="str">
            <v>台班</v>
          </cell>
          <cell r="E1337">
            <v>8.0000000000000016E-2</v>
          </cell>
          <cell r="F1337">
            <v>43.967331400631274</v>
          </cell>
          <cell r="G1337">
            <v>3.5173865120505026</v>
          </cell>
          <cell r="H1337">
            <v>341.71409964570637</v>
          </cell>
          <cell r="J1337">
            <v>0.8</v>
          </cell>
          <cell r="Q1337">
            <v>6.160000000000001</v>
          </cell>
          <cell r="R1337">
            <v>270.8387614278887</v>
          </cell>
          <cell r="S1337">
            <v>26311.985672719391</v>
          </cell>
        </row>
        <row r="1338">
          <cell r="C1338">
            <v>0</v>
          </cell>
          <cell r="D1338">
            <v>0</v>
          </cell>
          <cell r="E1338">
            <v>0</v>
          </cell>
          <cell r="F1338">
            <v>0</v>
          </cell>
          <cell r="G1338">
            <v>0</v>
          </cell>
          <cell r="H1338">
            <v>0</v>
          </cell>
          <cell r="Q1338">
            <v>0</v>
          </cell>
          <cell r="R1338">
            <v>0</v>
          </cell>
          <cell r="S1338">
            <v>0</v>
          </cell>
        </row>
        <row r="1339">
          <cell r="C1339">
            <v>0</v>
          </cell>
          <cell r="D1339">
            <v>0</v>
          </cell>
          <cell r="E1339">
            <v>0</v>
          </cell>
          <cell r="F1339">
            <v>0</v>
          </cell>
          <cell r="G1339">
            <v>0</v>
          </cell>
          <cell r="H1339">
            <v>0</v>
          </cell>
          <cell r="Q1339">
            <v>0</v>
          </cell>
          <cell r="R1339">
            <v>0</v>
          </cell>
          <cell r="S1339">
            <v>0</v>
          </cell>
        </row>
        <row r="1340">
          <cell r="C1340">
            <v>0</v>
          </cell>
          <cell r="D1340">
            <v>0</v>
          </cell>
          <cell r="E1340">
            <v>0</v>
          </cell>
          <cell r="F1340">
            <v>0</v>
          </cell>
          <cell r="G1340">
            <v>0</v>
          </cell>
          <cell r="H1340">
            <v>0</v>
          </cell>
          <cell r="Q1340">
            <v>0</v>
          </cell>
          <cell r="R1340">
            <v>0</v>
          </cell>
          <cell r="S1340">
            <v>0</v>
          </cell>
        </row>
        <row r="1341">
          <cell r="C1341">
            <v>0</v>
          </cell>
          <cell r="D1341">
            <v>0</v>
          </cell>
          <cell r="E1341">
            <v>0</v>
          </cell>
          <cell r="F1341">
            <v>0</v>
          </cell>
          <cell r="G1341">
            <v>0</v>
          </cell>
          <cell r="H1341">
            <v>0</v>
          </cell>
          <cell r="Q1341">
            <v>0</v>
          </cell>
          <cell r="R1341">
            <v>0</v>
          </cell>
          <cell r="S1341">
            <v>0</v>
          </cell>
        </row>
        <row r="1342">
          <cell r="C1342">
            <v>0</v>
          </cell>
          <cell r="D1342">
            <v>0</v>
          </cell>
          <cell r="E1342">
            <v>0</v>
          </cell>
          <cell r="F1342">
            <v>0</v>
          </cell>
          <cell r="G1342">
            <v>0</v>
          </cell>
          <cell r="H1342">
            <v>0</v>
          </cell>
          <cell r="Q1342">
            <v>0</v>
          </cell>
          <cell r="R1342">
            <v>0</v>
          </cell>
          <cell r="S1342">
            <v>0</v>
          </cell>
        </row>
        <row r="1343">
          <cell r="C1343">
            <v>0</v>
          </cell>
          <cell r="D1343">
            <v>0</v>
          </cell>
          <cell r="E1343">
            <v>0</v>
          </cell>
          <cell r="F1343">
            <v>0</v>
          </cell>
          <cell r="G1343">
            <v>0</v>
          </cell>
          <cell r="H1343">
            <v>0</v>
          </cell>
          <cell r="Q1343">
            <v>0</v>
          </cell>
          <cell r="R1343">
            <v>0</v>
          </cell>
          <cell r="S1343">
            <v>0</v>
          </cell>
        </row>
        <row r="1344">
          <cell r="C1344">
            <v>0</v>
          </cell>
          <cell r="D1344">
            <v>0</v>
          </cell>
          <cell r="E1344">
            <v>0</v>
          </cell>
          <cell r="F1344">
            <v>0</v>
          </cell>
          <cell r="G1344">
            <v>0</v>
          </cell>
          <cell r="H1344">
            <v>0</v>
          </cell>
          <cell r="Q1344">
            <v>0</v>
          </cell>
          <cell r="R1344">
            <v>0</v>
          </cell>
          <cell r="S1344">
            <v>0</v>
          </cell>
        </row>
        <row r="1345">
          <cell r="C1345">
            <v>0</v>
          </cell>
          <cell r="D1345">
            <v>0</v>
          </cell>
          <cell r="E1345">
            <v>0</v>
          </cell>
          <cell r="F1345">
            <v>0</v>
          </cell>
          <cell r="H1345">
            <v>0</v>
          </cell>
          <cell r="Q1345">
            <v>0</v>
          </cell>
          <cell r="R1345">
            <v>0</v>
          </cell>
          <cell r="S1345">
            <v>0</v>
          </cell>
        </row>
        <row r="1346">
          <cell r="C1346">
            <v>0</v>
          </cell>
          <cell r="D1346">
            <v>0</v>
          </cell>
          <cell r="E1346">
            <v>0</v>
          </cell>
          <cell r="F1346">
            <v>0</v>
          </cell>
          <cell r="H1346">
            <v>0</v>
          </cell>
          <cell r="Q1346">
            <v>0</v>
          </cell>
          <cell r="R1346">
            <v>0</v>
          </cell>
          <cell r="S1346">
            <v>0</v>
          </cell>
        </row>
        <row r="1347">
          <cell r="B1347">
            <v>4</v>
          </cell>
          <cell r="C1347" t="str">
            <v>基本直接费</v>
          </cell>
          <cell r="G1347">
            <v>68.813623651604445</v>
          </cell>
        </row>
        <row r="1348">
          <cell r="B1348">
            <v>5</v>
          </cell>
          <cell r="C1348" t="str">
            <v>其他直接费</v>
          </cell>
          <cell r="G1348">
            <v>11.172959287287757</v>
          </cell>
        </row>
        <row r="1349">
          <cell r="B1349">
            <v>6</v>
          </cell>
          <cell r="C1349" t="str">
            <v>间接费</v>
          </cell>
          <cell r="G1349">
            <v>5.1792161272063391</v>
          </cell>
        </row>
        <row r="1350">
          <cell r="B1350">
            <v>7</v>
          </cell>
          <cell r="C1350" t="str">
            <v>合计</v>
          </cell>
          <cell r="G1350">
            <v>85.165799066098543</v>
          </cell>
        </row>
        <row r="1352">
          <cell r="B1352" t="str">
            <v>单   价   分   析   表</v>
          </cell>
          <cell r="J1352" t="str">
            <v>工序划分</v>
          </cell>
          <cell r="Q1352" t="str">
            <v>汇总项</v>
          </cell>
        </row>
        <row r="1354">
          <cell r="A1354" t="str">
            <v>BOQ系数</v>
          </cell>
          <cell r="B1354" t="str">
            <v>项目编号:</v>
          </cell>
          <cell r="C1354" t="str">
            <v>砼梁</v>
          </cell>
          <cell r="G1354" t="str">
            <v>数量</v>
          </cell>
          <cell r="H1354">
            <v>429</v>
          </cell>
          <cell r="I1354" t="str">
            <v>单价</v>
          </cell>
        </row>
        <row r="1355">
          <cell r="B1355" t="str">
            <v>项目名称:</v>
          </cell>
          <cell r="C1355" t="str">
            <v>200x400 Ring Beam concrete</v>
          </cell>
          <cell r="G1355" t="str">
            <v>单位</v>
          </cell>
          <cell r="H1355">
            <v>0</v>
          </cell>
          <cell r="I1355">
            <v>85.398000750369818</v>
          </cell>
          <cell r="J1355" t="str">
            <v>砼梁</v>
          </cell>
        </row>
        <row r="1356">
          <cell r="A1356" t="str">
            <v>砼梁</v>
          </cell>
          <cell r="B1356" t="str">
            <v>单   价:</v>
          </cell>
          <cell r="C1356">
            <v>85.398000750369818</v>
          </cell>
          <cell r="D1356" t="str">
            <v>USD/</v>
          </cell>
          <cell r="G1356" t="str">
            <v>定额单位</v>
          </cell>
          <cell r="I1356">
            <v>8296</v>
          </cell>
          <cell r="J1356" t="str">
            <v>6=792</v>
          </cell>
        </row>
        <row r="1357">
          <cell r="A1357" t="str">
            <v>定额号</v>
          </cell>
          <cell r="B1357" t="str">
            <v>E01</v>
          </cell>
          <cell r="C1357" t="str">
            <v>名称及规格</v>
          </cell>
          <cell r="D1357" t="str">
            <v>单位</v>
          </cell>
          <cell r="E1357" t="str">
            <v>数  量</v>
          </cell>
          <cell r="F1357" t="str">
            <v>单价</v>
          </cell>
          <cell r="G1357" t="str">
            <v>合价</v>
          </cell>
          <cell r="J1357">
            <v>10</v>
          </cell>
          <cell r="Q1357" t="str">
            <v>数量汇总</v>
          </cell>
          <cell r="R1357" t="str">
            <v>价格汇总(美元)</v>
          </cell>
          <cell r="S1357" t="str">
            <v>价格汇总(当地币)</v>
          </cell>
        </row>
        <row r="1358">
          <cell r="G1358" t="str">
            <v>美元</v>
          </cell>
          <cell r="H1358" t="str">
            <v>当地币</v>
          </cell>
          <cell r="J1358">
            <v>0.1</v>
          </cell>
        </row>
        <row r="1359">
          <cell r="A1359" t="str">
            <v>L00</v>
          </cell>
          <cell r="B1359">
            <v>1</v>
          </cell>
          <cell r="C1359" t="str">
            <v>人工</v>
          </cell>
          <cell r="G1359">
            <v>7.462954194544519</v>
          </cell>
          <cell r="H1359">
            <v>725.02600000000007</v>
          </cell>
          <cell r="Q1359">
            <v>0</v>
          </cell>
          <cell r="R1359">
            <v>3201.6073494595985</v>
          </cell>
          <cell r="S1359">
            <v>311036.15400000004</v>
          </cell>
        </row>
        <row r="1360">
          <cell r="A1360" t="str">
            <v>L10</v>
          </cell>
          <cell r="B1360">
            <v>1.1000000000000001</v>
          </cell>
          <cell r="C1360" t="str">
            <v>力工</v>
          </cell>
          <cell r="D1360" t="str">
            <v>day</v>
          </cell>
          <cell r="E1360">
            <v>1.8472000000000002</v>
          </cell>
          <cell r="F1360">
            <v>2.8821410190427175</v>
          </cell>
          <cell r="G1360">
            <v>5.3238908903757078</v>
          </cell>
          <cell r="H1360">
            <v>517.21600000000001</v>
          </cell>
          <cell r="J1360">
            <v>18.472000000000001</v>
          </cell>
          <cell r="Q1360">
            <v>792.44880000000012</v>
          </cell>
          <cell r="R1360">
            <v>2283.9491919711786</v>
          </cell>
          <cell r="S1360">
            <v>221885.66399999999</v>
          </cell>
        </row>
        <row r="1361">
          <cell r="A1361" t="str">
            <v>L20</v>
          </cell>
          <cell r="B1361">
            <v>1.2</v>
          </cell>
          <cell r="C1361" t="str">
            <v>技工</v>
          </cell>
          <cell r="D1361" t="str">
            <v>day</v>
          </cell>
          <cell r="E1361">
            <v>0.46180000000000004</v>
          </cell>
          <cell r="F1361">
            <v>4.6320123520329384</v>
          </cell>
          <cell r="G1361">
            <v>2.1390633041688112</v>
          </cell>
          <cell r="H1361">
            <v>207.81000000000003</v>
          </cell>
          <cell r="J1361">
            <v>4.6180000000000003</v>
          </cell>
          <cell r="Q1361">
            <v>198.11220000000003</v>
          </cell>
          <cell r="R1361">
            <v>917.65815748841999</v>
          </cell>
          <cell r="S1361">
            <v>89150.49000000002</v>
          </cell>
        </row>
        <row r="1362">
          <cell r="A1362" t="str">
            <v>M000</v>
          </cell>
          <cell r="B1362">
            <v>2</v>
          </cell>
          <cell r="C1362" t="str">
            <v>建筑材料</v>
          </cell>
          <cell r="G1362">
            <v>54.393793954692882</v>
          </cell>
          <cell r="H1362">
            <v>5284.3570826984142</v>
          </cell>
          <cell r="Q1362">
            <v>0</v>
          </cell>
          <cell r="R1362">
            <v>23334.937606563246</v>
          </cell>
          <cell r="S1362">
            <v>2266989.1884776196</v>
          </cell>
        </row>
        <row r="1363">
          <cell r="A1363" t="str">
            <v>C20</v>
          </cell>
          <cell r="C1363" t="str">
            <v>混凝土C20</v>
          </cell>
          <cell r="D1363" t="str">
            <v>m3</v>
          </cell>
          <cell r="E1363">
            <v>1.02</v>
          </cell>
          <cell r="F1363">
            <v>51.99</v>
          </cell>
          <cell r="G1363">
            <v>53.029800000000002</v>
          </cell>
          <cell r="H1363">
            <v>5151.8450700000003</v>
          </cell>
          <cell r="J1363">
            <v>10.199999999999999</v>
          </cell>
          <cell r="Q1363">
            <v>437.58</v>
          </cell>
          <cell r="R1363">
            <v>22749.784200000002</v>
          </cell>
          <cell r="S1363">
            <v>2210141.5350299999</v>
          </cell>
        </row>
        <row r="1364">
          <cell r="A1364" t="str">
            <v>Q18</v>
          </cell>
          <cell r="C1364" t="str">
            <v>草袋</v>
          </cell>
          <cell r="D1364" t="str">
            <v>no</v>
          </cell>
          <cell r="E1364">
            <v>1.415</v>
          </cell>
          <cell r="F1364">
            <v>0.33015873015873021</v>
          </cell>
          <cell r="G1364">
            <v>0.46717460317460324</v>
          </cell>
          <cell r="H1364">
            <v>45.386012698412706</v>
          </cell>
          <cell r="J1364">
            <v>14.15</v>
          </cell>
          <cell r="Q1364">
            <v>607.03499999999997</v>
          </cell>
          <cell r="R1364">
            <v>200.41790476190479</v>
          </cell>
          <cell r="S1364">
            <v>19470.59944761905</v>
          </cell>
        </row>
        <row r="1365">
          <cell r="A1365" t="str">
            <v>Y08</v>
          </cell>
          <cell r="C1365" t="str">
            <v>水</v>
          </cell>
          <cell r="D1365" t="str">
            <v>m3</v>
          </cell>
          <cell r="E1365">
            <v>1.5630000000000002</v>
          </cell>
          <cell r="F1365">
            <v>0.51466803911477099</v>
          </cell>
          <cell r="G1365">
            <v>0.80442614513638711</v>
          </cell>
          <cell r="H1365">
            <v>78.150000000000006</v>
          </cell>
          <cell r="J1365">
            <v>15.63</v>
          </cell>
          <cell r="Q1365">
            <v>670.52700000000004</v>
          </cell>
          <cell r="R1365">
            <v>345.09881626351006</v>
          </cell>
          <cell r="S1365">
            <v>33526.350000000006</v>
          </cell>
        </row>
        <row r="1366">
          <cell r="A1366" t="str">
            <v>Y09</v>
          </cell>
          <cell r="C1366" t="str">
            <v>电</v>
          </cell>
          <cell r="D1366" t="str">
            <v>kwh</v>
          </cell>
          <cell r="E1366">
            <v>0.81600000000000006</v>
          </cell>
          <cell r="F1366">
            <v>0.11322696860524961</v>
          </cell>
          <cell r="G1366">
            <v>9.2393206381883683E-2</v>
          </cell>
          <cell r="H1366">
            <v>8.9760000000000009</v>
          </cell>
          <cell r="J1366">
            <v>8.16</v>
          </cell>
          <cell r="Q1366">
            <v>350.06400000000002</v>
          </cell>
          <cell r="R1366">
            <v>39.6366855378281</v>
          </cell>
          <cell r="S1366">
            <v>3850.7040000000002</v>
          </cell>
        </row>
        <row r="1367">
          <cell r="C1367">
            <v>0</v>
          </cell>
          <cell r="D1367">
            <v>0</v>
          </cell>
          <cell r="E1367">
            <v>0</v>
          </cell>
          <cell r="F1367">
            <v>0</v>
          </cell>
          <cell r="G1367">
            <v>0</v>
          </cell>
          <cell r="H1367">
            <v>0</v>
          </cell>
          <cell r="Q1367">
            <v>0</v>
          </cell>
          <cell r="R1367">
            <v>0</v>
          </cell>
          <cell r="S1367">
            <v>0</v>
          </cell>
        </row>
        <row r="1368">
          <cell r="C1368">
            <v>0</v>
          </cell>
          <cell r="D1368">
            <v>0</v>
          </cell>
          <cell r="E1368">
            <v>0</v>
          </cell>
          <cell r="F1368">
            <v>0</v>
          </cell>
          <cell r="G1368">
            <v>0</v>
          </cell>
          <cell r="H1368">
            <v>0</v>
          </cell>
          <cell r="Q1368">
            <v>0</v>
          </cell>
          <cell r="R1368">
            <v>0</v>
          </cell>
          <cell r="S1368">
            <v>0</v>
          </cell>
        </row>
        <row r="1369">
          <cell r="C1369">
            <v>0</v>
          </cell>
          <cell r="D1369">
            <v>0</v>
          </cell>
          <cell r="E1369">
            <v>0</v>
          </cell>
          <cell r="F1369">
            <v>0</v>
          </cell>
          <cell r="G1369">
            <v>0</v>
          </cell>
          <cell r="H1369">
            <v>0</v>
          </cell>
          <cell r="Q1369">
            <v>0</v>
          </cell>
          <cell r="R1369">
            <v>0</v>
          </cell>
          <cell r="S1369">
            <v>0</v>
          </cell>
        </row>
        <row r="1370">
          <cell r="C1370">
            <v>0</v>
          </cell>
          <cell r="D1370">
            <v>0</v>
          </cell>
          <cell r="E1370">
            <v>0</v>
          </cell>
          <cell r="F1370">
            <v>0</v>
          </cell>
          <cell r="G1370">
            <v>0</v>
          </cell>
          <cell r="H1370">
            <v>0</v>
          </cell>
          <cell r="Q1370">
            <v>0</v>
          </cell>
          <cell r="R1370">
            <v>0</v>
          </cell>
          <cell r="S1370">
            <v>0</v>
          </cell>
        </row>
        <row r="1371">
          <cell r="C1371">
            <v>0</v>
          </cell>
          <cell r="D1371">
            <v>0</v>
          </cell>
          <cell r="E1371">
            <v>0</v>
          </cell>
          <cell r="F1371">
            <v>0</v>
          </cell>
          <cell r="G1371">
            <v>0</v>
          </cell>
          <cell r="H1371">
            <v>0</v>
          </cell>
          <cell r="Q1371">
            <v>0</v>
          </cell>
          <cell r="R1371">
            <v>0</v>
          </cell>
          <cell r="S1371">
            <v>0</v>
          </cell>
        </row>
        <row r="1372">
          <cell r="C1372">
            <v>0</v>
          </cell>
          <cell r="D1372">
            <v>0</v>
          </cell>
          <cell r="E1372">
            <v>0</v>
          </cell>
          <cell r="F1372">
            <v>0</v>
          </cell>
          <cell r="G1372">
            <v>0</v>
          </cell>
          <cell r="H1372">
            <v>0</v>
          </cell>
          <cell r="Q1372">
            <v>0</v>
          </cell>
          <cell r="R1372">
            <v>0</v>
          </cell>
          <cell r="S1372">
            <v>0</v>
          </cell>
        </row>
        <row r="1373">
          <cell r="C1373">
            <v>0</v>
          </cell>
          <cell r="D1373">
            <v>0</v>
          </cell>
          <cell r="E1373">
            <v>0</v>
          </cell>
          <cell r="F1373">
            <v>0</v>
          </cell>
          <cell r="G1373">
            <v>0</v>
          </cell>
          <cell r="H1373">
            <v>0</v>
          </cell>
          <cell r="Q1373">
            <v>0</v>
          </cell>
          <cell r="R1373">
            <v>0</v>
          </cell>
          <cell r="S1373">
            <v>0</v>
          </cell>
        </row>
        <row r="1374">
          <cell r="C1374">
            <v>0</v>
          </cell>
          <cell r="D1374">
            <v>0</v>
          </cell>
          <cell r="E1374">
            <v>0</v>
          </cell>
          <cell r="F1374">
            <v>0</v>
          </cell>
          <cell r="G1374">
            <v>0</v>
          </cell>
          <cell r="H1374">
            <v>0</v>
          </cell>
          <cell r="Q1374">
            <v>0</v>
          </cell>
          <cell r="R1374">
            <v>0</v>
          </cell>
          <cell r="S1374">
            <v>0</v>
          </cell>
        </row>
        <row r="1375">
          <cell r="C1375">
            <v>0</v>
          </cell>
          <cell r="D1375">
            <v>0</v>
          </cell>
          <cell r="E1375">
            <v>0</v>
          </cell>
          <cell r="F1375">
            <v>0</v>
          </cell>
          <cell r="G1375">
            <v>0</v>
          </cell>
          <cell r="H1375">
            <v>0</v>
          </cell>
          <cell r="Q1375">
            <v>0</v>
          </cell>
          <cell r="R1375">
            <v>0</v>
          </cell>
          <cell r="S1375">
            <v>0</v>
          </cell>
        </row>
        <row r="1376">
          <cell r="C1376">
            <v>0</v>
          </cell>
          <cell r="D1376">
            <v>0</v>
          </cell>
          <cell r="E1376">
            <v>0</v>
          </cell>
          <cell r="F1376">
            <v>0</v>
          </cell>
          <cell r="G1376">
            <v>0</v>
          </cell>
          <cell r="H1376">
            <v>0</v>
          </cell>
          <cell r="Q1376">
            <v>0</v>
          </cell>
          <cell r="R1376">
            <v>0</v>
          </cell>
          <cell r="S1376">
            <v>0</v>
          </cell>
        </row>
        <row r="1377">
          <cell r="C1377">
            <v>0</v>
          </cell>
          <cell r="D1377">
            <v>0</v>
          </cell>
          <cell r="E1377">
            <v>0</v>
          </cell>
          <cell r="F1377">
            <v>0</v>
          </cell>
          <cell r="G1377">
            <v>0</v>
          </cell>
          <cell r="H1377">
            <v>0</v>
          </cell>
          <cell r="Q1377">
            <v>0</v>
          </cell>
          <cell r="R1377">
            <v>0</v>
          </cell>
          <cell r="S1377">
            <v>0</v>
          </cell>
        </row>
        <row r="1378">
          <cell r="C1378">
            <v>0</v>
          </cell>
          <cell r="D1378">
            <v>0</v>
          </cell>
          <cell r="E1378">
            <v>0</v>
          </cell>
          <cell r="F1378">
            <v>0</v>
          </cell>
          <cell r="G1378">
            <v>0</v>
          </cell>
          <cell r="H1378">
            <v>0</v>
          </cell>
          <cell r="Q1378">
            <v>0</v>
          </cell>
          <cell r="R1378">
            <v>0</v>
          </cell>
          <cell r="S1378">
            <v>0</v>
          </cell>
        </row>
        <row r="1379">
          <cell r="C1379">
            <v>0</v>
          </cell>
          <cell r="D1379">
            <v>0</v>
          </cell>
          <cell r="E1379">
            <v>0</v>
          </cell>
          <cell r="F1379">
            <v>0</v>
          </cell>
          <cell r="G1379">
            <v>0</v>
          </cell>
          <cell r="H1379">
            <v>0</v>
          </cell>
          <cell r="Q1379">
            <v>0</v>
          </cell>
          <cell r="R1379">
            <v>0</v>
          </cell>
          <cell r="S1379">
            <v>0</v>
          </cell>
        </row>
        <row r="1380">
          <cell r="C1380">
            <v>0</v>
          </cell>
          <cell r="D1380">
            <v>0</v>
          </cell>
          <cell r="E1380">
            <v>0</v>
          </cell>
          <cell r="F1380">
            <v>0</v>
          </cell>
          <cell r="G1380">
            <v>0</v>
          </cell>
          <cell r="H1380">
            <v>0</v>
          </cell>
          <cell r="Q1380">
            <v>0</v>
          </cell>
          <cell r="R1380">
            <v>0</v>
          </cell>
          <cell r="S1380">
            <v>0</v>
          </cell>
        </row>
        <row r="1381">
          <cell r="C1381">
            <v>0</v>
          </cell>
          <cell r="D1381">
            <v>0</v>
          </cell>
          <cell r="E1381">
            <v>0</v>
          </cell>
          <cell r="F1381">
            <v>0</v>
          </cell>
          <cell r="G1381">
            <v>0</v>
          </cell>
          <cell r="H1381">
            <v>0</v>
          </cell>
          <cell r="Q1381">
            <v>0</v>
          </cell>
          <cell r="R1381">
            <v>0</v>
          </cell>
          <cell r="S1381">
            <v>0</v>
          </cell>
        </row>
        <row r="1382">
          <cell r="A1382" t="str">
            <v>m998</v>
          </cell>
          <cell r="C1382" t="str">
            <v>其它材料费</v>
          </cell>
          <cell r="D1382" t="str">
            <v>%</v>
          </cell>
          <cell r="E1382">
            <v>0</v>
          </cell>
          <cell r="F1382">
            <v>0</v>
          </cell>
          <cell r="G1382">
            <v>0</v>
          </cell>
          <cell r="H1382">
            <v>0</v>
          </cell>
          <cell r="Q1382">
            <v>0</v>
          </cell>
          <cell r="R1382">
            <v>0</v>
          </cell>
          <cell r="S1382">
            <v>0</v>
          </cell>
        </row>
        <row r="1383">
          <cell r="A1383" t="str">
            <v>m999</v>
          </cell>
          <cell r="C1383" t="str">
            <v>其它材料费</v>
          </cell>
          <cell r="D1383" t="str">
            <v>usd</v>
          </cell>
          <cell r="E1383">
            <v>0</v>
          </cell>
          <cell r="F1383">
            <v>1</v>
          </cell>
          <cell r="G1383">
            <v>0</v>
          </cell>
          <cell r="H1383">
            <v>0</v>
          </cell>
          <cell r="Q1383">
            <v>0</v>
          </cell>
          <cell r="R1383">
            <v>0</v>
          </cell>
          <cell r="S1383">
            <v>0</v>
          </cell>
        </row>
        <row r="1384">
          <cell r="A1384" t="str">
            <v>E000</v>
          </cell>
          <cell r="B1384">
            <v>3</v>
          </cell>
          <cell r="C1384" t="str">
            <v>施工设备</v>
          </cell>
          <cell r="G1384">
            <v>7.1444935308236444</v>
          </cell>
          <cell r="H1384">
            <v>694.0875465195171</v>
          </cell>
          <cell r="Q1384">
            <v>0</v>
          </cell>
          <cell r="R1384">
            <v>3064.9877247233435</v>
          </cell>
          <cell r="S1384">
            <v>297763.55745687283</v>
          </cell>
        </row>
        <row r="1385">
          <cell r="A1385" t="str">
            <v>E403</v>
          </cell>
          <cell r="C1385" t="str">
            <v>混凝土搅拌机</v>
          </cell>
          <cell r="D1385" t="str">
            <v>台班</v>
          </cell>
          <cell r="E1385">
            <v>0.10200000000000001</v>
          </cell>
          <cell r="F1385">
            <v>28.477384246729034</v>
          </cell>
          <cell r="G1385">
            <v>2.9046931931663615</v>
          </cell>
          <cell r="H1385">
            <v>282.19094371611203</v>
          </cell>
          <cell r="J1385">
            <v>1.02</v>
          </cell>
          <cell r="Q1385">
            <v>43.758000000000003</v>
          </cell>
          <cell r="R1385">
            <v>1246.1133798683691</v>
          </cell>
          <cell r="S1385">
            <v>121059.91485421207</v>
          </cell>
        </row>
        <row r="1386">
          <cell r="A1386" t="str">
            <v>E405</v>
          </cell>
          <cell r="C1386" t="str">
            <v>混凝土振捣器</v>
          </cell>
          <cell r="D1386" t="str">
            <v>台班</v>
          </cell>
          <cell r="E1386">
            <v>3.4125000000000003E-2</v>
          </cell>
          <cell r="F1386">
            <v>21.169635915217</v>
          </cell>
          <cell r="G1386">
            <v>0.72241382560678025</v>
          </cell>
          <cell r="H1386">
            <v>70.182503157698704</v>
          </cell>
          <cell r="J1386">
            <v>0.34125</v>
          </cell>
          <cell r="Q1386">
            <v>14.639625000000001</v>
          </cell>
          <cell r="R1386">
            <v>309.91553118530874</v>
          </cell>
          <cell r="S1386">
            <v>30108.293854652744</v>
          </cell>
        </row>
        <row r="1387">
          <cell r="A1387" t="str">
            <v>E016</v>
          </cell>
          <cell r="C1387" t="str">
            <v>机动翻斗车</v>
          </cell>
          <cell r="D1387" t="str">
            <v>台班</v>
          </cell>
          <cell r="E1387">
            <v>8.0000000000000016E-2</v>
          </cell>
          <cell r="F1387">
            <v>43.967331400631274</v>
          </cell>
          <cell r="G1387">
            <v>3.5173865120505026</v>
          </cell>
          <cell r="H1387">
            <v>341.71409964570637</v>
          </cell>
          <cell r="J1387">
            <v>0.8</v>
          </cell>
          <cell r="Q1387">
            <v>34.320000000000007</v>
          </cell>
          <cell r="R1387">
            <v>1508.9588136696657</v>
          </cell>
          <cell r="S1387">
            <v>146595.34874800802</v>
          </cell>
        </row>
        <row r="1388">
          <cell r="C1388">
            <v>0</v>
          </cell>
          <cell r="D1388">
            <v>0</v>
          </cell>
          <cell r="E1388">
            <v>0</v>
          </cell>
          <cell r="F1388">
            <v>0</v>
          </cell>
          <cell r="G1388">
            <v>0</v>
          </cell>
          <cell r="H1388">
            <v>0</v>
          </cell>
          <cell r="Q1388">
            <v>0</v>
          </cell>
          <cell r="R1388">
            <v>0</v>
          </cell>
          <cell r="S1388">
            <v>0</v>
          </cell>
        </row>
        <row r="1389">
          <cell r="C1389">
            <v>0</v>
          </cell>
          <cell r="D1389">
            <v>0</v>
          </cell>
          <cell r="E1389">
            <v>0</v>
          </cell>
          <cell r="F1389">
            <v>0</v>
          </cell>
          <cell r="G1389">
            <v>0</v>
          </cell>
          <cell r="H1389">
            <v>0</v>
          </cell>
          <cell r="Q1389">
            <v>0</v>
          </cell>
          <cell r="R1389">
            <v>0</v>
          </cell>
          <cell r="S1389">
            <v>0</v>
          </cell>
        </row>
        <row r="1390">
          <cell r="C1390">
            <v>0</v>
          </cell>
          <cell r="D1390">
            <v>0</v>
          </cell>
          <cell r="E1390">
            <v>0</v>
          </cell>
          <cell r="F1390">
            <v>0</v>
          </cell>
          <cell r="G1390">
            <v>0</v>
          </cell>
          <cell r="H1390">
            <v>0</v>
          </cell>
          <cell r="Q1390">
            <v>0</v>
          </cell>
          <cell r="R1390">
            <v>0</v>
          </cell>
          <cell r="S1390">
            <v>0</v>
          </cell>
        </row>
        <row r="1391">
          <cell r="C1391">
            <v>0</v>
          </cell>
          <cell r="D1391">
            <v>0</v>
          </cell>
          <cell r="E1391">
            <v>0</v>
          </cell>
          <cell r="F1391">
            <v>0</v>
          </cell>
          <cell r="G1391">
            <v>0</v>
          </cell>
          <cell r="H1391">
            <v>0</v>
          </cell>
          <cell r="Q1391">
            <v>0</v>
          </cell>
          <cell r="R1391">
            <v>0</v>
          </cell>
          <cell r="S1391">
            <v>0</v>
          </cell>
        </row>
        <row r="1392">
          <cell r="C1392">
            <v>0</v>
          </cell>
          <cell r="D1392">
            <v>0</v>
          </cell>
          <cell r="E1392">
            <v>0</v>
          </cell>
          <cell r="F1392">
            <v>0</v>
          </cell>
          <cell r="G1392">
            <v>0</v>
          </cell>
          <cell r="H1392">
            <v>0</v>
          </cell>
          <cell r="Q1392">
            <v>0</v>
          </cell>
          <cell r="R1392">
            <v>0</v>
          </cell>
          <cell r="S1392">
            <v>0</v>
          </cell>
        </row>
        <row r="1393">
          <cell r="C1393">
            <v>0</v>
          </cell>
          <cell r="D1393">
            <v>0</v>
          </cell>
          <cell r="E1393">
            <v>0</v>
          </cell>
          <cell r="F1393">
            <v>0</v>
          </cell>
          <cell r="G1393">
            <v>0</v>
          </cell>
          <cell r="H1393">
            <v>0</v>
          </cell>
          <cell r="Q1393">
            <v>0</v>
          </cell>
          <cell r="R1393">
            <v>0</v>
          </cell>
          <cell r="S1393">
            <v>0</v>
          </cell>
        </row>
        <row r="1394">
          <cell r="C1394">
            <v>0</v>
          </cell>
          <cell r="D1394">
            <v>0</v>
          </cell>
          <cell r="E1394">
            <v>0</v>
          </cell>
          <cell r="F1394">
            <v>0</v>
          </cell>
          <cell r="G1394">
            <v>0</v>
          </cell>
          <cell r="H1394">
            <v>0</v>
          </cell>
          <cell r="Q1394">
            <v>0</v>
          </cell>
          <cell r="R1394">
            <v>0</v>
          </cell>
          <cell r="S1394">
            <v>0</v>
          </cell>
        </row>
        <row r="1395">
          <cell r="C1395">
            <v>0</v>
          </cell>
          <cell r="D1395">
            <v>0</v>
          </cell>
          <cell r="E1395">
            <v>0</v>
          </cell>
          <cell r="F1395">
            <v>0</v>
          </cell>
          <cell r="H1395">
            <v>0</v>
          </cell>
          <cell r="Q1395">
            <v>0</v>
          </cell>
          <cell r="R1395">
            <v>0</v>
          </cell>
          <cell r="S1395">
            <v>0</v>
          </cell>
        </row>
        <row r="1396">
          <cell r="C1396">
            <v>0</v>
          </cell>
          <cell r="D1396">
            <v>0</v>
          </cell>
          <cell r="E1396">
            <v>0</v>
          </cell>
          <cell r="F1396">
            <v>0</v>
          </cell>
          <cell r="H1396">
            <v>0</v>
          </cell>
          <cell r="Q1396">
            <v>0</v>
          </cell>
          <cell r="R1396">
            <v>0</v>
          </cell>
          <cell r="S1396">
            <v>0</v>
          </cell>
        </row>
        <row r="1397">
          <cell r="B1397">
            <v>4</v>
          </cell>
          <cell r="C1397" t="str">
            <v>基本直接费</v>
          </cell>
          <cell r="G1397">
            <v>69.001241680061042</v>
          </cell>
        </row>
        <row r="1398">
          <cell r="B1398">
            <v>5</v>
          </cell>
          <cell r="C1398" t="str">
            <v>其他直接费</v>
          </cell>
          <cell r="G1398">
            <v>11.203421984676284</v>
          </cell>
        </row>
        <row r="1399">
          <cell r="B1399">
            <v>6</v>
          </cell>
          <cell r="C1399" t="str">
            <v>间接费</v>
          </cell>
          <cell r="G1399">
            <v>5.1933370856324901</v>
          </cell>
        </row>
        <row r="1400">
          <cell r="B1400">
            <v>7</v>
          </cell>
          <cell r="C1400" t="str">
            <v>合计</v>
          </cell>
          <cell r="G1400">
            <v>85.398000750369818</v>
          </cell>
        </row>
        <row r="1402">
          <cell r="B1402" t="str">
            <v>单   价   分   析   表</v>
          </cell>
          <cell r="J1402" t="str">
            <v>工序划分</v>
          </cell>
          <cell r="Q1402" t="str">
            <v>汇总项</v>
          </cell>
        </row>
        <row r="1403">
          <cell r="J1403" t="str">
            <v>6=777</v>
          </cell>
        </row>
        <row r="1404">
          <cell r="A1404" t="str">
            <v>BOQ系数</v>
          </cell>
          <cell r="B1404" t="str">
            <v>项目编号:</v>
          </cell>
          <cell r="C1404" t="str">
            <v>砼墙1</v>
          </cell>
          <cell r="G1404" t="str">
            <v>数量</v>
          </cell>
          <cell r="H1404">
            <v>1067.5</v>
          </cell>
          <cell r="I1404" t="str">
            <v>单价</v>
          </cell>
        </row>
        <row r="1405">
          <cell r="B1405" t="str">
            <v>项目名称:</v>
          </cell>
          <cell r="C1405" t="str">
            <v>250mm thick reinforced concrete wall for the mixing tanks</v>
          </cell>
          <cell r="G1405" t="str">
            <v>单位</v>
          </cell>
          <cell r="H1405">
            <v>0</v>
          </cell>
          <cell r="I1405">
            <v>92.369280441600495</v>
          </cell>
          <cell r="J1405" t="str">
            <v>砼墙</v>
          </cell>
        </row>
        <row r="1406">
          <cell r="A1406" t="str">
            <v>砼墙1</v>
          </cell>
          <cell r="B1406" t="str">
            <v>单   价:</v>
          </cell>
          <cell r="C1406">
            <v>92.369280441600495</v>
          </cell>
          <cell r="D1406" t="str">
            <v>USD/</v>
          </cell>
          <cell r="G1406" t="str">
            <v>定额单位</v>
          </cell>
          <cell r="I1406">
            <v>8974</v>
          </cell>
        </row>
        <row r="1407">
          <cell r="A1407" t="str">
            <v>定额号</v>
          </cell>
          <cell r="B1407" t="str">
            <v>E01</v>
          </cell>
          <cell r="C1407" t="str">
            <v>名称及规格</v>
          </cell>
          <cell r="D1407" t="str">
            <v>单位</v>
          </cell>
          <cell r="E1407" t="str">
            <v>数  量</v>
          </cell>
          <cell r="F1407" t="str">
            <v>单价</v>
          </cell>
          <cell r="G1407" t="str">
            <v>合价</v>
          </cell>
          <cell r="J1407" t="str">
            <v>10M3</v>
          </cell>
          <cell r="Q1407" t="str">
            <v>数量汇总</v>
          </cell>
          <cell r="R1407" t="str">
            <v>价格汇总(美元)</v>
          </cell>
          <cell r="S1407" t="str">
            <v>价格汇总(当地币)</v>
          </cell>
        </row>
        <row r="1408">
          <cell r="G1408" t="str">
            <v>美元</v>
          </cell>
          <cell r="H1408" t="str">
            <v>当地币</v>
          </cell>
          <cell r="J1408">
            <v>0.1</v>
          </cell>
        </row>
        <row r="1409">
          <cell r="A1409" t="str">
            <v>L00</v>
          </cell>
          <cell r="B1409">
            <v>1</v>
          </cell>
          <cell r="C1409" t="str">
            <v>人工</v>
          </cell>
          <cell r="G1409">
            <v>8.6265156973751953</v>
          </cell>
          <cell r="H1409">
            <v>838.06600000000026</v>
          </cell>
          <cell r="Q1409">
            <v>0</v>
          </cell>
          <cell r="R1409">
            <v>9208.8055069480215</v>
          </cell>
          <cell r="S1409">
            <v>894635.45500000031</v>
          </cell>
        </row>
        <row r="1410">
          <cell r="A1410" t="str">
            <v>L10</v>
          </cell>
          <cell r="B1410">
            <v>1.1000000000000001</v>
          </cell>
          <cell r="C1410" t="str">
            <v>力工</v>
          </cell>
          <cell r="D1410" t="str">
            <v>day</v>
          </cell>
          <cell r="E1410">
            <v>2.1352000000000007</v>
          </cell>
          <cell r="F1410">
            <v>2.8821410190427175</v>
          </cell>
          <cell r="G1410">
            <v>6.153947503860012</v>
          </cell>
          <cell r="H1410">
            <v>597.85600000000022</v>
          </cell>
          <cell r="J1410">
            <v>21.352000000000004</v>
          </cell>
          <cell r="Q1410">
            <v>2279.3260000000005</v>
          </cell>
          <cell r="R1410">
            <v>6569.3389603705627</v>
          </cell>
          <cell r="S1410">
            <v>638211.28000000026</v>
          </cell>
        </row>
        <row r="1411">
          <cell r="A1411" t="str">
            <v>L20</v>
          </cell>
          <cell r="B1411">
            <v>1.2</v>
          </cell>
          <cell r="C1411" t="str">
            <v>技工</v>
          </cell>
          <cell r="D1411" t="str">
            <v>day</v>
          </cell>
          <cell r="E1411">
            <v>0.53380000000000016</v>
          </cell>
          <cell r="F1411">
            <v>4.6320123520329384</v>
          </cell>
          <cell r="G1411">
            <v>2.4725681935151833</v>
          </cell>
          <cell r="H1411">
            <v>240.21000000000006</v>
          </cell>
          <cell r="J1411">
            <v>5.338000000000001</v>
          </cell>
          <cell r="Q1411">
            <v>569.83150000000012</v>
          </cell>
          <cell r="R1411">
            <v>2639.4665465774583</v>
          </cell>
          <cell r="S1411">
            <v>256424.17500000008</v>
          </cell>
        </row>
        <row r="1412">
          <cell r="A1412" t="str">
            <v>M000</v>
          </cell>
          <cell r="B1412">
            <v>2</v>
          </cell>
          <cell r="C1412" t="str">
            <v>建筑材料</v>
          </cell>
          <cell r="G1412">
            <v>60.223040761708695</v>
          </cell>
          <cell r="H1412">
            <v>5850.6684100000002</v>
          </cell>
          <cell r="Q1412">
            <v>0</v>
          </cell>
          <cell r="R1412">
            <v>64288.096013124035</v>
          </cell>
          <cell r="S1412">
            <v>6245588.527675</v>
          </cell>
        </row>
        <row r="1413">
          <cell r="A1413" t="str">
            <v>C25</v>
          </cell>
          <cell r="C1413" t="str">
            <v>混凝土C25</v>
          </cell>
          <cell r="D1413" t="str">
            <v>m3</v>
          </cell>
          <cell r="E1413">
            <v>1.02</v>
          </cell>
          <cell r="F1413">
            <v>58.37</v>
          </cell>
          <cell r="G1413">
            <v>59.537399999999998</v>
          </cell>
          <cell r="H1413">
            <v>5784.0584100000005</v>
          </cell>
          <cell r="J1413">
            <v>10.199999999999999</v>
          </cell>
          <cell r="Q1413">
            <v>1088.8499999999999</v>
          </cell>
          <cell r="R1413">
            <v>63556.174500000001</v>
          </cell>
          <cell r="S1413">
            <v>6174482.3526750002</v>
          </cell>
        </row>
        <row r="1414">
          <cell r="A1414" t="str">
            <v>Y08</v>
          </cell>
          <cell r="C1414" t="str">
            <v>水</v>
          </cell>
          <cell r="D1414" t="str">
            <v>m3</v>
          </cell>
          <cell r="E1414">
            <v>1.22</v>
          </cell>
          <cell r="F1414">
            <v>0.51466803911477099</v>
          </cell>
          <cell r="G1414">
            <v>0.6278950077200206</v>
          </cell>
          <cell r="H1414">
            <v>61.000000000000007</v>
          </cell>
          <cell r="J1414">
            <v>12.2</v>
          </cell>
          <cell r="Q1414">
            <v>1302.3499999999999</v>
          </cell>
          <cell r="R1414">
            <v>670.27792074112199</v>
          </cell>
          <cell r="S1414">
            <v>65117.500000000007</v>
          </cell>
        </row>
        <row r="1415">
          <cell r="A1415" t="str">
            <v>Y09</v>
          </cell>
          <cell r="C1415" t="str">
            <v>电</v>
          </cell>
          <cell r="D1415" t="str">
            <v>kwh</v>
          </cell>
          <cell r="E1415">
            <v>0.51</v>
          </cell>
          <cell r="F1415">
            <v>0.11322696860524961</v>
          </cell>
          <cell r="G1415">
            <v>5.7745753988677304E-2</v>
          </cell>
          <cell r="H1415">
            <v>5.61</v>
          </cell>
          <cell r="J1415">
            <v>5.0999999999999996</v>
          </cell>
          <cell r="Q1415">
            <v>544.42499999999995</v>
          </cell>
          <cell r="R1415">
            <v>61.64359238291302</v>
          </cell>
          <cell r="S1415">
            <v>5988.6750000000002</v>
          </cell>
        </row>
        <row r="1416">
          <cell r="C1416">
            <v>0</v>
          </cell>
          <cell r="D1416">
            <v>0</v>
          </cell>
          <cell r="E1416">
            <v>0</v>
          </cell>
          <cell r="F1416">
            <v>0</v>
          </cell>
          <cell r="G1416">
            <v>0</v>
          </cell>
          <cell r="H1416">
            <v>0</v>
          </cell>
          <cell r="Q1416">
            <v>0</v>
          </cell>
          <cell r="R1416">
            <v>0</v>
          </cell>
          <cell r="S1416">
            <v>0</v>
          </cell>
        </row>
        <row r="1417">
          <cell r="C1417">
            <v>0</v>
          </cell>
          <cell r="D1417">
            <v>0</v>
          </cell>
          <cell r="E1417">
            <v>0</v>
          </cell>
          <cell r="F1417">
            <v>0</v>
          </cell>
          <cell r="G1417">
            <v>0</v>
          </cell>
          <cell r="H1417">
            <v>0</v>
          </cell>
          <cell r="Q1417">
            <v>0</v>
          </cell>
          <cell r="R1417">
            <v>0</v>
          </cell>
          <cell r="S1417">
            <v>0</v>
          </cell>
        </row>
        <row r="1418">
          <cell r="C1418">
            <v>0</v>
          </cell>
          <cell r="D1418">
            <v>0</v>
          </cell>
          <cell r="E1418">
            <v>0</v>
          </cell>
          <cell r="F1418">
            <v>0</v>
          </cell>
          <cell r="G1418">
            <v>0</v>
          </cell>
          <cell r="H1418">
            <v>0</v>
          </cell>
          <cell r="Q1418">
            <v>0</v>
          </cell>
          <cell r="R1418">
            <v>0</v>
          </cell>
          <cell r="S1418">
            <v>0</v>
          </cell>
        </row>
        <row r="1419">
          <cell r="C1419">
            <v>0</v>
          </cell>
          <cell r="D1419">
            <v>0</v>
          </cell>
          <cell r="E1419">
            <v>0</v>
          </cell>
          <cell r="F1419">
            <v>0</v>
          </cell>
          <cell r="G1419">
            <v>0</v>
          </cell>
          <cell r="H1419">
            <v>0</v>
          </cell>
          <cell r="Q1419">
            <v>0</v>
          </cell>
          <cell r="R1419">
            <v>0</v>
          </cell>
          <cell r="S1419">
            <v>0</v>
          </cell>
        </row>
        <row r="1420">
          <cell r="C1420">
            <v>0</v>
          </cell>
          <cell r="D1420">
            <v>0</v>
          </cell>
          <cell r="E1420">
            <v>0</v>
          </cell>
          <cell r="F1420">
            <v>0</v>
          </cell>
          <cell r="G1420">
            <v>0</v>
          </cell>
          <cell r="H1420">
            <v>0</v>
          </cell>
          <cell r="Q1420">
            <v>0</v>
          </cell>
          <cell r="R1420">
            <v>0</v>
          </cell>
          <cell r="S1420">
            <v>0</v>
          </cell>
        </row>
        <row r="1421">
          <cell r="C1421">
            <v>0</v>
          </cell>
          <cell r="D1421">
            <v>0</v>
          </cell>
          <cell r="E1421">
            <v>0</v>
          </cell>
          <cell r="F1421">
            <v>0</v>
          </cell>
          <cell r="G1421">
            <v>0</v>
          </cell>
          <cell r="H1421">
            <v>0</v>
          </cell>
          <cell r="Q1421">
            <v>0</v>
          </cell>
          <cell r="R1421">
            <v>0</v>
          </cell>
          <cell r="S1421">
            <v>0</v>
          </cell>
        </row>
        <row r="1422">
          <cell r="C1422">
            <v>0</v>
          </cell>
          <cell r="D1422">
            <v>0</v>
          </cell>
          <cell r="E1422">
            <v>0</v>
          </cell>
          <cell r="F1422">
            <v>0</v>
          </cell>
          <cell r="G1422">
            <v>0</v>
          </cell>
          <cell r="H1422">
            <v>0</v>
          </cell>
          <cell r="Q1422">
            <v>0</v>
          </cell>
          <cell r="R1422">
            <v>0</v>
          </cell>
          <cell r="S1422">
            <v>0</v>
          </cell>
        </row>
        <row r="1423">
          <cell r="C1423">
            <v>0</v>
          </cell>
          <cell r="D1423">
            <v>0</v>
          </cell>
          <cell r="E1423">
            <v>0</v>
          </cell>
          <cell r="F1423">
            <v>0</v>
          </cell>
          <cell r="G1423">
            <v>0</v>
          </cell>
          <cell r="H1423">
            <v>0</v>
          </cell>
          <cell r="Q1423">
            <v>0</v>
          </cell>
          <cell r="R1423">
            <v>0</v>
          </cell>
          <cell r="S1423">
            <v>0</v>
          </cell>
        </row>
        <row r="1424">
          <cell r="C1424">
            <v>0</v>
          </cell>
          <cell r="D1424">
            <v>0</v>
          </cell>
          <cell r="E1424">
            <v>0</v>
          </cell>
          <cell r="F1424">
            <v>0</v>
          </cell>
          <cell r="G1424">
            <v>0</v>
          </cell>
          <cell r="H1424">
            <v>0</v>
          </cell>
          <cell r="Q1424">
            <v>0</v>
          </cell>
          <cell r="R1424">
            <v>0</v>
          </cell>
          <cell r="S1424">
            <v>0</v>
          </cell>
        </row>
        <row r="1425">
          <cell r="C1425">
            <v>0</v>
          </cell>
          <cell r="D1425">
            <v>0</v>
          </cell>
          <cell r="E1425">
            <v>0</v>
          </cell>
          <cell r="F1425">
            <v>0</v>
          </cell>
          <cell r="G1425">
            <v>0</v>
          </cell>
          <cell r="H1425">
            <v>0</v>
          </cell>
          <cell r="Q1425">
            <v>0</v>
          </cell>
          <cell r="R1425">
            <v>0</v>
          </cell>
          <cell r="S1425">
            <v>0</v>
          </cell>
        </row>
        <row r="1426">
          <cell r="C1426">
            <v>0</v>
          </cell>
          <cell r="D1426">
            <v>0</v>
          </cell>
          <cell r="E1426">
            <v>0</v>
          </cell>
          <cell r="F1426">
            <v>0</v>
          </cell>
          <cell r="G1426">
            <v>0</v>
          </cell>
          <cell r="H1426">
            <v>0</v>
          </cell>
          <cell r="Q1426">
            <v>0</v>
          </cell>
          <cell r="R1426">
            <v>0</v>
          </cell>
          <cell r="S1426">
            <v>0</v>
          </cell>
        </row>
        <row r="1427">
          <cell r="C1427">
            <v>0</v>
          </cell>
          <cell r="D1427">
            <v>0</v>
          </cell>
          <cell r="E1427">
            <v>0</v>
          </cell>
          <cell r="F1427">
            <v>0</v>
          </cell>
          <cell r="G1427">
            <v>0</v>
          </cell>
          <cell r="H1427">
            <v>0</v>
          </cell>
          <cell r="Q1427">
            <v>0</v>
          </cell>
          <cell r="R1427">
            <v>0</v>
          </cell>
          <cell r="S1427">
            <v>0</v>
          </cell>
        </row>
        <row r="1428">
          <cell r="C1428">
            <v>0</v>
          </cell>
          <cell r="D1428">
            <v>0</v>
          </cell>
          <cell r="E1428">
            <v>0</v>
          </cell>
          <cell r="F1428">
            <v>0</v>
          </cell>
          <cell r="G1428">
            <v>0</v>
          </cell>
          <cell r="H1428">
            <v>0</v>
          </cell>
          <cell r="Q1428">
            <v>0</v>
          </cell>
          <cell r="R1428">
            <v>0</v>
          </cell>
          <cell r="S1428">
            <v>0</v>
          </cell>
        </row>
        <row r="1429">
          <cell r="C1429">
            <v>0</v>
          </cell>
          <cell r="D1429">
            <v>0</v>
          </cell>
          <cell r="E1429">
            <v>0</v>
          </cell>
          <cell r="F1429">
            <v>0</v>
          </cell>
          <cell r="G1429">
            <v>0</v>
          </cell>
          <cell r="H1429">
            <v>0</v>
          </cell>
          <cell r="Q1429">
            <v>0</v>
          </cell>
          <cell r="R1429">
            <v>0</v>
          </cell>
          <cell r="S1429">
            <v>0</v>
          </cell>
        </row>
        <row r="1430">
          <cell r="C1430">
            <v>0</v>
          </cell>
          <cell r="D1430">
            <v>0</v>
          </cell>
          <cell r="E1430">
            <v>0</v>
          </cell>
          <cell r="F1430">
            <v>0</v>
          </cell>
          <cell r="G1430">
            <v>0</v>
          </cell>
          <cell r="H1430">
            <v>0</v>
          </cell>
          <cell r="Q1430">
            <v>0</v>
          </cell>
          <cell r="R1430">
            <v>0</v>
          </cell>
          <cell r="S1430">
            <v>0</v>
          </cell>
        </row>
        <row r="1431">
          <cell r="C1431">
            <v>0</v>
          </cell>
          <cell r="D1431">
            <v>0</v>
          </cell>
          <cell r="E1431">
            <v>0</v>
          </cell>
          <cell r="F1431">
            <v>0</v>
          </cell>
          <cell r="G1431">
            <v>0</v>
          </cell>
          <cell r="H1431">
            <v>0</v>
          </cell>
          <cell r="Q1431">
            <v>0</v>
          </cell>
          <cell r="R1431">
            <v>0</v>
          </cell>
          <cell r="S1431">
            <v>0</v>
          </cell>
        </row>
        <row r="1432">
          <cell r="A1432" t="str">
            <v>m998</v>
          </cell>
          <cell r="C1432" t="str">
            <v>其它材料费</v>
          </cell>
          <cell r="D1432" t="str">
            <v>%</v>
          </cell>
          <cell r="E1432">
            <v>0</v>
          </cell>
          <cell r="F1432">
            <v>0</v>
          </cell>
          <cell r="G1432">
            <v>0</v>
          </cell>
          <cell r="H1432">
            <v>0</v>
          </cell>
          <cell r="Q1432">
            <v>0</v>
          </cell>
          <cell r="R1432">
            <v>0</v>
          </cell>
          <cell r="S1432">
            <v>0</v>
          </cell>
        </row>
        <row r="1433">
          <cell r="A1433" t="str">
            <v>m999</v>
          </cell>
          <cell r="C1433" t="str">
            <v>其它材料费</v>
          </cell>
          <cell r="D1433" t="str">
            <v>usd</v>
          </cell>
          <cell r="E1433">
            <v>0</v>
          </cell>
          <cell r="F1433">
            <v>1</v>
          </cell>
          <cell r="G1433">
            <v>0</v>
          </cell>
          <cell r="H1433">
            <v>0</v>
          </cell>
          <cell r="Q1433">
            <v>0</v>
          </cell>
          <cell r="R1433">
            <v>0</v>
          </cell>
          <cell r="S1433">
            <v>0</v>
          </cell>
        </row>
        <row r="1434">
          <cell r="A1434" t="str">
            <v>E000</v>
          </cell>
          <cell r="B1434">
            <v>3</v>
          </cell>
          <cell r="C1434" t="str">
            <v>施工设备</v>
          </cell>
          <cell r="G1434">
            <v>5.7844512174554303</v>
          </cell>
          <cell r="H1434">
            <v>561.9594357757951</v>
          </cell>
          <cell r="Q1434">
            <v>0</v>
          </cell>
          <cell r="R1434">
            <v>6174.901674633672</v>
          </cell>
          <cell r="S1434">
            <v>599891.6976906613</v>
          </cell>
        </row>
        <row r="1435">
          <cell r="A1435" t="str">
            <v>E403</v>
          </cell>
          <cell r="C1435" t="str">
            <v>混凝土搅拌机</v>
          </cell>
          <cell r="D1435" t="str">
            <v>台班</v>
          </cell>
          <cell r="E1435">
            <v>6.3800000000000009E-2</v>
          </cell>
          <cell r="F1435">
            <v>28.477384246729034</v>
          </cell>
          <cell r="G1435">
            <v>1.8168571149413126</v>
          </cell>
          <cell r="H1435">
            <v>176.50766871654852</v>
          </cell>
          <cell r="J1435">
            <v>0.63800000000000001</v>
          </cell>
          <cell r="Q1435">
            <v>68.106500000000011</v>
          </cell>
          <cell r="R1435">
            <v>1939.4949701998512</v>
          </cell>
          <cell r="S1435">
            <v>188421.93635491555</v>
          </cell>
        </row>
        <row r="1436">
          <cell r="A1436" t="str">
            <v>E405</v>
          </cell>
          <cell r="C1436" t="str">
            <v>混凝土振捣器</v>
          </cell>
          <cell r="D1436" t="str">
            <v>台班</v>
          </cell>
          <cell r="E1436">
            <v>2.126666666666667E-2</v>
          </cell>
          <cell r="F1436">
            <v>21.169635915217</v>
          </cell>
          <cell r="G1436">
            <v>0.45020759046361492</v>
          </cell>
          <cell r="H1436">
            <v>43.737667413540194</v>
          </cell>
          <cell r="J1436">
            <v>0.21266666666666667</v>
          </cell>
          <cell r="Q1436">
            <v>22.70216666666667</v>
          </cell>
          <cell r="R1436">
            <v>480.59660281990892</v>
          </cell>
          <cell r="S1436">
            <v>46689.959963954156</v>
          </cell>
        </row>
        <row r="1437">
          <cell r="A1437" t="str">
            <v>E016</v>
          </cell>
          <cell r="C1437" t="str">
            <v>机动翻斗车</v>
          </cell>
          <cell r="D1437" t="str">
            <v>台班</v>
          </cell>
          <cell r="E1437">
            <v>8.0000000000000016E-2</v>
          </cell>
          <cell r="F1437">
            <v>43.967331400631274</v>
          </cell>
          <cell r="G1437">
            <v>3.5173865120505026</v>
          </cell>
          <cell r="H1437">
            <v>341.71409964570637</v>
          </cell>
          <cell r="J1437">
            <v>0.8</v>
          </cell>
          <cell r="Q1437">
            <v>85.40000000000002</v>
          </cell>
          <cell r="R1437">
            <v>3754.8101016139117</v>
          </cell>
          <cell r="S1437">
            <v>364779.80137179157</v>
          </cell>
        </row>
        <row r="1438">
          <cell r="C1438">
            <v>0</v>
          </cell>
          <cell r="D1438">
            <v>0</v>
          </cell>
          <cell r="E1438">
            <v>0</v>
          </cell>
          <cell r="F1438">
            <v>0</v>
          </cell>
          <cell r="G1438">
            <v>0</v>
          </cell>
          <cell r="H1438">
            <v>0</v>
          </cell>
          <cell r="Q1438">
            <v>0</v>
          </cell>
          <cell r="R1438">
            <v>0</v>
          </cell>
          <cell r="S1438">
            <v>0</v>
          </cell>
        </row>
        <row r="1439">
          <cell r="C1439">
            <v>0</v>
          </cell>
          <cell r="D1439">
            <v>0</v>
          </cell>
          <cell r="E1439">
            <v>0</v>
          </cell>
          <cell r="F1439">
            <v>0</v>
          </cell>
          <cell r="G1439">
            <v>0</v>
          </cell>
          <cell r="H1439">
            <v>0</v>
          </cell>
          <cell r="Q1439">
            <v>0</v>
          </cell>
          <cell r="R1439">
            <v>0</v>
          </cell>
          <cell r="S1439">
            <v>0</v>
          </cell>
        </row>
        <row r="1440">
          <cell r="C1440">
            <v>0</v>
          </cell>
          <cell r="D1440">
            <v>0</v>
          </cell>
          <cell r="E1440">
            <v>0</v>
          </cell>
          <cell r="F1440">
            <v>0</v>
          </cell>
          <cell r="G1440">
            <v>0</v>
          </cell>
          <cell r="H1440">
            <v>0</v>
          </cell>
          <cell r="Q1440">
            <v>0</v>
          </cell>
          <cell r="R1440">
            <v>0</v>
          </cell>
          <cell r="S1440">
            <v>0</v>
          </cell>
        </row>
        <row r="1441">
          <cell r="C1441">
            <v>0</v>
          </cell>
          <cell r="D1441">
            <v>0</v>
          </cell>
          <cell r="E1441">
            <v>0</v>
          </cell>
          <cell r="F1441">
            <v>0</v>
          </cell>
          <cell r="G1441">
            <v>0</v>
          </cell>
          <cell r="H1441">
            <v>0</v>
          </cell>
          <cell r="Q1441">
            <v>0</v>
          </cell>
          <cell r="R1441">
            <v>0</v>
          </cell>
          <cell r="S1441">
            <v>0</v>
          </cell>
        </row>
        <row r="1442">
          <cell r="C1442">
            <v>0</v>
          </cell>
          <cell r="D1442">
            <v>0</v>
          </cell>
          <cell r="E1442">
            <v>0</v>
          </cell>
          <cell r="F1442">
            <v>0</v>
          </cell>
          <cell r="G1442">
            <v>0</v>
          </cell>
          <cell r="H1442">
            <v>0</v>
          </cell>
          <cell r="Q1442">
            <v>0</v>
          </cell>
          <cell r="R1442">
            <v>0</v>
          </cell>
          <cell r="S1442">
            <v>0</v>
          </cell>
        </row>
        <row r="1443">
          <cell r="C1443">
            <v>0</v>
          </cell>
          <cell r="D1443">
            <v>0</v>
          </cell>
          <cell r="E1443">
            <v>0</v>
          </cell>
          <cell r="F1443">
            <v>0</v>
          </cell>
          <cell r="G1443">
            <v>0</v>
          </cell>
          <cell r="H1443">
            <v>0</v>
          </cell>
          <cell r="Q1443">
            <v>0</v>
          </cell>
          <cell r="R1443">
            <v>0</v>
          </cell>
          <cell r="S1443">
            <v>0</v>
          </cell>
        </row>
        <row r="1444">
          <cell r="C1444">
            <v>0</v>
          </cell>
          <cell r="D1444">
            <v>0</v>
          </cell>
          <cell r="E1444">
            <v>0</v>
          </cell>
          <cell r="F1444">
            <v>0</v>
          </cell>
          <cell r="G1444">
            <v>0</v>
          </cell>
          <cell r="H1444">
            <v>0</v>
          </cell>
          <cell r="Q1444">
            <v>0</v>
          </cell>
          <cell r="R1444">
            <v>0</v>
          </cell>
          <cell r="S1444">
            <v>0</v>
          </cell>
        </row>
        <row r="1445">
          <cell r="C1445">
            <v>0</v>
          </cell>
          <cell r="D1445">
            <v>0</v>
          </cell>
          <cell r="E1445">
            <v>0</v>
          </cell>
          <cell r="F1445">
            <v>0</v>
          </cell>
          <cell r="H1445">
            <v>0</v>
          </cell>
          <cell r="Q1445">
            <v>0</v>
          </cell>
          <cell r="R1445">
            <v>0</v>
          </cell>
          <cell r="S1445">
            <v>0</v>
          </cell>
        </row>
        <row r="1446">
          <cell r="C1446">
            <v>0</v>
          </cell>
          <cell r="D1446">
            <v>0</v>
          </cell>
          <cell r="E1446">
            <v>0</v>
          </cell>
          <cell r="F1446">
            <v>0</v>
          </cell>
          <cell r="H1446">
            <v>0</v>
          </cell>
          <cell r="Q1446">
            <v>0</v>
          </cell>
          <cell r="R1446">
            <v>0</v>
          </cell>
          <cell r="S1446">
            <v>0</v>
          </cell>
        </row>
        <row r="1447">
          <cell r="B1447">
            <v>4</v>
          </cell>
          <cell r="C1447" t="str">
            <v>基本直接费</v>
          </cell>
          <cell r="G1447">
            <v>74.634007676539312</v>
          </cell>
        </row>
        <row r="1448">
          <cell r="B1448">
            <v>5</v>
          </cell>
          <cell r="C1448" t="str">
            <v>其他直接费</v>
          </cell>
          <cell r="G1448">
            <v>12.117988923805978</v>
          </cell>
        </row>
        <row r="1449">
          <cell r="B1449">
            <v>6</v>
          </cell>
          <cell r="C1449" t="str">
            <v>间接费</v>
          </cell>
          <cell r="G1449">
            <v>5.6172838412551984</v>
          </cell>
        </row>
        <row r="1450">
          <cell r="B1450">
            <v>7</v>
          </cell>
          <cell r="C1450" t="str">
            <v>合计</v>
          </cell>
          <cell r="G1450">
            <v>92.369280441600495</v>
          </cell>
        </row>
        <row r="1452">
          <cell r="B1452" t="str">
            <v>单   价   分   析   表</v>
          </cell>
          <cell r="J1452" t="str">
            <v>工序划分</v>
          </cell>
          <cell r="Q1452" t="str">
            <v>汇总项</v>
          </cell>
        </row>
        <row r="1453">
          <cell r="J1453" t="str">
            <v>6=777</v>
          </cell>
        </row>
        <row r="1454">
          <cell r="A1454" t="str">
            <v>BOQ系数</v>
          </cell>
          <cell r="B1454" t="str">
            <v>项目编号:</v>
          </cell>
          <cell r="C1454" t="str">
            <v>砼墙2</v>
          </cell>
          <cell r="G1454" t="str">
            <v>数量</v>
          </cell>
          <cell r="H1454">
            <v>93.412000000000006</v>
          </cell>
          <cell r="I1454" t="str">
            <v>单价</v>
          </cell>
        </row>
        <row r="1455">
          <cell r="B1455" t="str">
            <v>项目名称:</v>
          </cell>
          <cell r="C1455" t="str">
            <v>100mm thick reinforced concrete wall for the mixing tanks</v>
          </cell>
          <cell r="G1455" t="str">
            <v>单位</v>
          </cell>
          <cell r="H1455">
            <v>0</v>
          </cell>
          <cell r="I1455">
            <v>83.132352397440428</v>
          </cell>
          <cell r="J1455" t="str">
            <v>砼墙</v>
          </cell>
        </row>
        <row r="1456">
          <cell r="A1456" t="str">
            <v>砼墙2</v>
          </cell>
          <cell r="B1456" t="str">
            <v>单   价:</v>
          </cell>
          <cell r="C1456">
            <v>83.132352397440428</v>
          </cell>
          <cell r="D1456" t="str">
            <v>USD/</v>
          </cell>
          <cell r="G1456" t="str">
            <v>定额单位</v>
          </cell>
          <cell r="I1456">
            <v>8076</v>
          </cell>
        </row>
        <row r="1457">
          <cell r="A1457" t="str">
            <v>定额号</v>
          </cell>
          <cell r="B1457" t="str">
            <v>E01</v>
          </cell>
          <cell r="C1457" t="str">
            <v>名称及规格</v>
          </cell>
          <cell r="D1457" t="str">
            <v>单位</v>
          </cell>
          <cell r="E1457" t="str">
            <v>数  量</v>
          </cell>
          <cell r="F1457" t="str">
            <v>单价</v>
          </cell>
          <cell r="G1457" t="str">
            <v>合价</v>
          </cell>
          <cell r="J1457" t="str">
            <v>10M3</v>
          </cell>
          <cell r="Q1457" t="str">
            <v>数量汇总</v>
          </cell>
          <cell r="R1457" t="str">
            <v>价格汇总(美元)</v>
          </cell>
          <cell r="S1457" t="str">
            <v>价格汇总(当地币)</v>
          </cell>
        </row>
        <row r="1458">
          <cell r="G1458" t="str">
            <v>美元</v>
          </cell>
          <cell r="H1458" t="str">
            <v>当地币</v>
          </cell>
          <cell r="J1458">
            <v>0.09</v>
          </cell>
        </row>
        <row r="1459">
          <cell r="A1459" t="str">
            <v>L00</v>
          </cell>
          <cell r="B1459">
            <v>1</v>
          </cell>
          <cell r="C1459" t="str">
            <v>人工</v>
          </cell>
          <cell r="G1459">
            <v>7.7638641276376745</v>
          </cell>
          <cell r="H1459">
            <v>754.25940000000014</v>
          </cell>
          <cell r="Q1459">
            <v>0</v>
          </cell>
          <cell r="R1459">
            <v>725.23807589089051</v>
          </cell>
          <cell r="S1459">
            <v>70456.879072800017</v>
          </cell>
        </row>
        <row r="1460">
          <cell r="A1460" t="str">
            <v>L10</v>
          </cell>
          <cell r="B1460">
            <v>1.1000000000000001</v>
          </cell>
          <cell r="C1460" t="str">
            <v>力工</v>
          </cell>
          <cell r="D1460" t="str">
            <v>day</v>
          </cell>
          <cell r="E1460">
            <v>1.9216800000000003</v>
          </cell>
          <cell r="F1460">
            <v>2.8821410190427175</v>
          </cell>
          <cell r="G1460">
            <v>5.5385527534740104</v>
          </cell>
          <cell r="H1460">
            <v>538.07040000000018</v>
          </cell>
          <cell r="J1460">
            <v>21.352000000000004</v>
          </cell>
          <cell r="Q1460">
            <v>179.50797216000004</v>
          </cell>
          <cell r="R1460">
            <v>517.36728980751434</v>
          </cell>
          <cell r="S1460">
            <v>50262.232204800021</v>
          </cell>
        </row>
        <row r="1461">
          <cell r="A1461" t="str">
            <v>L20</v>
          </cell>
          <cell r="B1461">
            <v>1.2</v>
          </cell>
          <cell r="C1461" t="str">
            <v>技工</v>
          </cell>
          <cell r="D1461" t="str">
            <v>day</v>
          </cell>
          <cell r="E1461">
            <v>0.48042000000000007</v>
          </cell>
          <cell r="F1461">
            <v>4.6320123520329384</v>
          </cell>
          <cell r="G1461">
            <v>2.2253113741636645</v>
          </cell>
          <cell r="H1461">
            <v>216.18900000000002</v>
          </cell>
          <cell r="J1461">
            <v>5.338000000000001</v>
          </cell>
          <cell r="Q1461">
            <v>44.876993040000009</v>
          </cell>
          <cell r="R1461">
            <v>207.87078608337623</v>
          </cell>
          <cell r="S1461">
            <v>20194.646868000003</v>
          </cell>
        </row>
        <row r="1462">
          <cell r="A1462" t="str">
            <v>M000</v>
          </cell>
          <cell r="B1462">
            <v>2</v>
          </cell>
          <cell r="C1462" t="str">
            <v>建筑材料</v>
          </cell>
          <cell r="G1462">
            <v>54.200736685537819</v>
          </cell>
          <cell r="H1462">
            <v>5265.6015689999995</v>
          </cell>
          <cell r="Q1462">
            <v>0</v>
          </cell>
          <cell r="R1462">
            <v>5062.9992152694595</v>
          </cell>
          <cell r="S1462">
            <v>491870.37376342801</v>
          </cell>
        </row>
        <row r="1463">
          <cell r="A1463" t="str">
            <v>C25</v>
          </cell>
          <cell r="C1463" t="str">
            <v>混凝土C25</v>
          </cell>
          <cell r="D1463" t="str">
            <v>m3</v>
          </cell>
          <cell r="E1463">
            <v>0.91799999999999993</v>
          </cell>
          <cell r="F1463">
            <v>58.37</v>
          </cell>
          <cell r="G1463">
            <v>53.583659999999995</v>
          </cell>
          <cell r="H1463">
            <v>5205.6525689999999</v>
          </cell>
          <cell r="J1463">
            <v>10.199999999999999</v>
          </cell>
          <cell r="Q1463">
            <v>85.752216000000004</v>
          </cell>
          <cell r="R1463">
            <v>5005.3568479200003</v>
          </cell>
          <cell r="S1463">
            <v>486270.41777542804</v>
          </cell>
        </row>
        <row r="1464">
          <cell r="A1464" t="str">
            <v>Y08</v>
          </cell>
          <cell r="C1464" t="str">
            <v>水</v>
          </cell>
          <cell r="D1464" t="str">
            <v>m3</v>
          </cell>
          <cell r="E1464">
            <v>1.0979999999999999</v>
          </cell>
          <cell r="F1464">
            <v>0.51466803911477099</v>
          </cell>
          <cell r="G1464">
            <v>0.56510550694801853</v>
          </cell>
          <cell r="H1464">
            <v>54.900000000000006</v>
          </cell>
          <cell r="J1464">
            <v>12.2</v>
          </cell>
          <cell r="Q1464">
            <v>102.56637599999999</v>
          </cell>
          <cell r="R1464">
            <v>52.787635615028307</v>
          </cell>
          <cell r="S1464">
            <v>5128.3188000000009</v>
          </cell>
        </row>
        <row r="1465">
          <cell r="A1465" t="str">
            <v>Y09</v>
          </cell>
          <cell r="C1465" t="str">
            <v>电</v>
          </cell>
          <cell r="D1465" t="str">
            <v>kwh</v>
          </cell>
          <cell r="E1465">
            <v>0.45899999999999996</v>
          </cell>
          <cell r="F1465">
            <v>0.11322696860524961</v>
          </cell>
          <cell r="G1465">
            <v>5.1971178589809569E-2</v>
          </cell>
          <cell r="H1465">
            <v>5.0489999999999995</v>
          </cell>
          <cell r="J1465">
            <v>5.0999999999999996</v>
          </cell>
          <cell r="Q1465">
            <v>42.876108000000002</v>
          </cell>
          <cell r="R1465">
            <v>4.8547317344312919</v>
          </cell>
          <cell r="S1465">
            <v>471.63718799999998</v>
          </cell>
        </row>
        <row r="1466">
          <cell r="C1466">
            <v>0</v>
          </cell>
          <cell r="D1466">
            <v>0</v>
          </cell>
          <cell r="E1466">
            <v>0</v>
          </cell>
          <cell r="F1466">
            <v>0</v>
          </cell>
          <cell r="G1466">
            <v>0</v>
          </cell>
          <cell r="H1466">
            <v>0</v>
          </cell>
          <cell r="Q1466">
            <v>0</v>
          </cell>
          <cell r="R1466">
            <v>0</v>
          </cell>
          <cell r="S1466">
            <v>0</v>
          </cell>
        </row>
        <row r="1467">
          <cell r="C1467">
            <v>0</v>
          </cell>
          <cell r="D1467">
            <v>0</v>
          </cell>
          <cell r="E1467">
            <v>0</v>
          </cell>
          <cell r="F1467">
            <v>0</v>
          </cell>
          <cell r="G1467">
            <v>0</v>
          </cell>
          <cell r="H1467">
            <v>0</v>
          </cell>
          <cell r="Q1467">
            <v>0</v>
          </cell>
          <cell r="R1467">
            <v>0</v>
          </cell>
          <cell r="S1467">
            <v>0</v>
          </cell>
        </row>
        <row r="1468">
          <cell r="C1468">
            <v>0</v>
          </cell>
          <cell r="D1468">
            <v>0</v>
          </cell>
          <cell r="E1468">
            <v>0</v>
          </cell>
          <cell r="F1468">
            <v>0</v>
          </cell>
          <cell r="G1468">
            <v>0</v>
          </cell>
          <cell r="H1468">
            <v>0</v>
          </cell>
          <cell r="Q1468">
            <v>0</v>
          </cell>
          <cell r="R1468">
            <v>0</v>
          </cell>
          <cell r="S1468">
            <v>0</v>
          </cell>
        </row>
        <row r="1469">
          <cell r="C1469">
            <v>0</v>
          </cell>
          <cell r="D1469">
            <v>0</v>
          </cell>
          <cell r="E1469">
            <v>0</v>
          </cell>
          <cell r="F1469">
            <v>0</v>
          </cell>
          <cell r="G1469">
            <v>0</v>
          </cell>
          <cell r="H1469">
            <v>0</v>
          </cell>
          <cell r="Q1469">
            <v>0</v>
          </cell>
          <cell r="R1469">
            <v>0</v>
          </cell>
          <cell r="S1469">
            <v>0</v>
          </cell>
        </row>
        <row r="1470">
          <cell r="C1470">
            <v>0</v>
          </cell>
          <cell r="D1470">
            <v>0</v>
          </cell>
          <cell r="E1470">
            <v>0</v>
          </cell>
          <cell r="F1470">
            <v>0</v>
          </cell>
          <cell r="G1470">
            <v>0</v>
          </cell>
          <cell r="H1470">
            <v>0</v>
          </cell>
          <cell r="Q1470">
            <v>0</v>
          </cell>
          <cell r="R1470">
            <v>0</v>
          </cell>
          <cell r="S1470">
            <v>0</v>
          </cell>
        </row>
        <row r="1471">
          <cell r="C1471">
            <v>0</v>
          </cell>
          <cell r="D1471">
            <v>0</v>
          </cell>
          <cell r="E1471">
            <v>0</v>
          </cell>
          <cell r="F1471">
            <v>0</v>
          </cell>
          <cell r="G1471">
            <v>0</v>
          </cell>
          <cell r="H1471">
            <v>0</v>
          </cell>
          <cell r="Q1471">
            <v>0</v>
          </cell>
          <cell r="R1471">
            <v>0</v>
          </cell>
          <cell r="S1471">
            <v>0</v>
          </cell>
        </row>
        <row r="1472">
          <cell r="C1472">
            <v>0</v>
          </cell>
          <cell r="D1472">
            <v>0</v>
          </cell>
          <cell r="E1472">
            <v>0</v>
          </cell>
          <cell r="F1472">
            <v>0</v>
          </cell>
          <cell r="G1472">
            <v>0</v>
          </cell>
          <cell r="H1472">
            <v>0</v>
          </cell>
          <cell r="Q1472">
            <v>0</v>
          </cell>
          <cell r="R1472">
            <v>0</v>
          </cell>
          <cell r="S1472">
            <v>0</v>
          </cell>
        </row>
        <row r="1473">
          <cell r="C1473">
            <v>0</v>
          </cell>
          <cell r="D1473">
            <v>0</v>
          </cell>
          <cell r="E1473">
            <v>0</v>
          </cell>
          <cell r="F1473">
            <v>0</v>
          </cell>
          <cell r="G1473">
            <v>0</v>
          </cell>
          <cell r="H1473">
            <v>0</v>
          </cell>
          <cell r="Q1473">
            <v>0</v>
          </cell>
          <cell r="R1473">
            <v>0</v>
          </cell>
          <cell r="S1473">
            <v>0</v>
          </cell>
        </row>
        <row r="1474">
          <cell r="C1474">
            <v>0</v>
          </cell>
          <cell r="D1474">
            <v>0</v>
          </cell>
          <cell r="E1474">
            <v>0</v>
          </cell>
          <cell r="F1474">
            <v>0</v>
          </cell>
          <cell r="G1474">
            <v>0</v>
          </cell>
          <cell r="H1474">
            <v>0</v>
          </cell>
          <cell r="Q1474">
            <v>0</v>
          </cell>
          <cell r="R1474">
            <v>0</v>
          </cell>
          <cell r="S1474">
            <v>0</v>
          </cell>
        </row>
        <row r="1475">
          <cell r="C1475">
            <v>0</v>
          </cell>
          <cell r="D1475">
            <v>0</v>
          </cell>
          <cell r="E1475">
            <v>0</v>
          </cell>
          <cell r="F1475">
            <v>0</v>
          </cell>
          <cell r="G1475">
            <v>0</v>
          </cell>
          <cell r="H1475">
            <v>0</v>
          </cell>
          <cell r="Q1475">
            <v>0</v>
          </cell>
          <cell r="R1475">
            <v>0</v>
          </cell>
          <cell r="S1475">
            <v>0</v>
          </cell>
        </row>
        <row r="1476">
          <cell r="C1476">
            <v>0</v>
          </cell>
          <cell r="D1476">
            <v>0</v>
          </cell>
          <cell r="E1476">
            <v>0</v>
          </cell>
          <cell r="F1476">
            <v>0</v>
          </cell>
          <cell r="G1476">
            <v>0</v>
          </cell>
          <cell r="H1476">
            <v>0</v>
          </cell>
          <cell r="Q1476">
            <v>0</v>
          </cell>
          <cell r="R1476">
            <v>0</v>
          </cell>
          <cell r="S1476">
            <v>0</v>
          </cell>
        </row>
        <row r="1477">
          <cell r="C1477">
            <v>0</v>
          </cell>
          <cell r="D1477">
            <v>0</v>
          </cell>
          <cell r="E1477">
            <v>0</v>
          </cell>
          <cell r="F1477">
            <v>0</v>
          </cell>
          <cell r="G1477">
            <v>0</v>
          </cell>
          <cell r="H1477">
            <v>0</v>
          </cell>
          <cell r="Q1477">
            <v>0</v>
          </cell>
          <cell r="R1477">
            <v>0</v>
          </cell>
          <cell r="S1477">
            <v>0</v>
          </cell>
        </row>
        <row r="1478">
          <cell r="C1478">
            <v>0</v>
          </cell>
          <cell r="D1478">
            <v>0</v>
          </cell>
          <cell r="E1478">
            <v>0</v>
          </cell>
          <cell r="F1478">
            <v>0</v>
          </cell>
          <cell r="G1478">
            <v>0</v>
          </cell>
          <cell r="H1478">
            <v>0</v>
          </cell>
          <cell r="Q1478">
            <v>0</v>
          </cell>
          <cell r="R1478">
            <v>0</v>
          </cell>
          <cell r="S1478">
            <v>0</v>
          </cell>
        </row>
        <row r="1479">
          <cell r="C1479">
            <v>0</v>
          </cell>
          <cell r="D1479">
            <v>0</v>
          </cell>
          <cell r="E1479">
            <v>0</v>
          </cell>
          <cell r="F1479">
            <v>0</v>
          </cell>
          <cell r="G1479">
            <v>0</v>
          </cell>
          <cell r="H1479">
            <v>0</v>
          </cell>
          <cell r="Q1479">
            <v>0</v>
          </cell>
          <cell r="R1479">
            <v>0</v>
          </cell>
          <cell r="S1479">
            <v>0</v>
          </cell>
        </row>
        <row r="1480">
          <cell r="C1480">
            <v>0</v>
          </cell>
          <cell r="D1480">
            <v>0</v>
          </cell>
          <cell r="E1480">
            <v>0</v>
          </cell>
          <cell r="F1480">
            <v>0</v>
          </cell>
          <cell r="G1480">
            <v>0</v>
          </cell>
          <cell r="H1480">
            <v>0</v>
          </cell>
          <cell r="Q1480">
            <v>0</v>
          </cell>
          <cell r="R1480">
            <v>0</v>
          </cell>
          <cell r="S1480">
            <v>0</v>
          </cell>
        </row>
        <row r="1481">
          <cell r="C1481">
            <v>0</v>
          </cell>
          <cell r="D1481">
            <v>0</v>
          </cell>
          <cell r="E1481">
            <v>0</v>
          </cell>
          <cell r="F1481">
            <v>0</v>
          </cell>
          <cell r="G1481">
            <v>0</v>
          </cell>
          <cell r="H1481">
            <v>0</v>
          </cell>
          <cell r="Q1481">
            <v>0</v>
          </cell>
          <cell r="R1481">
            <v>0</v>
          </cell>
          <cell r="S1481">
            <v>0</v>
          </cell>
        </row>
        <row r="1482">
          <cell r="A1482" t="str">
            <v>m998</v>
          </cell>
          <cell r="C1482" t="str">
            <v>其它材料费</v>
          </cell>
          <cell r="D1482" t="str">
            <v>%</v>
          </cell>
          <cell r="E1482">
            <v>0</v>
          </cell>
          <cell r="F1482">
            <v>0</v>
          </cell>
          <cell r="G1482">
            <v>0</v>
          </cell>
          <cell r="H1482">
            <v>0</v>
          </cell>
          <cell r="Q1482">
            <v>0</v>
          </cell>
          <cell r="R1482">
            <v>0</v>
          </cell>
          <cell r="S1482">
            <v>0</v>
          </cell>
        </row>
        <row r="1483">
          <cell r="A1483" t="str">
            <v>m999</v>
          </cell>
          <cell r="C1483" t="str">
            <v>其它材料费</v>
          </cell>
          <cell r="D1483" t="str">
            <v>usd</v>
          </cell>
          <cell r="E1483">
            <v>0</v>
          </cell>
          <cell r="F1483">
            <v>1</v>
          </cell>
          <cell r="G1483">
            <v>0</v>
          </cell>
          <cell r="H1483">
            <v>0</v>
          </cell>
          <cell r="Q1483">
            <v>0</v>
          </cell>
          <cell r="R1483">
            <v>0</v>
          </cell>
          <cell r="S1483">
            <v>0</v>
          </cell>
        </row>
        <row r="1484">
          <cell r="A1484" t="str">
            <v>E000</v>
          </cell>
          <cell r="B1484">
            <v>3</v>
          </cell>
          <cell r="C1484" t="str">
            <v>施工设备</v>
          </cell>
          <cell r="G1484">
            <v>5.2060060957098857</v>
          </cell>
          <cell r="H1484">
            <v>505.76349219821543</v>
          </cell>
          <cell r="Q1484">
            <v>0</v>
          </cell>
          <cell r="R1484">
            <v>486.30344141245189</v>
          </cell>
          <cell r="S1484">
            <v>47244.379333219702</v>
          </cell>
        </row>
        <row r="1485">
          <cell r="A1485" t="str">
            <v>E403</v>
          </cell>
          <cell r="C1485" t="str">
            <v>混凝土搅拌机</v>
          </cell>
          <cell r="D1485" t="str">
            <v>台班</v>
          </cell>
          <cell r="E1485">
            <v>5.7419999999999999E-2</v>
          </cell>
          <cell r="F1485">
            <v>28.477384246729034</v>
          </cell>
          <cell r="G1485">
            <v>1.6351714034471811</v>
          </cell>
          <cell r="H1485">
            <v>158.85690184489366</v>
          </cell>
          <cell r="J1485">
            <v>0.63800000000000001</v>
          </cell>
          <cell r="Q1485">
            <v>5.36371704</v>
          </cell>
          <cell r="R1485">
            <v>152.7446311388081</v>
          </cell>
          <cell r="S1485">
            <v>14839.140915135207</v>
          </cell>
        </row>
        <row r="1486">
          <cell r="A1486" t="str">
            <v>E405</v>
          </cell>
          <cell r="C1486" t="str">
            <v>混凝土振捣器</v>
          </cell>
          <cell r="D1486" t="str">
            <v>台班</v>
          </cell>
          <cell r="E1486">
            <v>1.9140000000000001E-2</v>
          </cell>
          <cell r="F1486">
            <v>21.169635915217</v>
          </cell>
          <cell r="G1486">
            <v>0.40518683141725342</v>
          </cell>
          <cell r="H1486">
            <v>39.363900672186169</v>
          </cell>
          <cell r="J1486">
            <v>0.21266666666666667</v>
          </cell>
          <cell r="Q1486">
            <v>1.7879056800000002</v>
          </cell>
          <cell r="R1486">
            <v>37.849312296348479</v>
          </cell>
          <cell r="S1486">
            <v>3677.0606895902547</v>
          </cell>
        </row>
        <row r="1487">
          <cell r="A1487" t="str">
            <v>E016</v>
          </cell>
          <cell r="C1487" t="str">
            <v>机动翻斗车</v>
          </cell>
          <cell r="D1487" t="str">
            <v>台班</v>
          </cell>
          <cell r="E1487">
            <v>7.1999999999999995E-2</v>
          </cell>
          <cell r="F1487">
            <v>43.967331400631274</v>
          </cell>
          <cell r="G1487">
            <v>3.1656478608454512</v>
          </cell>
          <cell r="H1487">
            <v>307.54268968113558</v>
          </cell>
          <cell r="J1487">
            <v>0.8</v>
          </cell>
          <cell r="Q1487">
            <v>6.7256640000000001</v>
          </cell>
          <cell r="R1487">
            <v>295.70949797729531</v>
          </cell>
          <cell r="S1487">
            <v>28728.17772849424</v>
          </cell>
        </row>
        <row r="1488">
          <cell r="C1488">
            <v>0</v>
          </cell>
          <cell r="D1488">
            <v>0</v>
          </cell>
          <cell r="E1488">
            <v>0</v>
          </cell>
          <cell r="F1488">
            <v>0</v>
          </cell>
          <cell r="G1488">
            <v>0</v>
          </cell>
          <cell r="H1488">
            <v>0</v>
          </cell>
          <cell r="Q1488">
            <v>0</v>
          </cell>
          <cell r="R1488">
            <v>0</v>
          </cell>
          <cell r="S1488">
            <v>0</v>
          </cell>
        </row>
        <row r="1489">
          <cell r="C1489">
            <v>0</v>
          </cell>
          <cell r="D1489">
            <v>0</v>
          </cell>
          <cell r="E1489">
            <v>0</v>
          </cell>
          <cell r="F1489">
            <v>0</v>
          </cell>
          <cell r="G1489">
            <v>0</v>
          </cell>
          <cell r="H1489">
            <v>0</v>
          </cell>
          <cell r="Q1489">
            <v>0</v>
          </cell>
          <cell r="R1489">
            <v>0</v>
          </cell>
          <cell r="S1489">
            <v>0</v>
          </cell>
        </row>
        <row r="1490">
          <cell r="C1490">
            <v>0</v>
          </cell>
          <cell r="D1490">
            <v>0</v>
          </cell>
          <cell r="E1490">
            <v>0</v>
          </cell>
          <cell r="F1490">
            <v>0</v>
          </cell>
          <cell r="G1490">
            <v>0</v>
          </cell>
          <cell r="H1490">
            <v>0</v>
          </cell>
          <cell r="Q1490">
            <v>0</v>
          </cell>
          <cell r="R1490">
            <v>0</v>
          </cell>
          <cell r="S1490">
            <v>0</v>
          </cell>
        </row>
        <row r="1491">
          <cell r="C1491">
            <v>0</v>
          </cell>
          <cell r="D1491">
            <v>0</v>
          </cell>
          <cell r="E1491">
            <v>0</v>
          </cell>
          <cell r="F1491">
            <v>0</v>
          </cell>
          <cell r="G1491">
            <v>0</v>
          </cell>
          <cell r="H1491">
            <v>0</v>
          </cell>
          <cell r="Q1491">
            <v>0</v>
          </cell>
          <cell r="R1491">
            <v>0</v>
          </cell>
          <cell r="S1491">
            <v>0</v>
          </cell>
        </row>
        <row r="1492">
          <cell r="C1492">
            <v>0</v>
          </cell>
          <cell r="D1492">
            <v>0</v>
          </cell>
          <cell r="E1492">
            <v>0</v>
          </cell>
          <cell r="F1492">
            <v>0</v>
          </cell>
          <cell r="G1492">
            <v>0</v>
          </cell>
          <cell r="H1492">
            <v>0</v>
          </cell>
          <cell r="Q1492">
            <v>0</v>
          </cell>
          <cell r="R1492">
            <v>0</v>
          </cell>
          <cell r="S1492">
            <v>0</v>
          </cell>
        </row>
        <row r="1493">
          <cell r="C1493">
            <v>0</v>
          </cell>
          <cell r="D1493">
            <v>0</v>
          </cell>
          <cell r="E1493">
            <v>0</v>
          </cell>
          <cell r="F1493">
            <v>0</v>
          </cell>
          <cell r="G1493">
            <v>0</v>
          </cell>
          <cell r="H1493">
            <v>0</v>
          </cell>
          <cell r="Q1493">
            <v>0</v>
          </cell>
          <cell r="R1493">
            <v>0</v>
          </cell>
          <cell r="S1493">
            <v>0</v>
          </cell>
        </row>
        <row r="1494">
          <cell r="C1494">
            <v>0</v>
          </cell>
          <cell r="D1494">
            <v>0</v>
          </cell>
          <cell r="E1494">
            <v>0</v>
          </cell>
          <cell r="F1494">
            <v>0</v>
          </cell>
          <cell r="G1494">
            <v>0</v>
          </cell>
          <cell r="H1494">
            <v>0</v>
          </cell>
          <cell r="Q1494">
            <v>0</v>
          </cell>
          <cell r="R1494">
            <v>0</v>
          </cell>
          <cell r="S1494">
            <v>0</v>
          </cell>
        </row>
        <row r="1495">
          <cell r="C1495">
            <v>0</v>
          </cell>
          <cell r="D1495">
            <v>0</v>
          </cell>
          <cell r="E1495">
            <v>0</v>
          </cell>
          <cell r="F1495">
            <v>0</v>
          </cell>
          <cell r="H1495">
            <v>0</v>
          </cell>
          <cell r="Q1495">
            <v>0</v>
          </cell>
          <cell r="R1495">
            <v>0</v>
          </cell>
          <cell r="S1495">
            <v>0</v>
          </cell>
        </row>
        <row r="1496">
          <cell r="C1496">
            <v>0</v>
          </cell>
          <cell r="D1496">
            <v>0</v>
          </cell>
          <cell r="E1496">
            <v>0</v>
          </cell>
          <cell r="F1496">
            <v>0</v>
          </cell>
          <cell r="H1496">
            <v>0</v>
          </cell>
          <cell r="Q1496">
            <v>0</v>
          </cell>
          <cell r="R1496">
            <v>0</v>
          </cell>
          <cell r="S1496">
            <v>0</v>
          </cell>
        </row>
        <row r="1497">
          <cell r="B1497">
            <v>4</v>
          </cell>
          <cell r="C1497" t="str">
            <v>基本直接费</v>
          </cell>
          <cell r="G1497">
            <v>67.170606908885375</v>
          </cell>
        </row>
        <row r="1498">
          <cell r="B1498">
            <v>5</v>
          </cell>
          <cell r="C1498" t="str">
            <v>其他直接费</v>
          </cell>
          <cell r="G1498">
            <v>10.906190031425378</v>
          </cell>
        </row>
        <row r="1499">
          <cell r="B1499">
            <v>6</v>
          </cell>
          <cell r="C1499" t="str">
            <v>间接费</v>
          </cell>
          <cell r="G1499">
            <v>5.0555554571296781</v>
          </cell>
        </row>
        <row r="1500">
          <cell r="B1500">
            <v>7</v>
          </cell>
          <cell r="C1500" t="str">
            <v>合计</v>
          </cell>
          <cell r="G1500">
            <v>83.132352397440428</v>
          </cell>
        </row>
        <row r="1502">
          <cell r="B1502" t="str">
            <v>单   价   分   析   表</v>
          </cell>
          <cell r="J1502" t="str">
            <v>工序划分</v>
          </cell>
          <cell r="Q1502" t="str">
            <v>汇总项</v>
          </cell>
        </row>
        <row r="1503">
          <cell r="J1503" t="str">
            <v>718,3</v>
          </cell>
        </row>
        <row r="1504">
          <cell r="A1504" t="str">
            <v>BOQ系数</v>
          </cell>
          <cell r="B1504" t="str">
            <v>项目编号:</v>
          </cell>
          <cell r="C1504" t="str">
            <v>钢筋网</v>
          </cell>
          <cell r="G1504" t="str">
            <v>数量</v>
          </cell>
          <cell r="H1504">
            <v>385</v>
          </cell>
          <cell r="I1504" t="str">
            <v>单价</v>
          </cell>
        </row>
        <row r="1505">
          <cell r="B1505" t="str">
            <v>项目名称:</v>
          </cell>
          <cell r="C1505" t="str">
            <v>Fabric reinforcement with minimum 150mm wide side and end laps, laid in bed</v>
          </cell>
          <cell r="G1505" t="str">
            <v>单位</v>
          </cell>
          <cell r="H1505">
            <v>0</v>
          </cell>
          <cell r="I1505">
            <v>7.3660471153929707</v>
          </cell>
          <cell r="J1505" t="str">
            <v>钢筋网</v>
          </cell>
        </row>
        <row r="1506">
          <cell r="A1506" t="str">
            <v>钢筋网</v>
          </cell>
          <cell r="B1506" t="str">
            <v>单   价:</v>
          </cell>
          <cell r="C1506">
            <v>7.3660471153929707</v>
          </cell>
          <cell r="D1506" t="str">
            <v>USD/</v>
          </cell>
          <cell r="G1506" t="str">
            <v>定额单位</v>
          </cell>
          <cell r="I1506">
            <v>716</v>
          </cell>
        </row>
        <row r="1507">
          <cell r="A1507" t="str">
            <v>定额号</v>
          </cell>
          <cell r="B1507" t="str">
            <v>E01</v>
          </cell>
          <cell r="C1507" t="str">
            <v>名称及规格</v>
          </cell>
          <cell r="D1507" t="str">
            <v>单位</v>
          </cell>
          <cell r="E1507" t="str">
            <v>数  量</v>
          </cell>
          <cell r="F1507" t="str">
            <v>单价</v>
          </cell>
          <cell r="G1507" t="str">
            <v>合价</v>
          </cell>
          <cell r="J1507" t="str">
            <v>1000m2</v>
          </cell>
          <cell r="Q1507" t="str">
            <v>数量汇总</v>
          </cell>
          <cell r="R1507" t="str">
            <v>价格汇总(美元)</v>
          </cell>
          <cell r="S1507" t="str">
            <v>价格汇总(当地币)</v>
          </cell>
        </row>
        <row r="1508">
          <cell r="G1508" t="str">
            <v>美元</v>
          </cell>
          <cell r="H1508" t="str">
            <v>当地币</v>
          </cell>
          <cell r="J1508">
            <v>1E-3</v>
          </cell>
        </row>
        <row r="1509">
          <cell r="A1509" t="str">
            <v>L00</v>
          </cell>
          <cell r="B1509">
            <v>1</v>
          </cell>
          <cell r="C1509" t="str">
            <v>人工</v>
          </cell>
          <cell r="G1509">
            <v>0.1318703036541431</v>
          </cell>
          <cell r="H1509">
            <v>12.811200000000003</v>
          </cell>
          <cell r="Q1509">
            <v>0</v>
          </cell>
          <cell r="R1509">
            <v>50.770066906845095</v>
          </cell>
          <cell r="S1509">
            <v>4932.3120000000008</v>
          </cell>
        </row>
        <row r="1510">
          <cell r="A1510" t="str">
            <v>L10</v>
          </cell>
          <cell r="B1510">
            <v>1.1000000000000001</v>
          </cell>
          <cell r="C1510" t="str">
            <v>力工</v>
          </cell>
          <cell r="D1510" t="str">
            <v>day</v>
          </cell>
          <cell r="E1510">
            <v>3.2640000000000002E-2</v>
          </cell>
          <cell r="F1510">
            <v>2.8821410190427175</v>
          </cell>
          <cell r="G1510">
            <v>9.4073082861554302E-2</v>
          </cell>
          <cell r="H1510">
            <v>9.1392000000000007</v>
          </cell>
          <cell r="J1510">
            <v>32.64</v>
          </cell>
          <cell r="Q1510">
            <v>12.566400000000002</v>
          </cell>
          <cell r="R1510">
            <v>36.218136901698408</v>
          </cell>
          <cell r="S1510">
            <v>3518.5920000000001</v>
          </cell>
        </row>
        <row r="1511">
          <cell r="A1511" t="str">
            <v>L20</v>
          </cell>
          <cell r="B1511">
            <v>1.2</v>
          </cell>
          <cell r="C1511" t="str">
            <v>技工</v>
          </cell>
          <cell r="D1511" t="str">
            <v>day</v>
          </cell>
          <cell r="E1511">
            <v>8.1600000000000006E-3</v>
          </cell>
          <cell r="F1511">
            <v>4.6320123520329384</v>
          </cell>
          <cell r="G1511">
            <v>3.7797220792588779E-2</v>
          </cell>
          <cell r="H1511">
            <v>3.6720000000000002</v>
          </cell>
          <cell r="J1511">
            <v>8.16</v>
          </cell>
          <cell r="Q1511">
            <v>3.1416000000000004</v>
          </cell>
          <cell r="R1511">
            <v>14.55193000514668</v>
          </cell>
          <cell r="S1511">
            <v>1413.72</v>
          </cell>
        </row>
        <row r="1512">
          <cell r="A1512" t="str">
            <v>M000</v>
          </cell>
          <cell r="B1512">
            <v>2</v>
          </cell>
          <cell r="C1512" t="str">
            <v>建筑材料</v>
          </cell>
          <cell r="G1512">
            <v>5.8198661863098309</v>
          </cell>
          <cell r="H1512">
            <v>565.40000000000009</v>
          </cell>
          <cell r="Q1512">
            <v>0</v>
          </cell>
          <cell r="R1512">
            <v>2240.6484817292849</v>
          </cell>
          <cell r="S1512">
            <v>217679.00000000003</v>
          </cell>
        </row>
        <row r="1513">
          <cell r="A1513" t="str">
            <v>G13</v>
          </cell>
          <cell r="C1513" t="str">
            <v>铁钉</v>
          </cell>
          <cell r="D1513" t="str">
            <v>kg</v>
          </cell>
          <cell r="E1513">
            <v>3.8E-3</v>
          </cell>
          <cell r="F1513">
            <v>2.5733401955738548</v>
          </cell>
          <cell r="G1513">
            <v>9.7786927431806493E-3</v>
          </cell>
          <cell r="H1513">
            <v>0.95000000000000018</v>
          </cell>
          <cell r="J1513">
            <v>3.8</v>
          </cell>
          <cell r="Q1513">
            <v>1.4630000000000001</v>
          </cell>
          <cell r="R1513">
            <v>3.76479670612455</v>
          </cell>
          <cell r="S1513">
            <v>365.75000000000006</v>
          </cell>
        </row>
        <row r="1514">
          <cell r="A1514" t="str">
            <v>G16</v>
          </cell>
          <cell r="C1514" t="str">
            <v>镀锌铁丝网</v>
          </cell>
          <cell r="D1514" t="str">
            <v>m2</v>
          </cell>
          <cell r="E1514">
            <v>1.1289</v>
          </cell>
          <cell r="F1514">
            <v>5.1466803911477097</v>
          </cell>
          <cell r="G1514">
            <v>5.81008749356665</v>
          </cell>
          <cell r="H1514">
            <v>564.45000000000005</v>
          </cell>
          <cell r="J1514">
            <v>1128.9000000000001</v>
          </cell>
          <cell r="Q1514">
            <v>434.62650000000002</v>
          </cell>
          <cell r="R1514">
            <v>2236.8836850231601</v>
          </cell>
          <cell r="S1514">
            <v>217313.25000000003</v>
          </cell>
        </row>
        <row r="1515">
          <cell r="C1515">
            <v>0</v>
          </cell>
          <cell r="D1515">
            <v>0</v>
          </cell>
          <cell r="E1515">
            <v>0</v>
          </cell>
          <cell r="F1515">
            <v>0</v>
          </cell>
          <cell r="G1515">
            <v>0</v>
          </cell>
          <cell r="H1515">
            <v>0</v>
          </cell>
          <cell r="Q1515">
            <v>0</v>
          </cell>
          <cell r="R1515">
            <v>0</v>
          </cell>
          <cell r="S1515">
            <v>0</v>
          </cell>
        </row>
        <row r="1516">
          <cell r="C1516">
            <v>0</v>
          </cell>
          <cell r="D1516">
            <v>0</v>
          </cell>
          <cell r="E1516">
            <v>0</v>
          </cell>
          <cell r="F1516">
            <v>0</v>
          </cell>
          <cell r="G1516">
            <v>0</v>
          </cell>
          <cell r="H1516">
            <v>0</v>
          </cell>
          <cell r="Q1516">
            <v>0</v>
          </cell>
          <cell r="R1516">
            <v>0</v>
          </cell>
          <cell r="S1516">
            <v>0</v>
          </cell>
        </row>
        <row r="1517">
          <cell r="C1517">
            <v>0</v>
          </cell>
          <cell r="D1517">
            <v>0</v>
          </cell>
          <cell r="E1517">
            <v>0</v>
          </cell>
          <cell r="F1517">
            <v>0</v>
          </cell>
          <cell r="G1517">
            <v>0</v>
          </cell>
          <cell r="H1517">
            <v>0</v>
          </cell>
          <cell r="Q1517">
            <v>0</v>
          </cell>
          <cell r="R1517">
            <v>0</v>
          </cell>
          <cell r="S1517">
            <v>0</v>
          </cell>
        </row>
        <row r="1518">
          <cell r="C1518">
            <v>0</v>
          </cell>
          <cell r="D1518">
            <v>0</v>
          </cell>
          <cell r="E1518">
            <v>0</v>
          </cell>
          <cell r="F1518">
            <v>0</v>
          </cell>
          <cell r="G1518">
            <v>0</v>
          </cell>
          <cell r="H1518">
            <v>0</v>
          </cell>
          <cell r="Q1518">
            <v>0</v>
          </cell>
          <cell r="R1518">
            <v>0</v>
          </cell>
          <cell r="S1518">
            <v>0</v>
          </cell>
        </row>
        <row r="1519">
          <cell r="C1519">
            <v>0</v>
          </cell>
          <cell r="D1519">
            <v>0</v>
          </cell>
          <cell r="E1519">
            <v>0</v>
          </cell>
          <cell r="F1519">
            <v>0</v>
          </cell>
          <cell r="G1519">
            <v>0</v>
          </cell>
          <cell r="H1519">
            <v>0</v>
          </cell>
          <cell r="Q1519">
            <v>0</v>
          </cell>
          <cell r="R1519">
            <v>0</v>
          </cell>
          <cell r="S1519">
            <v>0</v>
          </cell>
        </row>
        <row r="1520">
          <cell r="C1520">
            <v>0</v>
          </cell>
          <cell r="D1520">
            <v>0</v>
          </cell>
          <cell r="E1520">
            <v>0</v>
          </cell>
          <cell r="F1520">
            <v>0</v>
          </cell>
          <cell r="G1520">
            <v>0</v>
          </cell>
          <cell r="H1520">
            <v>0</v>
          </cell>
          <cell r="Q1520">
            <v>0</v>
          </cell>
          <cell r="R1520">
            <v>0</v>
          </cell>
          <cell r="S1520">
            <v>0</v>
          </cell>
        </row>
        <row r="1521">
          <cell r="C1521">
            <v>0</v>
          </cell>
          <cell r="D1521">
            <v>0</v>
          </cell>
          <cell r="E1521">
            <v>0</v>
          </cell>
          <cell r="F1521">
            <v>0</v>
          </cell>
          <cell r="G1521">
            <v>0</v>
          </cell>
          <cell r="H1521">
            <v>0</v>
          </cell>
          <cell r="Q1521">
            <v>0</v>
          </cell>
          <cell r="R1521">
            <v>0</v>
          </cell>
          <cell r="S1521">
            <v>0</v>
          </cell>
        </row>
        <row r="1522">
          <cell r="C1522">
            <v>0</v>
          </cell>
          <cell r="D1522">
            <v>0</v>
          </cell>
          <cell r="E1522">
            <v>0</v>
          </cell>
          <cell r="F1522">
            <v>0</v>
          </cell>
          <cell r="G1522">
            <v>0</v>
          </cell>
          <cell r="H1522">
            <v>0</v>
          </cell>
          <cell r="Q1522">
            <v>0</v>
          </cell>
          <cell r="R1522">
            <v>0</v>
          </cell>
          <cell r="S1522">
            <v>0</v>
          </cell>
        </row>
        <row r="1523">
          <cell r="C1523">
            <v>0</v>
          </cell>
          <cell r="D1523">
            <v>0</v>
          </cell>
          <cell r="E1523">
            <v>0</v>
          </cell>
          <cell r="F1523">
            <v>0</v>
          </cell>
          <cell r="G1523">
            <v>0</v>
          </cell>
          <cell r="H1523">
            <v>0</v>
          </cell>
          <cell r="Q1523">
            <v>0</v>
          </cell>
          <cell r="R1523">
            <v>0</v>
          </cell>
          <cell r="S1523">
            <v>0</v>
          </cell>
        </row>
        <row r="1524">
          <cell r="C1524">
            <v>0</v>
          </cell>
          <cell r="D1524">
            <v>0</v>
          </cell>
          <cell r="E1524">
            <v>0</v>
          </cell>
          <cell r="F1524">
            <v>0</v>
          </cell>
          <cell r="G1524">
            <v>0</v>
          </cell>
          <cell r="H1524">
            <v>0</v>
          </cell>
          <cell r="Q1524">
            <v>0</v>
          </cell>
          <cell r="R1524">
            <v>0</v>
          </cell>
          <cell r="S1524">
            <v>0</v>
          </cell>
        </row>
        <row r="1525">
          <cell r="C1525">
            <v>0</v>
          </cell>
          <cell r="D1525">
            <v>0</v>
          </cell>
          <cell r="E1525">
            <v>0</v>
          </cell>
          <cell r="F1525">
            <v>0</v>
          </cell>
          <cell r="G1525">
            <v>0</v>
          </cell>
          <cell r="H1525">
            <v>0</v>
          </cell>
          <cell r="Q1525">
            <v>0</v>
          </cell>
          <cell r="R1525">
            <v>0</v>
          </cell>
          <cell r="S1525">
            <v>0</v>
          </cell>
        </row>
        <row r="1526">
          <cell r="C1526">
            <v>0</v>
          </cell>
          <cell r="D1526">
            <v>0</v>
          </cell>
          <cell r="E1526">
            <v>0</v>
          </cell>
          <cell r="F1526">
            <v>0</v>
          </cell>
          <cell r="G1526">
            <v>0</v>
          </cell>
          <cell r="H1526">
            <v>0</v>
          </cell>
          <cell r="Q1526">
            <v>0</v>
          </cell>
          <cell r="R1526">
            <v>0</v>
          </cell>
          <cell r="S1526">
            <v>0</v>
          </cell>
        </row>
        <row r="1527">
          <cell r="C1527">
            <v>0</v>
          </cell>
          <cell r="D1527">
            <v>0</v>
          </cell>
          <cell r="E1527">
            <v>0</v>
          </cell>
          <cell r="F1527">
            <v>0</v>
          </cell>
          <cell r="G1527">
            <v>0</v>
          </cell>
          <cell r="H1527">
            <v>0</v>
          </cell>
          <cell r="Q1527">
            <v>0</v>
          </cell>
          <cell r="R1527">
            <v>0</v>
          </cell>
          <cell r="S1527">
            <v>0</v>
          </cell>
        </row>
        <row r="1528">
          <cell r="C1528">
            <v>0</v>
          </cell>
          <cell r="D1528">
            <v>0</v>
          </cell>
          <cell r="E1528">
            <v>0</v>
          </cell>
          <cell r="F1528">
            <v>0</v>
          </cell>
          <cell r="G1528">
            <v>0</v>
          </cell>
          <cell r="H1528">
            <v>0</v>
          </cell>
          <cell r="Q1528">
            <v>0</v>
          </cell>
          <cell r="R1528">
            <v>0</v>
          </cell>
          <cell r="S1528">
            <v>0</v>
          </cell>
        </row>
        <row r="1529">
          <cell r="C1529">
            <v>0</v>
          </cell>
          <cell r="D1529">
            <v>0</v>
          </cell>
          <cell r="E1529">
            <v>0</v>
          </cell>
          <cell r="F1529">
            <v>0</v>
          </cell>
          <cell r="G1529">
            <v>0</v>
          </cell>
          <cell r="H1529">
            <v>0</v>
          </cell>
          <cell r="Q1529">
            <v>0</v>
          </cell>
          <cell r="R1529">
            <v>0</v>
          </cell>
          <cell r="S1529">
            <v>0</v>
          </cell>
        </row>
        <row r="1530">
          <cell r="C1530">
            <v>0</v>
          </cell>
          <cell r="D1530">
            <v>0</v>
          </cell>
          <cell r="E1530">
            <v>0</v>
          </cell>
          <cell r="F1530">
            <v>0</v>
          </cell>
          <cell r="G1530">
            <v>0</v>
          </cell>
          <cell r="H1530">
            <v>0</v>
          </cell>
          <cell r="Q1530">
            <v>0</v>
          </cell>
          <cell r="R1530">
            <v>0</v>
          </cell>
          <cell r="S1530">
            <v>0</v>
          </cell>
        </row>
        <row r="1531">
          <cell r="C1531">
            <v>0</v>
          </cell>
          <cell r="D1531">
            <v>0</v>
          </cell>
          <cell r="E1531">
            <v>0</v>
          </cell>
          <cell r="F1531">
            <v>0</v>
          </cell>
          <cell r="G1531">
            <v>0</v>
          </cell>
          <cell r="H1531">
            <v>0</v>
          </cell>
          <cell r="Q1531">
            <v>0</v>
          </cell>
          <cell r="R1531">
            <v>0</v>
          </cell>
          <cell r="S1531">
            <v>0</v>
          </cell>
        </row>
        <row r="1532">
          <cell r="A1532" t="str">
            <v>m998</v>
          </cell>
          <cell r="C1532" t="str">
            <v>其它材料费</v>
          </cell>
          <cell r="D1532" t="str">
            <v>%</v>
          </cell>
          <cell r="E1532">
            <v>0</v>
          </cell>
          <cell r="F1532">
            <v>0</v>
          </cell>
          <cell r="G1532">
            <v>0</v>
          </cell>
          <cell r="H1532">
            <v>0</v>
          </cell>
          <cell r="Q1532">
            <v>0</v>
          </cell>
          <cell r="R1532">
            <v>0</v>
          </cell>
          <cell r="S1532">
            <v>0</v>
          </cell>
        </row>
        <row r="1533">
          <cell r="A1533" t="str">
            <v>m999</v>
          </cell>
          <cell r="C1533" t="str">
            <v>其它材料费</v>
          </cell>
          <cell r="D1533" t="str">
            <v>usd</v>
          </cell>
          <cell r="E1533">
            <v>0</v>
          </cell>
          <cell r="F1533">
            <v>1</v>
          </cell>
          <cell r="G1533">
            <v>0</v>
          </cell>
          <cell r="H1533">
            <v>0</v>
          </cell>
          <cell r="Q1533">
            <v>0</v>
          </cell>
          <cell r="R1533">
            <v>0</v>
          </cell>
          <cell r="S1533">
            <v>0</v>
          </cell>
        </row>
        <row r="1534">
          <cell r="A1534" t="str">
            <v>E000</v>
          </cell>
          <cell r="B1534">
            <v>3</v>
          </cell>
          <cell r="C1534" t="str">
            <v>施工设备</v>
          </cell>
          <cell r="G1534">
            <v>0</v>
          </cell>
          <cell r="H1534">
            <v>0</v>
          </cell>
          <cell r="Q1534">
            <v>0</v>
          </cell>
          <cell r="R1534">
            <v>0</v>
          </cell>
          <cell r="S1534">
            <v>0</v>
          </cell>
        </row>
        <row r="1535">
          <cell r="C1535">
            <v>0</v>
          </cell>
          <cell r="D1535">
            <v>0</v>
          </cell>
          <cell r="E1535">
            <v>0</v>
          </cell>
          <cell r="F1535">
            <v>0</v>
          </cell>
          <cell r="G1535">
            <v>0</v>
          </cell>
          <cell r="H1535">
            <v>0</v>
          </cell>
          <cell r="Q1535">
            <v>0</v>
          </cell>
          <cell r="R1535">
            <v>0</v>
          </cell>
          <cell r="S1535">
            <v>0</v>
          </cell>
        </row>
        <row r="1536">
          <cell r="C1536">
            <v>0</v>
          </cell>
          <cell r="D1536">
            <v>0</v>
          </cell>
          <cell r="E1536">
            <v>0</v>
          </cell>
          <cell r="F1536">
            <v>0</v>
          </cell>
          <cell r="G1536">
            <v>0</v>
          </cell>
          <cell r="H1536">
            <v>0</v>
          </cell>
          <cell r="Q1536">
            <v>0</v>
          </cell>
          <cell r="R1536">
            <v>0</v>
          </cell>
          <cell r="S1536">
            <v>0</v>
          </cell>
        </row>
        <row r="1537">
          <cell r="C1537">
            <v>0</v>
          </cell>
          <cell r="D1537">
            <v>0</v>
          </cell>
          <cell r="E1537">
            <v>0</v>
          </cell>
          <cell r="F1537">
            <v>0</v>
          </cell>
          <cell r="G1537">
            <v>0</v>
          </cell>
          <cell r="H1537">
            <v>0</v>
          </cell>
          <cell r="Q1537">
            <v>0</v>
          </cell>
          <cell r="R1537">
            <v>0</v>
          </cell>
          <cell r="S1537">
            <v>0</v>
          </cell>
        </row>
        <row r="1538">
          <cell r="C1538">
            <v>0</v>
          </cell>
          <cell r="D1538">
            <v>0</v>
          </cell>
          <cell r="E1538">
            <v>0</v>
          </cell>
          <cell r="F1538">
            <v>0</v>
          </cell>
          <cell r="G1538">
            <v>0</v>
          </cell>
          <cell r="H1538">
            <v>0</v>
          </cell>
          <cell r="Q1538">
            <v>0</v>
          </cell>
          <cell r="R1538">
            <v>0</v>
          </cell>
          <cell r="S1538">
            <v>0</v>
          </cell>
        </row>
        <row r="1539">
          <cell r="C1539">
            <v>0</v>
          </cell>
          <cell r="D1539">
            <v>0</v>
          </cell>
          <cell r="E1539">
            <v>0</v>
          </cell>
          <cell r="F1539">
            <v>0</v>
          </cell>
          <cell r="G1539">
            <v>0</v>
          </cell>
          <cell r="H1539">
            <v>0</v>
          </cell>
          <cell r="Q1539">
            <v>0</v>
          </cell>
          <cell r="R1539">
            <v>0</v>
          </cell>
          <cell r="S1539">
            <v>0</v>
          </cell>
        </row>
        <row r="1540">
          <cell r="C1540">
            <v>0</v>
          </cell>
          <cell r="D1540">
            <v>0</v>
          </cell>
          <cell r="E1540">
            <v>0</v>
          </cell>
          <cell r="F1540">
            <v>0</v>
          </cell>
          <cell r="G1540">
            <v>0</v>
          </cell>
          <cell r="H1540">
            <v>0</v>
          </cell>
          <cell r="Q1540">
            <v>0</v>
          </cell>
          <cell r="R1540">
            <v>0</v>
          </cell>
          <cell r="S1540">
            <v>0</v>
          </cell>
        </row>
        <row r="1541">
          <cell r="C1541">
            <v>0</v>
          </cell>
          <cell r="D1541">
            <v>0</v>
          </cell>
          <cell r="E1541">
            <v>0</v>
          </cell>
          <cell r="F1541">
            <v>0</v>
          </cell>
          <cell r="G1541">
            <v>0</v>
          </cell>
          <cell r="H1541">
            <v>0</v>
          </cell>
          <cell r="Q1541">
            <v>0</v>
          </cell>
          <cell r="R1541">
            <v>0</v>
          </cell>
          <cell r="S1541">
            <v>0</v>
          </cell>
        </row>
        <row r="1542">
          <cell r="C1542">
            <v>0</v>
          </cell>
          <cell r="D1542">
            <v>0</v>
          </cell>
          <cell r="E1542">
            <v>0</v>
          </cell>
          <cell r="F1542">
            <v>0</v>
          </cell>
          <cell r="G1542">
            <v>0</v>
          </cell>
          <cell r="H1542">
            <v>0</v>
          </cell>
          <cell r="Q1542">
            <v>0</v>
          </cell>
          <cell r="R1542">
            <v>0</v>
          </cell>
          <cell r="S1542">
            <v>0</v>
          </cell>
        </row>
        <row r="1543">
          <cell r="C1543">
            <v>0</v>
          </cell>
          <cell r="D1543">
            <v>0</v>
          </cell>
          <cell r="E1543">
            <v>0</v>
          </cell>
          <cell r="F1543">
            <v>0</v>
          </cell>
          <cell r="G1543">
            <v>0</v>
          </cell>
          <cell r="H1543">
            <v>0</v>
          </cell>
          <cell r="Q1543">
            <v>0</v>
          </cell>
          <cell r="R1543">
            <v>0</v>
          </cell>
          <cell r="S1543">
            <v>0</v>
          </cell>
        </row>
        <row r="1544">
          <cell r="C1544">
            <v>0</v>
          </cell>
          <cell r="D1544">
            <v>0</v>
          </cell>
          <cell r="E1544">
            <v>0</v>
          </cell>
          <cell r="F1544">
            <v>0</v>
          </cell>
          <cell r="G1544">
            <v>0</v>
          </cell>
          <cell r="H1544">
            <v>0</v>
          </cell>
          <cell r="Q1544">
            <v>0</v>
          </cell>
          <cell r="R1544">
            <v>0</v>
          </cell>
          <cell r="S1544">
            <v>0</v>
          </cell>
        </row>
        <row r="1545">
          <cell r="C1545">
            <v>0</v>
          </cell>
          <cell r="D1545">
            <v>0</v>
          </cell>
          <cell r="E1545">
            <v>0</v>
          </cell>
          <cell r="F1545">
            <v>0</v>
          </cell>
          <cell r="H1545">
            <v>0</v>
          </cell>
          <cell r="Q1545">
            <v>0</v>
          </cell>
          <cell r="R1545">
            <v>0</v>
          </cell>
          <cell r="S1545">
            <v>0</v>
          </cell>
        </row>
        <row r="1546">
          <cell r="C1546">
            <v>0</v>
          </cell>
          <cell r="D1546">
            <v>0</v>
          </cell>
          <cell r="E1546">
            <v>0</v>
          </cell>
          <cell r="F1546">
            <v>0</v>
          </cell>
          <cell r="H1546">
            <v>0</v>
          </cell>
          <cell r="Q1546">
            <v>0</v>
          </cell>
          <cell r="R1546">
            <v>0</v>
          </cell>
          <cell r="S1546">
            <v>0</v>
          </cell>
        </row>
        <row r="1547">
          <cell r="B1547">
            <v>4</v>
          </cell>
          <cell r="C1547" t="str">
            <v>基本直接费</v>
          </cell>
          <cell r="G1547">
            <v>5.9517364899639738</v>
          </cell>
        </row>
        <row r="1548">
          <cell r="B1548">
            <v>5</v>
          </cell>
          <cell r="C1548" t="str">
            <v>其他直接费</v>
          </cell>
          <cell r="G1548">
            <v>0.96635674685156558</v>
          </cell>
        </row>
        <row r="1549">
          <cell r="B1549">
            <v>6</v>
          </cell>
          <cell r="C1549" t="str">
            <v>间接费</v>
          </cell>
          <cell r="G1549">
            <v>0.44795387857743124</v>
          </cell>
        </row>
        <row r="1550">
          <cell r="B1550">
            <v>7</v>
          </cell>
          <cell r="C1550" t="str">
            <v>合计</v>
          </cell>
          <cell r="G1550">
            <v>7.3660471153929707</v>
          </cell>
        </row>
        <row r="1552">
          <cell r="B1552" t="str">
            <v>单   价   分   析   表</v>
          </cell>
          <cell r="J1552" t="str">
            <v>工序划分</v>
          </cell>
          <cell r="Q1552" t="str">
            <v>汇总项</v>
          </cell>
        </row>
        <row r="1554">
          <cell r="A1554" t="str">
            <v>BOQ系数</v>
          </cell>
          <cell r="B1554" t="str">
            <v>项目编号:</v>
          </cell>
          <cell r="C1554" t="str">
            <v>砖墙200</v>
          </cell>
          <cell r="G1554" t="str">
            <v>数量</v>
          </cell>
          <cell r="H1554">
            <v>434</v>
          </cell>
          <cell r="I1554" t="str">
            <v>单价</v>
          </cell>
        </row>
        <row r="1555">
          <cell r="B1555" t="str">
            <v>项目名称:</v>
          </cell>
          <cell r="C1555" t="str">
            <v xml:space="preserve">200 mm Walling </v>
          </cell>
          <cell r="G1555" t="str">
            <v>单位</v>
          </cell>
          <cell r="H1555">
            <v>0</v>
          </cell>
          <cell r="I1555">
            <v>21.140275099139831</v>
          </cell>
          <cell r="J1555" t="str">
            <v>砖墙</v>
          </cell>
        </row>
        <row r="1556">
          <cell r="A1556" t="str">
            <v>砖墙200</v>
          </cell>
          <cell r="B1556" t="str">
            <v>单   价:</v>
          </cell>
          <cell r="C1556">
            <v>21.140275099139831</v>
          </cell>
          <cell r="D1556" t="str">
            <v>USD/</v>
          </cell>
          <cell r="G1556" t="str">
            <v>定额单位</v>
          </cell>
          <cell r="I1556">
            <v>2054</v>
          </cell>
          <cell r="J1556" t="str">
            <v>6=448</v>
          </cell>
        </row>
        <row r="1557">
          <cell r="A1557" t="str">
            <v>定额号</v>
          </cell>
          <cell r="B1557" t="str">
            <v>E01</v>
          </cell>
          <cell r="C1557" t="str">
            <v>名称及规格</v>
          </cell>
          <cell r="D1557" t="str">
            <v>单位</v>
          </cell>
          <cell r="E1557" t="str">
            <v>数  量</v>
          </cell>
          <cell r="F1557" t="str">
            <v>单价</v>
          </cell>
          <cell r="G1557" t="str">
            <v>合价</v>
          </cell>
          <cell r="J1557" t="str">
            <v>10M3</v>
          </cell>
          <cell r="Q1557" t="str">
            <v>数量汇总</v>
          </cell>
          <cell r="R1557" t="str">
            <v>价格汇总(美元)</v>
          </cell>
          <cell r="S1557" t="str">
            <v>价格汇总(当地币)</v>
          </cell>
        </row>
        <row r="1558">
          <cell r="G1558" t="str">
            <v>美元</v>
          </cell>
          <cell r="H1558" t="str">
            <v>当地币</v>
          </cell>
          <cell r="J1558">
            <v>0.02</v>
          </cell>
        </row>
        <row r="1559">
          <cell r="A1559" t="str">
            <v>L00</v>
          </cell>
          <cell r="B1559">
            <v>1</v>
          </cell>
          <cell r="C1559" t="str">
            <v>人工</v>
          </cell>
          <cell r="G1559">
            <v>1.2488893463715902</v>
          </cell>
          <cell r="H1559">
            <v>121.3296</v>
          </cell>
          <cell r="Q1559">
            <v>0</v>
          </cell>
          <cell r="R1559">
            <v>542.01797632527018</v>
          </cell>
          <cell r="S1559">
            <v>52657.046399999999</v>
          </cell>
        </row>
        <row r="1560">
          <cell r="A1560" t="str">
            <v>L10</v>
          </cell>
          <cell r="B1560">
            <v>1.1000000000000001</v>
          </cell>
          <cell r="C1560" t="str">
            <v>力工</v>
          </cell>
          <cell r="D1560" t="str">
            <v>day</v>
          </cell>
          <cell r="E1560">
            <v>0.30912000000000001</v>
          </cell>
          <cell r="F1560">
            <v>2.8821410190427175</v>
          </cell>
          <cell r="G1560">
            <v>0.89092743180648482</v>
          </cell>
          <cell r="H1560">
            <v>86.553600000000003</v>
          </cell>
          <cell r="J1560">
            <v>15.456000000000001</v>
          </cell>
          <cell r="Q1560">
            <v>134.15808000000001</v>
          </cell>
          <cell r="R1560">
            <v>386.66250540401438</v>
          </cell>
          <cell r="S1560">
            <v>37564.2624</v>
          </cell>
        </row>
        <row r="1561">
          <cell r="A1561" t="str">
            <v>L20</v>
          </cell>
          <cell r="B1561">
            <v>1.2</v>
          </cell>
          <cell r="C1561" t="str">
            <v>技工</v>
          </cell>
          <cell r="D1561" t="str">
            <v>day</v>
          </cell>
          <cell r="E1561">
            <v>7.7280000000000001E-2</v>
          </cell>
          <cell r="F1561">
            <v>4.6320123520329384</v>
          </cell>
          <cell r="G1561">
            <v>0.35796191456510551</v>
          </cell>
          <cell r="H1561">
            <v>34.776000000000003</v>
          </cell>
          <cell r="J1561">
            <v>3.8640000000000003</v>
          </cell>
          <cell r="Q1561">
            <v>33.539520000000003</v>
          </cell>
          <cell r="R1561">
            <v>155.3554709212558</v>
          </cell>
          <cell r="S1561">
            <v>15092.784000000001</v>
          </cell>
        </row>
        <row r="1562">
          <cell r="A1562" t="str">
            <v>M000</v>
          </cell>
          <cell r="B1562">
            <v>2</v>
          </cell>
          <cell r="C1562" t="str">
            <v>建筑材料</v>
          </cell>
          <cell r="G1562">
            <v>15.507009789978508</v>
          </cell>
          <cell r="H1562">
            <v>1506.5060010964121</v>
          </cell>
          <cell r="Q1562">
            <v>0</v>
          </cell>
          <cell r="R1562">
            <v>6730.042248850672</v>
          </cell>
          <cell r="S1562">
            <v>653823.60447584291</v>
          </cell>
        </row>
        <row r="1563">
          <cell r="A1563" t="str">
            <v>M30</v>
          </cell>
          <cell r="C1563" t="str">
            <v>砂浆M7.5</v>
          </cell>
          <cell r="D1563" t="str">
            <v>m3</v>
          </cell>
          <cell r="E1563">
            <v>4.564E-2</v>
          </cell>
          <cell r="F1563">
            <v>40.71</v>
          </cell>
          <cell r="G1563">
            <v>1.8580044</v>
          </cell>
          <cell r="H1563">
            <v>180.50512746000001</v>
          </cell>
          <cell r="J1563">
            <v>2.282</v>
          </cell>
          <cell r="Q1563">
            <v>19.807759999999998</v>
          </cell>
          <cell r="R1563">
            <v>806.37390960000005</v>
          </cell>
          <cell r="S1563">
            <v>78339.225317640012</v>
          </cell>
        </row>
        <row r="1564">
          <cell r="A1564" t="str">
            <v>Q12</v>
          </cell>
          <cell r="C1564" t="str">
            <v>砖90*190*390</v>
          </cell>
          <cell r="D1564" t="str">
            <v>no</v>
          </cell>
          <cell r="E1564">
            <v>23.904025191183088</v>
          </cell>
          <cell r="F1564">
            <v>0.54554812146165721</v>
          </cell>
          <cell r="G1564">
            <v>13.040796038422066</v>
          </cell>
          <cell r="H1564">
            <v>1266.9133351327039</v>
          </cell>
          <cell r="J1564">
            <v>1195.2012595591543</v>
          </cell>
          <cell r="Q1564">
            <v>10374.34693297346</v>
          </cell>
          <cell r="R1564">
            <v>5659.7054806751767</v>
          </cell>
          <cell r="S1564">
            <v>549840.3874475935</v>
          </cell>
        </row>
        <row r="1565">
          <cell r="A1565" t="str">
            <v>Y08</v>
          </cell>
          <cell r="C1565" t="str">
            <v>水</v>
          </cell>
          <cell r="D1565" t="str">
            <v>m3</v>
          </cell>
          <cell r="E1565">
            <v>2.29E-2</v>
          </cell>
          <cell r="F1565">
            <v>0.51466803911477099</v>
          </cell>
          <cell r="G1565">
            <v>1.1785898095728256E-2</v>
          </cell>
          <cell r="H1565">
            <v>1.1450000000000002</v>
          </cell>
          <cell r="J1565">
            <v>1.145</v>
          </cell>
          <cell r="Q1565">
            <v>9.9385999999999992</v>
          </cell>
          <cell r="R1565">
            <v>5.1150797735460634</v>
          </cell>
          <cell r="S1565">
            <v>496.93000000000012</v>
          </cell>
        </row>
        <row r="1566">
          <cell r="C1566">
            <v>0</v>
          </cell>
          <cell r="D1566">
            <v>0</v>
          </cell>
          <cell r="E1566">
            <v>0</v>
          </cell>
          <cell r="F1566">
            <v>0</v>
          </cell>
          <cell r="G1566">
            <v>0</v>
          </cell>
          <cell r="H1566">
            <v>0</v>
          </cell>
          <cell r="Q1566">
            <v>0</v>
          </cell>
          <cell r="R1566">
            <v>0</v>
          </cell>
          <cell r="S1566">
            <v>0</v>
          </cell>
        </row>
        <row r="1567">
          <cell r="C1567">
            <v>0</v>
          </cell>
          <cell r="D1567">
            <v>0</v>
          </cell>
          <cell r="E1567">
            <v>0</v>
          </cell>
          <cell r="F1567">
            <v>0</v>
          </cell>
          <cell r="G1567">
            <v>0</v>
          </cell>
          <cell r="H1567">
            <v>0</v>
          </cell>
          <cell r="Q1567">
            <v>0</v>
          </cell>
          <cell r="R1567">
            <v>0</v>
          </cell>
          <cell r="S1567">
            <v>0</v>
          </cell>
        </row>
        <row r="1568">
          <cell r="C1568">
            <v>0</v>
          </cell>
          <cell r="D1568">
            <v>0</v>
          </cell>
          <cell r="E1568">
            <v>0</v>
          </cell>
          <cell r="F1568">
            <v>0</v>
          </cell>
          <cell r="G1568">
            <v>0</v>
          </cell>
          <cell r="H1568">
            <v>0</v>
          </cell>
          <cell r="Q1568">
            <v>0</v>
          </cell>
          <cell r="R1568">
            <v>0</v>
          </cell>
          <cell r="S1568">
            <v>0</v>
          </cell>
        </row>
        <row r="1569">
          <cell r="C1569">
            <v>0</v>
          </cell>
          <cell r="D1569">
            <v>0</v>
          </cell>
          <cell r="E1569">
            <v>0</v>
          </cell>
          <cell r="F1569">
            <v>0</v>
          </cell>
          <cell r="G1569">
            <v>0</v>
          </cell>
          <cell r="H1569">
            <v>0</v>
          </cell>
          <cell r="Q1569">
            <v>0</v>
          </cell>
          <cell r="R1569">
            <v>0</v>
          </cell>
          <cell r="S1569">
            <v>0</v>
          </cell>
        </row>
        <row r="1570">
          <cell r="C1570">
            <v>0</v>
          </cell>
          <cell r="D1570">
            <v>0</v>
          </cell>
          <cell r="E1570">
            <v>0</v>
          </cell>
          <cell r="F1570">
            <v>0</v>
          </cell>
          <cell r="G1570">
            <v>0</v>
          </cell>
          <cell r="H1570">
            <v>0</v>
          </cell>
          <cell r="Q1570">
            <v>0</v>
          </cell>
          <cell r="R1570">
            <v>0</v>
          </cell>
          <cell r="S1570">
            <v>0</v>
          </cell>
        </row>
        <row r="1571">
          <cell r="C1571">
            <v>0</v>
          </cell>
          <cell r="D1571">
            <v>0</v>
          </cell>
          <cell r="E1571">
            <v>0</v>
          </cell>
          <cell r="F1571">
            <v>0</v>
          </cell>
          <cell r="G1571">
            <v>0</v>
          </cell>
          <cell r="H1571">
            <v>0</v>
          </cell>
          <cell r="Q1571">
            <v>0</v>
          </cell>
          <cell r="R1571">
            <v>0</v>
          </cell>
          <cell r="S1571">
            <v>0</v>
          </cell>
        </row>
        <row r="1572">
          <cell r="C1572">
            <v>0</v>
          </cell>
          <cell r="D1572">
            <v>0</v>
          </cell>
          <cell r="E1572">
            <v>0</v>
          </cell>
          <cell r="F1572">
            <v>0</v>
          </cell>
          <cell r="G1572">
            <v>0</v>
          </cell>
          <cell r="H1572">
            <v>0</v>
          </cell>
          <cell r="Q1572">
            <v>0</v>
          </cell>
          <cell r="R1572">
            <v>0</v>
          </cell>
          <cell r="S1572">
            <v>0</v>
          </cell>
        </row>
        <row r="1573">
          <cell r="C1573">
            <v>0</v>
          </cell>
          <cell r="D1573">
            <v>0</v>
          </cell>
          <cell r="E1573">
            <v>0</v>
          </cell>
          <cell r="F1573">
            <v>0</v>
          </cell>
          <cell r="G1573">
            <v>0</v>
          </cell>
          <cell r="H1573">
            <v>0</v>
          </cell>
          <cell r="Q1573">
            <v>0</v>
          </cell>
          <cell r="R1573">
            <v>0</v>
          </cell>
          <cell r="S1573">
            <v>0</v>
          </cell>
        </row>
        <row r="1574">
          <cell r="C1574">
            <v>0</v>
          </cell>
          <cell r="D1574">
            <v>0</v>
          </cell>
          <cell r="E1574">
            <v>0</v>
          </cell>
          <cell r="F1574">
            <v>0</v>
          </cell>
          <cell r="G1574">
            <v>0</v>
          </cell>
          <cell r="H1574">
            <v>0</v>
          </cell>
          <cell r="Q1574">
            <v>0</v>
          </cell>
          <cell r="R1574">
            <v>0</v>
          </cell>
          <cell r="S1574">
            <v>0</v>
          </cell>
        </row>
        <row r="1575">
          <cell r="C1575">
            <v>0</v>
          </cell>
          <cell r="D1575">
            <v>0</v>
          </cell>
          <cell r="E1575">
            <v>0</v>
          </cell>
          <cell r="F1575">
            <v>0</v>
          </cell>
          <cell r="G1575">
            <v>0</v>
          </cell>
          <cell r="H1575">
            <v>0</v>
          </cell>
          <cell r="Q1575">
            <v>0</v>
          </cell>
          <cell r="R1575">
            <v>0</v>
          </cell>
          <cell r="S1575">
            <v>0</v>
          </cell>
        </row>
        <row r="1576">
          <cell r="C1576">
            <v>0</v>
          </cell>
          <cell r="D1576">
            <v>0</v>
          </cell>
          <cell r="E1576">
            <v>0</v>
          </cell>
          <cell r="F1576">
            <v>0</v>
          </cell>
          <cell r="G1576">
            <v>0</v>
          </cell>
          <cell r="H1576">
            <v>0</v>
          </cell>
          <cell r="Q1576">
            <v>0</v>
          </cell>
          <cell r="R1576">
            <v>0</v>
          </cell>
          <cell r="S1576">
            <v>0</v>
          </cell>
        </row>
        <row r="1577">
          <cell r="C1577">
            <v>0</v>
          </cell>
          <cell r="D1577">
            <v>0</v>
          </cell>
          <cell r="E1577">
            <v>0</v>
          </cell>
          <cell r="F1577">
            <v>0</v>
          </cell>
          <cell r="G1577">
            <v>0</v>
          </cell>
          <cell r="H1577">
            <v>0</v>
          </cell>
          <cell r="Q1577">
            <v>0</v>
          </cell>
          <cell r="R1577">
            <v>0</v>
          </cell>
          <cell r="S1577">
            <v>0</v>
          </cell>
        </row>
        <row r="1578">
          <cell r="C1578">
            <v>0</v>
          </cell>
          <cell r="D1578">
            <v>0</v>
          </cell>
          <cell r="E1578">
            <v>0</v>
          </cell>
          <cell r="F1578">
            <v>0</v>
          </cell>
          <cell r="G1578">
            <v>0</v>
          </cell>
          <cell r="H1578">
            <v>0</v>
          </cell>
          <cell r="Q1578">
            <v>0</v>
          </cell>
          <cell r="R1578">
            <v>0</v>
          </cell>
          <cell r="S1578">
            <v>0</v>
          </cell>
        </row>
        <row r="1579">
          <cell r="C1579">
            <v>0</v>
          </cell>
          <cell r="D1579">
            <v>0</v>
          </cell>
          <cell r="E1579">
            <v>0</v>
          </cell>
          <cell r="F1579">
            <v>0</v>
          </cell>
          <cell r="G1579">
            <v>0</v>
          </cell>
          <cell r="H1579">
            <v>0</v>
          </cell>
          <cell r="Q1579">
            <v>0</v>
          </cell>
          <cell r="R1579">
            <v>0</v>
          </cell>
          <cell r="S1579">
            <v>0</v>
          </cell>
        </row>
        <row r="1580">
          <cell r="C1580">
            <v>0</v>
          </cell>
          <cell r="D1580">
            <v>0</v>
          </cell>
          <cell r="E1580">
            <v>0</v>
          </cell>
          <cell r="F1580">
            <v>0</v>
          </cell>
          <cell r="G1580">
            <v>0</v>
          </cell>
          <cell r="H1580">
            <v>0</v>
          </cell>
          <cell r="Q1580">
            <v>0</v>
          </cell>
          <cell r="R1580">
            <v>0</v>
          </cell>
          <cell r="S1580">
            <v>0</v>
          </cell>
        </row>
        <row r="1581">
          <cell r="C1581">
            <v>0</v>
          </cell>
          <cell r="D1581">
            <v>0</v>
          </cell>
          <cell r="E1581">
            <v>0</v>
          </cell>
          <cell r="F1581">
            <v>0</v>
          </cell>
          <cell r="G1581">
            <v>0</v>
          </cell>
          <cell r="H1581">
            <v>0</v>
          </cell>
          <cell r="Q1581">
            <v>0</v>
          </cell>
          <cell r="R1581">
            <v>0</v>
          </cell>
          <cell r="S1581">
            <v>0</v>
          </cell>
        </row>
        <row r="1582">
          <cell r="A1582" t="str">
            <v>m998</v>
          </cell>
          <cell r="C1582" t="str">
            <v>其它材料费</v>
          </cell>
          <cell r="D1582" t="str">
            <v>%</v>
          </cell>
          <cell r="E1582">
            <v>0.04</v>
          </cell>
          <cell r="F1582">
            <v>14.91058633651779</v>
          </cell>
          <cell r="G1582">
            <v>0.59642345346071157</v>
          </cell>
          <cell r="H1582">
            <v>57.942538503708136</v>
          </cell>
          <cell r="J1582">
            <v>2</v>
          </cell>
          <cell r="Q1582">
            <v>17.36</v>
          </cell>
          <cell r="R1582">
            <v>258.84777880194883</v>
          </cell>
          <cell r="S1582">
            <v>25147.06171060933</v>
          </cell>
        </row>
        <row r="1583">
          <cell r="A1583" t="str">
            <v>m999</v>
          </cell>
          <cell r="C1583" t="str">
            <v>其它材料费</v>
          </cell>
          <cell r="D1583" t="str">
            <v>usd</v>
          </cell>
          <cell r="E1583">
            <v>0</v>
          </cell>
          <cell r="F1583">
            <v>1</v>
          </cell>
          <cell r="G1583">
            <v>0</v>
          </cell>
          <cell r="H1583">
            <v>0</v>
          </cell>
          <cell r="Q1583">
            <v>0</v>
          </cell>
          <cell r="R1583">
            <v>0</v>
          </cell>
          <cell r="S1583">
            <v>0</v>
          </cell>
        </row>
        <row r="1584">
          <cell r="A1584" t="str">
            <v>E000</v>
          </cell>
          <cell r="B1584">
            <v>3</v>
          </cell>
          <cell r="C1584" t="str">
            <v>施工设备</v>
          </cell>
          <cell r="G1584">
            <v>0.32535825236467142</v>
          </cell>
          <cell r="H1584">
            <v>31.60855421722783</v>
          </cell>
          <cell r="Q1584">
            <v>0</v>
          </cell>
          <cell r="R1584">
            <v>141.20548152626739</v>
          </cell>
          <cell r="S1584">
            <v>13718.112530276878</v>
          </cell>
        </row>
        <row r="1585">
          <cell r="A1585" t="str">
            <v>E016</v>
          </cell>
          <cell r="C1585" t="str">
            <v>机动翻斗车</v>
          </cell>
          <cell r="D1585" t="str">
            <v>台班</v>
          </cell>
          <cell r="E1585">
            <v>7.4000000000000003E-3</v>
          </cell>
          <cell r="F1585">
            <v>43.967331400631274</v>
          </cell>
          <cell r="G1585">
            <v>0.32535825236467142</v>
          </cell>
          <cell r="H1585">
            <v>31.60855421722783</v>
          </cell>
          <cell r="J1585">
            <v>0.37</v>
          </cell>
          <cell r="Q1585">
            <v>3.2116000000000002</v>
          </cell>
          <cell r="R1585">
            <v>141.20548152626739</v>
          </cell>
          <cell r="S1585">
            <v>13718.112530276878</v>
          </cell>
        </row>
        <row r="1586">
          <cell r="C1586">
            <v>0</v>
          </cell>
          <cell r="D1586">
            <v>0</v>
          </cell>
          <cell r="E1586">
            <v>0</v>
          </cell>
          <cell r="F1586">
            <v>0</v>
          </cell>
          <cell r="G1586">
            <v>0</v>
          </cell>
          <cell r="H1586">
            <v>0</v>
          </cell>
          <cell r="Q1586">
            <v>0</v>
          </cell>
          <cell r="R1586">
            <v>0</v>
          </cell>
          <cell r="S1586">
            <v>0</v>
          </cell>
        </row>
        <row r="1587">
          <cell r="C1587">
            <v>0</v>
          </cell>
          <cell r="D1587">
            <v>0</v>
          </cell>
          <cell r="E1587">
            <v>0</v>
          </cell>
          <cell r="F1587">
            <v>0</v>
          </cell>
          <cell r="G1587">
            <v>0</v>
          </cell>
          <cell r="H1587">
            <v>0</v>
          </cell>
          <cell r="Q1587">
            <v>0</v>
          </cell>
          <cell r="R1587">
            <v>0</v>
          </cell>
          <cell r="S1587">
            <v>0</v>
          </cell>
        </row>
        <row r="1588">
          <cell r="C1588">
            <v>0</v>
          </cell>
          <cell r="D1588">
            <v>0</v>
          </cell>
          <cell r="E1588">
            <v>0</v>
          </cell>
          <cell r="F1588">
            <v>0</v>
          </cell>
          <cell r="G1588">
            <v>0</v>
          </cell>
          <cell r="H1588">
            <v>0</v>
          </cell>
          <cell r="Q1588">
            <v>0</v>
          </cell>
          <cell r="R1588">
            <v>0</v>
          </cell>
          <cell r="S1588">
            <v>0</v>
          </cell>
        </row>
        <row r="1589">
          <cell r="C1589">
            <v>0</v>
          </cell>
          <cell r="D1589">
            <v>0</v>
          </cell>
          <cell r="E1589">
            <v>0</v>
          </cell>
          <cell r="F1589">
            <v>0</v>
          </cell>
          <cell r="G1589">
            <v>0</v>
          </cell>
          <cell r="H1589">
            <v>0</v>
          </cell>
          <cell r="Q1589">
            <v>0</v>
          </cell>
          <cell r="R1589">
            <v>0</v>
          </cell>
          <cell r="S1589">
            <v>0</v>
          </cell>
        </row>
        <row r="1590">
          <cell r="C1590">
            <v>0</v>
          </cell>
          <cell r="D1590">
            <v>0</v>
          </cell>
          <cell r="E1590">
            <v>0</v>
          </cell>
          <cell r="F1590">
            <v>0</v>
          </cell>
          <cell r="G1590">
            <v>0</v>
          </cell>
          <cell r="H1590">
            <v>0</v>
          </cell>
          <cell r="Q1590">
            <v>0</v>
          </cell>
          <cell r="R1590">
            <v>0</v>
          </cell>
          <cell r="S1590">
            <v>0</v>
          </cell>
        </row>
        <row r="1591">
          <cell r="C1591">
            <v>0</v>
          </cell>
          <cell r="D1591">
            <v>0</v>
          </cell>
          <cell r="E1591">
            <v>0</v>
          </cell>
          <cell r="F1591">
            <v>0</v>
          </cell>
          <cell r="G1591">
            <v>0</v>
          </cell>
          <cell r="H1591">
            <v>0</v>
          </cell>
          <cell r="Q1591">
            <v>0</v>
          </cell>
          <cell r="R1591">
            <v>0</v>
          </cell>
          <cell r="S1591">
            <v>0</v>
          </cell>
        </row>
        <row r="1592">
          <cell r="C1592">
            <v>0</v>
          </cell>
          <cell r="D1592">
            <v>0</v>
          </cell>
          <cell r="E1592">
            <v>0</v>
          </cell>
          <cell r="F1592">
            <v>0</v>
          </cell>
          <cell r="G1592">
            <v>0</v>
          </cell>
          <cell r="H1592">
            <v>0</v>
          </cell>
          <cell r="Q1592">
            <v>0</v>
          </cell>
          <cell r="R1592">
            <v>0</v>
          </cell>
          <cell r="S1592">
            <v>0</v>
          </cell>
        </row>
        <row r="1593">
          <cell r="C1593">
            <v>0</v>
          </cell>
          <cell r="D1593">
            <v>0</v>
          </cell>
          <cell r="E1593">
            <v>0</v>
          </cell>
          <cell r="F1593">
            <v>0</v>
          </cell>
          <cell r="G1593">
            <v>0</v>
          </cell>
          <cell r="H1593">
            <v>0</v>
          </cell>
          <cell r="Q1593">
            <v>0</v>
          </cell>
          <cell r="R1593">
            <v>0</v>
          </cell>
          <cell r="S1593">
            <v>0</v>
          </cell>
        </row>
        <row r="1594">
          <cell r="C1594">
            <v>0</v>
          </cell>
          <cell r="D1594">
            <v>0</v>
          </cell>
          <cell r="E1594">
            <v>0</v>
          </cell>
          <cell r="F1594">
            <v>0</v>
          </cell>
          <cell r="G1594">
            <v>0</v>
          </cell>
          <cell r="H1594">
            <v>0</v>
          </cell>
          <cell r="Q1594">
            <v>0</v>
          </cell>
          <cell r="R1594">
            <v>0</v>
          </cell>
          <cell r="S1594">
            <v>0</v>
          </cell>
        </row>
        <row r="1595">
          <cell r="C1595">
            <v>0</v>
          </cell>
          <cell r="D1595">
            <v>0</v>
          </cell>
          <cell r="E1595">
            <v>0</v>
          </cell>
          <cell r="F1595">
            <v>0</v>
          </cell>
          <cell r="H1595">
            <v>0</v>
          </cell>
          <cell r="Q1595">
            <v>0</v>
          </cell>
          <cell r="R1595">
            <v>0</v>
          </cell>
          <cell r="S1595">
            <v>0</v>
          </cell>
        </row>
        <row r="1596">
          <cell r="C1596">
            <v>0</v>
          </cell>
          <cell r="D1596">
            <v>0</v>
          </cell>
          <cell r="E1596">
            <v>0</v>
          </cell>
          <cell r="F1596">
            <v>0</v>
          </cell>
          <cell r="H1596">
            <v>0</v>
          </cell>
          <cell r="Q1596">
            <v>0</v>
          </cell>
          <cell r="R1596">
            <v>0</v>
          </cell>
          <cell r="S1596">
            <v>0</v>
          </cell>
        </row>
        <row r="1597">
          <cell r="B1597">
            <v>4</v>
          </cell>
          <cell r="C1597" t="str">
            <v>基本直接费</v>
          </cell>
          <cell r="G1597">
            <v>17.081257388714771</v>
          </cell>
        </row>
        <row r="1598">
          <cell r="B1598">
            <v>5</v>
          </cell>
          <cell r="C1598" t="str">
            <v>其他直接费</v>
          </cell>
          <cell r="G1598">
            <v>2.7734071140627043</v>
          </cell>
        </row>
        <row r="1599">
          <cell r="B1599">
            <v>6</v>
          </cell>
          <cell r="C1599" t="str">
            <v>间接费</v>
          </cell>
          <cell r="G1599">
            <v>1.285610596362357</v>
          </cell>
        </row>
        <row r="1600">
          <cell r="B1600">
            <v>7</v>
          </cell>
          <cell r="C1600" t="str">
            <v>合计</v>
          </cell>
          <cell r="G1600">
            <v>21.140275099139831</v>
          </cell>
        </row>
        <row r="1602">
          <cell r="B1602" t="str">
            <v>单   价   分   析   表</v>
          </cell>
          <cell r="J1602" t="str">
            <v>工序划分</v>
          </cell>
          <cell r="Q1602" t="str">
            <v>汇总项</v>
          </cell>
        </row>
        <row r="1604">
          <cell r="A1604" t="str">
            <v>BOQ系数</v>
          </cell>
          <cell r="B1604" t="str">
            <v>项目编号:</v>
          </cell>
          <cell r="C1604" t="str">
            <v>砖墙150</v>
          </cell>
          <cell r="G1604" t="str">
            <v>数量</v>
          </cell>
          <cell r="H1604">
            <v>82</v>
          </cell>
          <cell r="I1604" t="str">
            <v>单价</v>
          </cell>
        </row>
        <row r="1605">
          <cell r="B1605" t="str">
            <v>项目名称:</v>
          </cell>
          <cell r="C1605" t="str">
            <v xml:space="preserve">150 mm Walling </v>
          </cell>
          <cell r="G1605" t="str">
            <v>单位</v>
          </cell>
          <cell r="H1605">
            <v>0</v>
          </cell>
          <cell r="I1605">
            <v>15.855206324354867</v>
          </cell>
          <cell r="J1605" t="str">
            <v>砖墙</v>
          </cell>
        </row>
        <row r="1606">
          <cell r="A1606" t="str">
            <v>砖墙150</v>
          </cell>
          <cell r="B1606" t="str">
            <v>单   价:</v>
          </cell>
          <cell r="C1606">
            <v>15.855206324354867</v>
          </cell>
          <cell r="D1606" t="str">
            <v>USD/</v>
          </cell>
          <cell r="G1606" t="str">
            <v>定额单位</v>
          </cell>
          <cell r="I1606">
            <v>1540</v>
          </cell>
          <cell r="J1606" t="str">
            <v>6=448</v>
          </cell>
        </row>
        <row r="1607">
          <cell r="A1607" t="str">
            <v>定额号</v>
          </cell>
          <cell r="B1607" t="str">
            <v>E01</v>
          </cell>
          <cell r="C1607" t="str">
            <v>名称及规格</v>
          </cell>
          <cell r="D1607" t="str">
            <v>单位</v>
          </cell>
          <cell r="E1607" t="str">
            <v>数  量</v>
          </cell>
          <cell r="F1607" t="str">
            <v>单价</v>
          </cell>
          <cell r="G1607" t="str">
            <v>合价</v>
          </cell>
          <cell r="J1607" t="str">
            <v>10M3</v>
          </cell>
          <cell r="Q1607" t="str">
            <v>数量汇总</v>
          </cell>
          <cell r="R1607" t="str">
            <v>价格汇总(美元)</v>
          </cell>
          <cell r="S1607" t="str">
            <v>价格汇总(当地币)</v>
          </cell>
        </row>
        <row r="1608">
          <cell r="G1608" t="str">
            <v>美元</v>
          </cell>
          <cell r="H1608" t="str">
            <v>当地币</v>
          </cell>
          <cell r="J1608">
            <v>1.4999999999999999E-2</v>
          </cell>
        </row>
        <row r="1609">
          <cell r="A1609" t="str">
            <v>L00</v>
          </cell>
          <cell r="B1609">
            <v>1</v>
          </cell>
          <cell r="C1609" t="str">
            <v>人工</v>
          </cell>
          <cell r="G1609">
            <v>0.93666700977869288</v>
          </cell>
          <cell r="H1609">
            <v>90.997200000000021</v>
          </cell>
          <cell r="Q1609">
            <v>0</v>
          </cell>
          <cell r="R1609">
            <v>76.806694801852814</v>
          </cell>
          <cell r="S1609">
            <v>7461.7704000000012</v>
          </cell>
        </row>
        <row r="1610">
          <cell r="A1610" t="str">
            <v>L10</v>
          </cell>
          <cell r="B1610">
            <v>1.1000000000000001</v>
          </cell>
          <cell r="C1610" t="str">
            <v>力工</v>
          </cell>
          <cell r="D1610" t="str">
            <v>day</v>
          </cell>
          <cell r="E1610">
            <v>0.23184000000000002</v>
          </cell>
          <cell r="F1610">
            <v>2.8821410190427175</v>
          </cell>
          <cell r="G1610">
            <v>0.66819557385486372</v>
          </cell>
          <cell r="H1610">
            <v>64.915200000000013</v>
          </cell>
          <cell r="J1610">
            <v>15.456000000000001</v>
          </cell>
          <cell r="Q1610">
            <v>19.01088</v>
          </cell>
          <cell r="R1610">
            <v>54.792037056098827</v>
          </cell>
          <cell r="S1610">
            <v>5323.0464000000011</v>
          </cell>
        </row>
        <row r="1611">
          <cell r="A1611" t="str">
            <v>L20</v>
          </cell>
          <cell r="B1611">
            <v>1.2</v>
          </cell>
          <cell r="C1611" t="str">
            <v>技工</v>
          </cell>
          <cell r="D1611" t="str">
            <v>day</v>
          </cell>
          <cell r="E1611">
            <v>5.7960000000000005E-2</v>
          </cell>
          <cell r="F1611">
            <v>4.6320123520329384</v>
          </cell>
          <cell r="G1611">
            <v>0.2684714359238291</v>
          </cell>
          <cell r="H1611">
            <v>26.082000000000001</v>
          </cell>
          <cell r="J1611">
            <v>3.8640000000000003</v>
          </cell>
          <cell r="Q1611">
            <v>4.7527200000000001</v>
          </cell>
          <cell r="R1611">
            <v>22.014657745753986</v>
          </cell>
          <cell r="S1611">
            <v>2138.7240000000002</v>
          </cell>
        </row>
        <row r="1612">
          <cell r="A1612" t="str">
            <v>M000</v>
          </cell>
          <cell r="B1612">
            <v>2</v>
          </cell>
          <cell r="C1612" t="str">
            <v>建筑材料</v>
          </cell>
          <cell r="G1612">
            <v>11.630257342483876</v>
          </cell>
          <cell r="H1612">
            <v>1129.8795008223087</v>
          </cell>
          <cell r="Q1612">
            <v>0</v>
          </cell>
          <cell r="R1612">
            <v>953.68110208367784</v>
          </cell>
          <cell r="S1612">
            <v>92650.119067429318</v>
          </cell>
        </row>
        <row r="1613">
          <cell r="A1613" t="str">
            <v>M30</v>
          </cell>
          <cell r="C1613" t="str">
            <v>砂浆M7.5</v>
          </cell>
          <cell r="D1613" t="str">
            <v>m3</v>
          </cell>
          <cell r="E1613">
            <v>3.4229999999999997E-2</v>
          </cell>
          <cell r="F1613">
            <v>40.71</v>
          </cell>
          <cell r="G1613">
            <v>1.3935032999999999</v>
          </cell>
          <cell r="H1613">
            <v>135.378845595</v>
          </cell>
          <cell r="J1613">
            <v>2.282</v>
          </cell>
          <cell r="Q1613">
            <v>2.8068599999999999</v>
          </cell>
          <cell r="R1613">
            <v>114.26727059999999</v>
          </cell>
          <cell r="S1613">
            <v>11101.06533879</v>
          </cell>
        </row>
        <row r="1614">
          <cell r="A1614" t="str">
            <v>Q12</v>
          </cell>
          <cell r="C1614" t="str">
            <v>砖90*190*390</v>
          </cell>
          <cell r="D1614" t="str">
            <v>no</v>
          </cell>
          <cell r="E1614">
            <v>17.928018893387314</v>
          </cell>
          <cell r="F1614">
            <v>0.54554812146165721</v>
          </cell>
          <cell r="G1614">
            <v>9.7805970288165476</v>
          </cell>
          <cell r="H1614">
            <v>950.18500134952762</v>
          </cell>
          <cell r="J1614">
            <v>1195.2012595591543</v>
          </cell>
          <cell r="Q1614">
            <v>1470.0975492577597</v>
          </cell>
          <cell r="R1614">
            <v>802.00895636295695</v>
          </cell>
          <cell r="S1614">
            <v>77915.17011066126</v>
          </cell>
        </row>
        <row r="1615">
          <cell r="A1615" t="str">
            <v>Y08</v>
          </cell>
          <cell r="C1615" t="str">
            <v>水</v>
          </cell>
          <cell r="D1615" t="str">
            <v>m3</v>
          </cell>
          <cell r="E1615">
            <v>1.7174999999999999E-2</v>
          </cell>
          <cell r="F1615">
            <v>0.51466803911477099</v>
          </cell>
          <cell r="G1615">
            <v>8.839423571796191E-3</v>
          </cell>
          <cell r="H1615">
            <v>0.85875000000000001</v>
          </cell>
          <cell r="J1615">
            <v>1.145</v>
          </cell>
          <cell r="Q1615">
            <v>1.40835</v>
          </cell>
          <cell r="R1615">
            <v>0.72483273288728767</v>
          </cell>
          <cell r="S1615">
            <v>70.417500000000004</v>
          </cell>
        </row>
        <row r="1616">
          <cell r="C1616">
            <v>0</v>
          </cell>
          <cell r="D1616">
            <v>0</v>
          </cell>
          <cell r="E1616">
            <v>0</v>
          </cell>
          <cell r="F1616">
            <v>0</v>
          </cell>
          <cell r="G1616">
            <v>0</v>
          </cell>
          <cell r="H1616">
            <v>0</v>
          </cell>
          <cell r="Q1616">
            <v>0</v>
          </cell>
          <cell r="R1616">
            <v>0</v>
          </cell>
          <cell r="S1616">
            <v>0</v>
          </cell>
        </row>
        <row r="1617">
          <cell r="C1617">
            <v>0</v>
          </cell>
          <cell r="D1617">
            <v>0</v>
          </cell>
          <cell r="E1617">
            <v>0</v>
          </cell>
          <cell r="F1617">
            <v>0</v>
          </cell>
          <cell r="G1617">
            <v>0</v>
          </cell>
          <cell r="H1617">
            <v>0</v>
          </cell>
          <cell r="Q1617">
            <v>0</v>
          </cell>
          <cell r="R1617">
            <v>0</v>
          </cell>
          <cell r="S1617">
            <v>0</v>
          </cell>
        </row>
        <row r="1618">
          <cell r="C1618">
            <v>0</v>
          </cell>
          <cell r="D1618">
            <v>0</v>
          </cell>
          <cell r="E1618">
            <v>0</v>
          </cell>
          <cell r="F1618">
            <v>0</v>
          </cell>
          <cell r="G1618">
            <v>0</v>
          </cell>
          <cell r="H1618">
            <v>0</v>
          </cell>
          <cell r="Q1618">
            <v>0</v>
          </cell>
          <cell r="R1618">
            <v>0</v>
          </cell>
          <cell r="S1618">
            <v>0</v>
          </cell>
        </row>
        <row r="1619">
          <cell r="C1619">
            <v>0</v>
          </cell>
          <cell r="D1619">
            <v>0</v>
          </cell>
          <cell r="E1619">
            <v>0</v>
          </cell>
          <cell r="F1619">
            <v>0</v>
          </cell>
          <cell r="G1619">
            <v>0</v>
          </cell>
          <cell r="H1619">
            <v>0</v>
          </cell>
          <cell r="Q1619">
            <v>0</v>
          </cell>
          <cell r="R1619">
            <v>0</v>
          </cell>
          <cell r="S1619">
            <v>0</v>
          </cell>
        </row>
        <row r="1620">
          <cell r="C1620">
            <v>0</v>
          </cell>
          <cell r="D1620">
            <v>0</v>
          </cell>
          <cell r="E1620">
            <v>0</v>
          </cell>
          <cell r="F1620">
            <v>0</v>
          </cell>
          <cell r="G1620">
            <v>0</v>
          </cell>
          <cell r="H1620">
            <v>0</v>
          </cell>
          <cell r="Q1620">
            <v>0</v>
          </cell>
          <cell r="R1620">
            <v>0</v>
          </cell>
          <cell r="S1620">
            <v>0</v>
          </cell>
        </row>
        <row r="1621">
          <cell r="C1621">
            <v>0</v>
          </cell>
          <cell r="D1621">
            <v>0</v>
          </cell>
          <cell r="E1621">
            <v>0</v>
          </cell>
          <cell r="F1621">
            <v>0</v>
          </cell>
          <cell r="G1621">
            <v>0</v>
          </cell>
          <cell r="H1621">
            <v>0</v>
          </cell>
          <cell r="Q1621">
            <v>0</v>
          </cell>
          <cell r="R1621">
            <v>0</v>
          </cell>
          <cell r="S1621">
            <v>0</v>
          </cell>
        </row>
        <row r="1622">
          <cell r="C1622">
            <v>0</v>
          </cell>
          <cell r="D1622">
            <v>0</v>
          </cell>
          <cell r="E1622">
            <v>0</v>
          </cell>
          <cell r="F1622">
            <v>0</v>
          </cell>
          <cell r="G1622">
            <v>0</v>
          </cell>
          <cell r="H1622">
            <v>0</v>
          </cell>
          <cell r="Q1622">
            <v>0</v>
          </cell>
          <cell r="R1622">
            <v>0</v>
          </cell>
          <cell r="S1622">
            <v>0</v>
          </cell>
        </row>
        <row r="1623">
          <cell r="C1623">
            <v>0</v>
          </cell>
          <cell r="D1623">
            <v>0</v>
          </cell>
          <cell r="E1623">
            <v>0</v>
          </cell>
          <cell r="F1623">
            <v>0</v>
          </cell>
          <cell r="G1623">
            <v>0</v>
          </cell>
          <cell r="H1623">
            <v>0</v>
          </cell>
          <cell r="Q1623">
            <v>0</v>
          </cell>
          <cell r="R1623">
            <v>0</v>
          </cell>
          <cell r="S1623">
            <v>0</v>
          </cell>
        </row>
        <row r="1624">
          <cell r="C1624">
            <v>0</v>
          </cell>
          <cell r="D1624">
            <v>0</v>
          </cell>
          <cell r="E1624">
            <v>0</v>
          </cell>
          <cell r="F1624">
            <v>0</v>
          </cell>
          <cell r="G1624">
            <v>0</v>
          </cell>
          <cell r="H1624">
            <v>0</v>
          </cell>
          <cell r="Q1624">
            <v>0</v>
          </cell>
          <cell r="R1624">
            <v>0</v>
          </cell>
          <cell r="S1624">
            <v>0</v>
          </cell>
        </row>
        <row r="1625">
          <cell r="C1625">
            <v>0</v>
          </cell>
          <cell r="D1625">
            <v>0</v>
          </cell>
          <cell r="E1625">
            <v>0</v>
          </cell>
          <cell r="F1625">
            <v>0</v>
          </cell>
          <cell r="G1625">
            <v>0</v>
          </cell>
          <cell r="H1625">
            <v>0</v>
          </cell>
          <cell r="Q1625">
            <v>0</v>
          </cell>
          <cell r="R1625">
            <v>0</v>
          </cell>
          <cell r="S1625">
            <v>0</v>
          </cell>
        </row>
        <row r="1626">
          <cell r="C1626">
            <v>0</v>
          </cell>
          <cell r="D1626">
            <v>0</v>
          </cell>
          <cell r="E1626">
            <v>0</v>
          </cell>
          <cell r="F1626">
            <v>0</v>
          </cell>
          <cell r="G1626">
            <v>0</v>
          </cell>
          <cell r="H1626">
            <v>0</v>
          </cell>
          <cell r="Q1626">
            <v>0</v>
          </cell>
          <cell r="R1626">
            <v>0</v>
          </cell>
          <cell r="S1626">
            <v>0</v>
          </cell>
        </row>
        <row r="1627">
          <cell r="C1627">
            <v>0</v>
          </cell>
          <cell r="D1627">
            <v>0</v>
          </cell>
          <cell r="E1627">
            <v>0</v>
          </cell>
          <cell r="F1627">
            <v>0</v>
          </cell>
          <cell r="G1627">
            <v>0</v>
          </cell>
          <cell r="H1627">
            <v>0</v>
          </cell>
          <cell r="Q1627">
            <v>0</v>
          </cell>
          <cell r="R1627">
            <v>0</v>
          </cell>
          <cell r="S1627">
            <v>0</v>
          </cell>
        </row>
        <row r="1628">
          <cell r="C1628">
            <v>0</v>
          </cell>
          <cell r="D1628">
            <v>0</v>
          </cell>
          <cell r="E1628">
            <v>0</v>
          </cell>
          <cell r="F1628">
            <v>0</v>
          </cell>
          <cell r="G1628">
            <v>0</v>
          </cell>
          <cell r="H1628">
            <v>0</v>
          </cell>
          <cell r="Q1628">
            <v>0</v>
          </cell>
          <cell r="R1628">
            <v>0</v>
          </cell>
          <cell r="S1628">
            <v>0</v>
          </cell>
        </row>
        <row r="1629">
          <cell r="C1629">
            <v>0</v>
          </cell>
          <cell r="D1629">
            <v>0</v>
          </cell>
          <cell r="E1629">
            <v>0</v>
          </cell>
          <cell r="F1629">
            <v>0</v>
          </cell>
          <cell r="G1629">
            <v>0</v>
          </cell>
          <cell r="H1629">
            <v>0</v>
          </cell>
          <cell r="Q1629">
            <v>0</v>
          </cell>
          <cell r="R1629">
            <v>0</v>
          </cell>
          <cell r="S1629">
            <v>0</v>
          </cell>
        </row>
        <row r="1630">
          <cell r="C1630">
            <v>0</v>
          </cell>
          <cell r="D1630">
            <v>0</v>
          </cell>
          <cell r="E1630">
            <v>0</v>
          </cell>
          <cell r="F1630">
            <v>0</v>
          </cell>
          <cell r="G1630">
            <v>0</v>
          </cell>
          <cell r="H1630">
            <v>0</v>
          </cell>
          <cell r="Q1630">
            <v>0</v>
          </cell>
          <cell r="R1630">
            <v>0</v>
          </cell>
          <cell r="S1630">
            <v>0</v>
          </cell>
        </row>
        <row r="1631">
          <cell r="C1631">
            <v>0</v>
          </cell>
          <cell r="D1631">
            <v>0</v>
          </cell>
          <cell r="E1631">
            <v>0</v>
          </cell>
          <cell r="F1631">
            <v>0</v>
          </cell>
          <cell r="G1631">
            <v>0</v>
          </cell>
          <cell r="H1631">
            <v>0</v>
          </cell>
          <cell r="Q1631">
            <v>0</v>
          </cell>
          <cell r="R1631">
            <v>0</v>
          </cell>
          <cell r="S1631">
            <v>0</v>
          </cell>
        </row>
        <row r="1632">
          <cell r="A1632" t="str">
            <v>m998</v>
          </cell>
          <cell r="C1632" t="str">
            <v>其它材料费</v>
          </cell>
          <cell r="D1632" t="str">
            <v>%</v>
          </cell>
          <cell r="E1632">
            <v>0.03</v>
          </cell>
          <cell r="F1632">
            <v>14.91058633651779</v>
          </cell>
          <cell r="G1632">
            <v>0.44731759009553368</v>
          </cell>
          <cell r="H1632">
            <v>43.456903877781102</v>
          </cell>
          <cell r="J1632">
            <v>2</v>
          </cell>
          <cell r="Q1632">
            <v>2.46</v>
          </cell>
          <cell r="R1632">
            <v>36.680042387833758</v>
          </cell>
          <cell r="S1632">
            <v>3563.4661179780505</v>
          </cell>
        </row>
        <row r="1633">
          <cell r="A1633" t="str">
            <v>m999</v>
          </cell>
          <cell r="C1633" t="str">
            <v>其它材料费</v>
          </cell>
          <cell r="D1633" t="str">
            <v>usd</v>
          </cell>
          <cell r="E1633">
            <v>0</v>
          </cell>
          <cell r="F1633">
            <v>1</v>
          </cell>
          <cell r="G1633">
            <v>0</v>
          </cell>
          <cell r="H1633">
            <v>0</v>
          </cell>
          <cell r="Q1633">
            <v>0</v>
          </cell>
          <cell r="R1633">
            <v>0</v>
          </cell>
          <cell r="S1633">
            <v>0</v>
          </cell>
        </row>
        <row r="1634">
          <cell r="A1634" t="str">
            <v>E000</v>
          </cell>
          <cell r="B1634">
            <v>3</v>
          </cell>
          <cell r="C1634" t="str">
            <v>施工设备</v>
          </cell>
          <cell r="G1634">
            <v>0.24401868927350354</v>
          </cell>
          <cell r="H1634">
            <v>23.706415662920868</v>
          </cell>
          <cell r="Q1634">
            <v>0</v>
          </cell>
          <cell r="R1634">
            <v>20.009532520427289</v>
          </cell>
          <cell r="S1634">
            <v>1943.9260843595112</v>
          </cell>
        </row>
        <row r="1635">
          <cell r="A1635" t="str">
            <v>E016</v>
          </cell>
          <cell r="C1635" t="str">
            <v>机动翻斗车</v>
          </cell>
          <cell r="D1635" t="str">
            <v>台班</v>
          </cell>
          <cell r="E1635">
            <v>5.5499999999999994E-3</v>
          </cell>
          <cell r="F1635">
            <v>43.967331400631274</v>
          </cell>
          <cell r="G1635">
            <v>0.24401868927350354</v>
          </cell>
          <cell r="H1635">
            <v>23.706415662920868</v>
          </cell>
          <cell r="J1635">
            <v>0.37</v>
          </cell>
          <cell r="Q1635">
            <v>0.45509999999999995</v>
          </cell>
          <cell r="R1635">
            <v>20.009532520427289</v>
          </cell>
          <cell r="S1635">
            <v>1943.9260843595112</v>
          </cell>
        </row>
        <row r="1636">
          <cell r="C1636">
            <v>0</v>
          </cell>
          <cell r="D1636">
            <v>0</v>
          </cell>
          <cell r="E1636">
            <v>0</v>
          </cell>
          <cell r="F1636">
            <v>0</v>
          </cell>
          <cell r="G1636">
            <v>0</v>
          </cell>
          <cell r="H1636">
            <v>0</v>
          </cell>
          <cell r="Q1636">
            <v>0</v>
          </cell>
          <cell r="R1636">
            <v>0</v>
          </cell>
          <cell r="S1636">
            <v>0</v>
          </cell>
        </row>
        <row r="1637">
          <cell r="C1637">
            <v>0</v>
          </cell>
          <cell r="D1637">
            <v>0</v>
          </cell>
          <cell r="E1637">
            <v>0</v>
          </cell>
          <cell r="F1637">
            <v>0</v>
          </cell>
          <cell r="G1637">
            <v>0</v>
          </cell>
          <cell r="H1637">
            <v>0</v>
          </cell>
          <cell r="Q1637">
            <v>0</v>
          </cell>
          <cell r="R1637">
            <v>0</v>
          </cell>
          <cell r="S1637">
            <v>0</v>
          </cell>
        </row>
        <row r="1638">
          <cell r="C1638">
            <v>0</v>
          </cell>
          <cell r="D1638">
            <v>0</v>
          </cell>
          <cell r="E1638">
            <v>0</v>
          </cell>
          <cell r="F1638">
            <v>0</v>
          </cell>
          <cell r="G1638">
            <v>0</v>
          </cell>
          <cell r="H1638">
            <v>0</v>
          </cell>
          <cell r="Q1638">
            <v>0</v>
          </cell>
          <cell r="R1638">
            <v>0</v>
          </cell>
          <cell r="S1638">
            <v>0</v>
          </cell>
        </row>
        <row r="1639">
          <cell r="C1639">
            <v>0</v>
          </cell>
          <cell r="D1639">
            <v>0</v>
          </cell>
          <cell r="E1639">
            <v>0</v>
          </cell>
          <cell r="F1639">
            <v>0</v>
          </cell>
          <cell r="G1639">
            <v>0</v>
          </cell>
          <cell r="H1639">
            <v>0</v>
          </cell>
          <cell r="Q1639">
            <v>0</v>
          </cell>
          <cell r="R1639">
            <v>0</v>
          </cell>
          <cell r="S1639">
            <v>0</v>
          </cell>
        </row>
        <row r="1640">
          <cell r="C1640">
            <v>0</v>
          </cell>
          <cell r="D1640">
            <v>0</v>
          </cell>
          <cell r="E1640">
            <v>0</v>
          </cell>
          <cell r="F1640">
            <v>0</v>
          </cell>
          <cell r="G1640">
            <v>0</v>
          </cell>
          <cell r="H1640">
            <v>0</v>
          </cell>
          <cell r="Q1640">
            <v>0</v>
          </cell>
          <cell r="R1640">
            <v>0</v>
          </cell>
          <cell r="S1640">
            <v>0</v>
          </cell>
        </row>
        <row r="1641">
          <cell r="C1641">
            <v>0</v>
          </cell>
          <cell r="D1641">
            <v>0</v>
          </cell>
          <cell r="E1641">
            <v>0</v>
          </cell>
          <cell r="F1641">
            <v>0</v>
          </cell>
          <cell r="G1641">
            <v>0</v>
          </cell>
          <cell r="H1641">
            <v>0</v>
          </cell>
          <cell r="Q1641">
            <v>0</v>
          </cell>
          <cell r="R1641">
            <v>0</v>
          </cell>
          <cell r="S1641">
            <v>0</v>
          </cell>
        </row>
        <row r="1642">
          <cell r="C1642">
            <v>0</v>
          </cell>
          <cell r="D1642">
            <v>0</v>
          </cell>
          <cell r="E1642">
            <v>0</v>
          </cell>
          <cell r="F1642">
            <v>0</v>
          </cell>
          <cell r="G1642">
            <v>0</v>
          </cell>
          <cell r="H1642">
            <v>0</v>
          </cell>
          <cell r="Q1642">
            <v>0</v>
          </cell>
          <cell r="R1642">
            <v>0</v>
          </cell>
          <cell r="S1642">
            <v>0</v>
          </cell>
        </row>
        <row r="1643">
          <cell r="C1643">
            <v>0</v>
          </cell>
          <cell r="D1643">
            <v>0</v>
          </cell>
          <cell r="E1643">
            <v>0</v>
          </cell>
          <cell r="F1643">
            <v>0</v>
          </cell>
          <cell r="G1643">
            <v>0</v>
          </cell>
          <cell r="H1643">
            <v>0</v>
          </cell>
          <cell r="Q1643">
            <v>0</v>
          </cell>
          <cell r="R1643">
            <v>0</v>
          </cell>
          <cell r="S1643">
            <v>0</v>
          </cell>
        </row>
        <row r="1644">
          <cell r="C1644">
            <v>0</v>
          </cell>
          <cell r="D1644">
            <v>0</v>
          </cell>
          <cell r="E1644">
            <v>0</v>
          </cell>
          <cell r="F1644">
            <v>0</v>
          </cell>
          <cell r="G1644">
            <v>0</v>
          </cell>
          <cell r="H1644">
            <v>0</v>
          </cell>
          <cell r="Q1644">
            <v>0</v>
          </cell>
          <cell r="R1644">
            <v>0</v>
          </cell>
          <cell r="S1644">
            <v>0</v>
          </cell>
        </row>
        <row r="1645">
          <cell r="C1645">
            <v>0</v>
          </cell>
          <cell r="D1645">
            <v>0</v>
          </cell>
          <cell r="E1645">
            <v>0</v>
          </cell>
          <cell r="F1645">
            <v>0</v>
          </cell>
          <cell r="H1645">
            <v>0</v>
          </cell>
          <cell r="Q1645">
            <v>0</v>
          </cell>
          <cell r="R1645">
            <v>0</v>
          </cell>
          <cell r="S1645">
            <v>0</v>
          </cell>
        </row>
        <row r="1646">
          <cell r="C1646">
            <v>0</v>
          </cell>
          <cell r="D1646">
            <v>0</v>
          </cell>
          <cell r="E1646">
            <v>0</v>
          </cell>
          <cell r="F1646">
            <v>0</v>
          </cell>
          <cell r="H1646">
            <v>0</v>
          </cell>
          <cell r="Q1646">
            <v>0</v>
          </cell>
          <cell r="R1646">
            <v>0</v>
          </cell>
          <cell r="S1646">
            <v>0</v>
          </cell>
        </row>
        <row r="1647">
          <cell r="B1647">
            <v>4</v>
          </cell>
          <cell r="C1647" t="str">
            <v>基本直接费</v>
          </cell>
          <cell r="G1647">
            <v>12.810943041536072</v>
          </cell>
        </row>
        <row r="1648">
          <cell r="B1648">
            <v>5</v>
          </cell>
          <cell r="C1648" t="str">
            <v>其他直接费</v>
          </cell>
          <cell r="G1648">
            <v>2.0800553355470273</v>
          </cell>
        </row>
        <row r="1649">
          <cell r="B1649">
            <v>6</v>
          </cell>
          <cell r="C1649" t="str">
            <v>间接费</v>
          </cell>
          <cell r="G1649">
            <v>0.9642079472717674</v>
          </cell>
        </row>
        <row r="1650">
          <cell r="B1650">
            <v>7</v>
          </cell>
          <cell r="C1650" t="str">
            <v>合计</v>
          </cell>
          <cell r="G1650">
            <v>15.855206324354867</v>
          </cell>
        </row>
        <row r="1652">
          <cell r="B1652" t="str">
            <v>单   价   分   析   表</v>
          </cell>
          <cell r="J1652" t="str">
            <v>工序划分</v>
          </cell>
          <cell r="Q1652" t="str">
            <v>汇总项</v>
          </cell>
        </row>
        <row r="1654">
          <cell r="A1654" t="str">
            <v>BOQ系数</v>
          </cell>
          <cell r="B1654" t="str">
            <v>项目编号:</v>
          </cell>
          <cell r="C1654" t="str">
            <v>砖墙450</v>
          </cell>
          <cell r="G1654" t="str">
            <v>数量</v>
          </cell>
          <cell r="H1654">
            <v>40</v>
          </cell>
          <cell r="I1654" t="str">
            <v>单价</v>
          </cell>
        </row>
        <row r="1655">
          <cell r="B1655" t="str">
            <v>项目名称:</v>
          </cell>
          <cell r="C1655" t="str">
            <v xml:space="preserve">450mm Baffle Wall with 250x250 holes </v>
          </cell>
          <cell r="G1655" t="str">
            <v>单位</v>
          </cell>
          <cell r="H1655">
            <v>0</v>
          </cell>
          <cell r="I1655">
            <v>48.679485894933961</v>
          </cell>
          <cell r="J1655" t="str">
            <v>砖墙</v>
          </cell>
        </row>
        <row r="1656">
          <cell r="A1656" t="str">
            <v>砖墙450</v>
          </cell>
          <cell r="B1656" t="str">
            <v>单   价:</v>
          </cell>
          <cell r="C1656">
            <v>48.679485894933961</v>
          </cell>
          <cell r="D1656" t="str">
            <v>USD/</v>
          </cell>
          <cell r="G1656" t="str">
            <v>定额单位</v>
          </cell>
          <cell r="I1656">
            <v>4729</v>
          </cell>
          <cell r="J1656" t="str">
            <v>6=448</v>
          </cell>
        </row>
        <row r="1657">
          <cell r="A1657" t="str">
            <v>定额号</v>
          </cell>
          <cell r="B1657" t="str">
            <v>E01</v>
          </cell>
          <cell r="C1657" t="str">
            <v>名称及规格</v>
          </cell>
          <cell r="D1657" t="str">
            <v>单位</v>
          </cell>
          <cell r="E1657" t="str">
            <v>数  量</v>
          </cell>
          <cell r="F1657" t="str">
            <v>单价</v>
          </cell>
          <cell r="G1657" t="str">
            <v>合价</v>
          </cell>
          <cell r="J1657" t="str">
            <v>10M3</v>
          </cell>
          <cell r="Q1657" t="str">
            <v>数量汇总</v>
          </cell>
          <cell r="R1657" t="str">
            <v>价格汇总(美元)</v>
          </cell>
          <cell r="S1657" t="str">
            <v>价格汇总(当地币)</v>
          </cell>
        </row>
        <row r="1658">
          <cell r="G1658" t="str">
            <v>美元</v>
          </cell>
          <cell r="H1658" t="str">
            <v>当地币</v>
          </cell>
          <cell r="J1658">
            <v>4.4999999999999998E-2</v>
          </cell>
        </row>
        <row r="1659">
          <cell r="A1659" t="str">
            <v>L00</v>
          </cell>
          <cell r="B1659">
            <v>1</v>
          </cell>
          <cell r="C1659" t="str">
            <v>人工</v>
          </cell>
          <cell r="G1659">
            <v>2.8100010293360782</v>
          </cell>
          <cell r="H1659">
            <v>272.99160000000001</v>
          </cell>
          <cell r="Q1659">
            <v>0</v>
          </cell>
          <cell r="R1659">
            <v>112.40004117344313</v>
          </cell>
          <cell r="S1659">
            <v>10919.664000000001</v>
          </cell>
        </row>
        <row r="1660">
          <cell r="A1660" t="str">
            <v>L10</v>
          </cell>
          <cell r="B1660">
            <v>1.1000000000000001</v>
          </cell>
          <cell r="C1660" t="str">
            <v>力工</v>
          </cell>
          <cell r="D1660" t="str">
            <v>day</v>
          </cell>
          <cell r="E1660">
            <v>0.69552000000000003</v>
          </cell>
          <cell r="F1660">
            <v>2.8821410190427175</v>
          </cell>
          <cell r="G1660">
            <v>2.0045867215645909</v>
          </cell>
          <cell r="H1660">
            <v>194.74560000000002</v>
          </cell>
          <cell r="J1660">
            <v>15.456000000000001</v>
          </cell>
          <cell r="Q1660">
            <v>27.820800000000002</v>
          </cell>
          <cell r="R1660">
            <v>80.183468862583638</v>
          </cell>
          <cell r="S1660">
            <v>7789.8240000000005</v>
          </cell>
        </row>
        <row r="1661">
          <cell r="A1661" t="str">
            <v>L20</v>
          </cell>
          <cell r="B1661">
            <v>1.2</v>
          </cell>
          <cell r="C1661" t="str">
            <v>技工</v>
          </cell>
          <cell r="D1661" t="str">
            <v>day</v>
          </cell>
          <cell r="E1661">
            <v>0.17388000000000001</v>
          </cell>
          <cell r="F1661">
            <v>4.6320123520329384</v>
          </cell>
          <cell r="G1661">
            <v>0.80541430777148737</v>
          </cell>
          <cell r="H1661">
            <v>78.246000000000009</v>
          </cell>
          <cell r="J1661">
            <v>3.8640000000000003</v>
          </cell>
          <cell r="Q1661">
            <v>6.9552000000000005</v>
          </cell>
          <cell r="R1661">
            <v>32.216572310859497</v>
          </cell>
          <cell r="S1661">
            <v>3129.84</v>
          </cell>
        </row>
        <row r="1662">
          <cell r="A1662" t="str">
            <v>M000</v>
          </cell>
          <cell r="B1662">
            <v>2</v>
          </cell>
          <cell r="C1662" t="str">
            <v>建筑材料</v>
          </cell>
          <cell r="G1662">
            <v>35.790772027451638</v>
          </cell>
          <cell r="H1662">
            <v>3477.073502466927</v>
          </cell>
          <cell r="Q1662">
            <v>0</v>
          </cell>
          <cell r="R1662">
            <v>1431.6308810980654</v>
          </cell>
          <cell r="S1662">
            <v>139082.94009867709</v>
          </cell>
        </row>
        <row r="1663">
          <cell r="A1663" t="str">
            <v>M30</v>
          </cell>
          <cell r="C1663" t="str">
            <v>砂浆M7.5</v>
          </cell>
          <cell r="D1663" t="str">
            <v>m3</v>
          </cell>
          <cell r="E1663">
            <v>0.10269</v>
          </cell>
          <cell r="F1663">
            <v>40.71</v>
          </cell>
          <cell r="G1663">
            <v>4.1805099000000006</v>
          </cell>
          <cell r="H1663">
            <v>406.13653678500009</v>
          </cell>
          <cell r="J1663">
            <v>2.282</v>
          </cell>
          <cell r="Q1663">
            <v>4.1075999999999997</v>
          </cell>
          <cell r="R1663">
            <v>167.22039600000002</v>
          </cell>
          <cell r="S1663">
            <v>16245.461471400004</v>
          </cell>
        </row>
        <row r="1664">
          <cell r="A1664" t="str">
            <v>Q12</v>
          </cell>
          <cell r="C1664" t="str">
            <v>砖90*190*390</v>
          </cell>
          <cell r="D1664" t="str">
            <v>no</v>
          </cell>
          <cell r="E1664">
            <v>53.784056680161946</v>
          </cell>
          <cell r="F1664">
            <v>0.54554812146165721</v>
          </cell>
          <cell r="G1664">
            <v>29.341791086449646</v>
          </cell>
          <cell r="H1664">
            <v>2850.5550040485832</v>
          </cell>
          <cell r="J1664">
            <v>1195.2012595591543</v>
          </cell>
          <cell r="Q1664">
            <v>2151.362267206478</v>
          </cell>
          <cell r="R1664">
            <v>1173.6716434579857</v>
          </cell>
          <cell r="S1664">
            <v>114022.20016194333</v>
          </cell>
        </row>
        <row r="1665">
          <cell r="A1665" t="str">
            <v>Y08</v>
          </cell>
          <cell r="C1665" t="str">
            <v>水</v>
          </cell>
          <cell r="D1665" t="str">
            <v>m3</v>
          </cell>
          <cell r="E1665">
            <v>5.1525000000000001E-2</v>
          </cell>
          <cell r="F1665">
            <v>0.51466803911477099</v>
          </cell>
          <cell r="G1665">
            <v>2.6518270715388575E-2</v>
          </cell>
          <cell r="H1665">
            <v>2.5762500000000004</v>
          </cell>
          <cell r="J1665">
            <v>1.145</v>
          </cell>
          <cell r="Q1665">
            <v>2.0609999999999999</v>
          </cell>
          <cell r="R1665">
            <v>1.060730828615543</v>
          </cell>
          <cell r="S1665">
            <v>103.05000000000001</v>
          </cell>
        </row>
        <row r="1666">
          <cell r="C1666">
            <v>0</v>
          </cell>
          <cell r="D1666">
            <v>0</v>
          </cell>
          <cell r="E1666">
            <v>0</v>
          </cell>
          <cell r="F1666">
            <v>0</v>
          </cell>
          <cell r="G1666">
            <v>0</v>
          </cell>
          <cell r="H1666">
            <v>0</v>
          </cell>
          <cell r="Q1666">
            <v>0</v>
          </cell>
          <cell r="R1666">
            <v>0</v>
          </cell>
          <cell r="S1666">
            <v>0</v>
          </cell>
        </row>
        <row r="1667">
          <cell r="C1667">
            <v>0</v>
          </cell>
          <cell r="D1667">
            <v>0</v>
          </cell>
          <cell r="E1667">
            <v>0</v>
          </cell>
          <cell r="F1667">
            <v>0</v>
          </cell>
          <cell r="G1667">
            <v>0</v>
          </cell>
          <cell r="H1667">
            <v>0</v>
          </cell>
          <cell r="Q1667">
            <v>0</v>
          </cell>
          <cell r="R1667">
            <v>0</v>
          </cell>
          <cell r="S1667">
            <v>0</v>
          </cell>
        </row>
        <row r="1668">
          <cell r="C1668">
            <v>0</v>
          </cell>
          <cell r="D1668">
            <v>0</v>
          </cell>
          <cell r="E1668">
            <v>0</v>
          </cell>
          <cell r="F1668">
            <v>0</v>
          </cell>
          <cell r="G1668">
            <v>0</v>
          </cell>
          <cell r="H1668">
            <v>0</v>
          </cell>
          <cell r="Q1668">
            <v>0</v>
          </cell>
          <cell r="R1668">
            <v>0</v>
          </cell>
          <cell r="S1668">
            <v>0</v>
          </cell>
        </row>
        <row r="1669">
          <cell r="C1669">
            <v>0</v>
          </cell>
          <cell r="D1669">
            <v>0</v>
          </cell>
          <cell r="E1669">
            <v>0</v>
          </cell>
          <cell r="F1669">
            <v>0</v>
          </cell>
          <cell r="G1669">
            <v>0</v>
          </cell>
          <cell r="H1669">
            <v>0</v>
          </cell>
          <cell r="Q1669">
            <v>0</v>
          </cell>
          <cell r="R1669">
            <v>0</v>
          </cell>
          <cell r="S1669">
            <v>0</v>
          </cell>
        </row>
        <row r="1670">
          <cell r="C1670">
            <v>0</v>
          </cell>
          <cell r="D1670">
            <v>0</v>
          </cell>
          <cell r="E1670">
            <v>0</v>
          </cell>
          <cell r="F1670">
            <v>0</v>
          </cell>
          <cell r="G1670">
            <v>0</v>
          </cell>
          <cell r="H1670">
            <v>0</v>
          </cell>
          <cell r="Q1670">
            <v>0</v>
          </cell>
          <cell r="R1670">
            <v>0</v>
          </cell>
          <cell r="S1670">
            <v>0</v>
          </cell>
        </row>
        <row r="1671">
          <cell r="C1671">
            <v>0</v>
          </cell>
          <cell r="D1671">
            <v>0</v>
          </cell>
          <cell r="E1671">
            <v>0</v>
          </cell>
          <cell r="F1671">
            <v>0</v>
          </cell>
          <cell r="G1671">
            <v>0</v>
          </cell>
          <cell r="H1671">
            <v>0</v>
          </cell>
          <cell r="Q1671">
            <v>0</v>
          </cell>
          <cell r="R1671">
            <v>0</v>
          </cell>
          <cell r="S1671">
            <v>0</v>
          </cell>
        </row>
        <row r="1672">
          <cell r="C1672">
            <v>0</v>
          </cell>
          <cell r="D1672">
            <v>0</v>
          </cell>
          <cell r="E1672">
            <v>0</v>
          </cell>
          <cell r="F1672">
            <v>0</v>
          </cell>
          <cell r="G1672">
            <v>0</v>
          </cell>
          <cell r="H1672">
            <v>0</v>
          </cell>
          <cell r="Q1672">
            <v>0</v>
          </cell>
          <cell r="R1672">
            <v>0</v>
          </cell>
          <cell r="S1672">
            <v>0</v>
          </cell>
        </row>
        <row r="1673">
          <cell r="C1673">
            <v>0</v>
          </cell>
          <cell r="D1673">
            <v>0</v>
          </cell>
          <cell r="E1673">
            <v>0</v>
          </cell>
          <cell r="F1673">
            <v>0</v>
          </cell>
          <cell r="G1673">
            <v>0</v>
          </cell>
          <cell r="H1673">
            <v>0</v>
          </cell>
          <cell r="Q1673">
            <v>0</v>
          </cell>
          <cell r="R1673">
            <v>0</v>
          </cell>
          <cell r="S1673">
            <v>0</v>
          </cell>
        </row>
        <row r="1674">
          <cell r="C1674">
            <v>0</v>
          </cell>
          <cell r="D1674">
            <v>0</v>
          </cell>
          <cell r="E1674">
            <v>0</v>
          </cell>
          <cell r="F1674">
            <v>0</v>
          </cell>
          <cell r="G1674">
            <v>0</v>
          </cell>
          <cell r="H1674">
            <v>0</v>
          </cell>
          <cell r="Q1674">
            <v>0</v>
          </cell>
          <cell r="R1674">
            <v>0</v>
          </cell>
          <cell r="S1674">
            <v>0</v>
          </cell>
        </row>
        <row r="1675">
          <cell r="C1675">
            <v>0</v>
          </cell>
          <cell r="D1675">
            <v>0</v>
          </cell>
          <cell r="E1675">
            <v>0</v>
          </cell>
          <cell r="F1675">
            <v>0</v>
          </cell>
          <cell r="G1675">
            <v>0</v>
          </cell>
          <cell r="H1675">
            <v>0</v>
          </cell>
          <cell r="Q1675">
            <v>0</v>
          </cell>
          <cell r="R1675">
            <v>0</v>
          </cell>
          <cell r="S1675">
            <v>0</v>
          </cell>
        </row>
        <row r="1676">
          <cell r="C1676">
            <v>0</v>
          </cell>
          <cell r="D1676">
            <v>0</v>
          </cell>
          <cell r="E1676">
            <v>0</v>
          </cell>
          <cell r="F1676">
            <v>0</v>
          </cell>
          <cell r="G1676">
            <v>0</v>
          </cell>
          <cell r="H1676">
            <v>0</v>
          </cell>
          <cell r="Q1676">
            <v>0</v>
          </cell>
          <cell r="R1676">
            <v>0</v>
          </cell>
          <cell r="S1676">
            <v>0</v>
          </cell>
        </row>
        <row r="1677">
          <cell r="C1677">
            <v>0</v>
          </cell>
          <cell r="D1677">
            <v>0</v>
          </cell>
          <cell r="E1677">
            <v>0</v>
          </cell>
          <cell r="F1677">
            <v>0</v>
          </cell>
          <cell r="G1677">
            <v>0</v>
          </cell>
          <cell r="H1677">
            <v>0</v>
          </cell>
          <cell r="Q1677">
            <v>0</v>
          </cell>
          <cell r="R1677">
            <v>0</v>
          </cell>
          <cell r="S1677">
            <v>0</v>
          </cell>
        </row>
        <row r="1678">
          <cell r="C1678">
            <v>0</v>
          </cell>
          <cell r="D1678">
            <v>0</v>
          </cell>
          <cell r="E1678">
            <v>0</v>
          </cell>
          <cell r="F1678">
            <v>0</v>
          </cell>
          <cell r="G1678">
            <v>0</v>
          </cell>
          <cell r="H1678">
            <v>0</v>
          </cell>
          <cell r="Q1678">
            <v>0</v>
          </cell>
          <cell r="R1678">
            <v>0</v>
          </cell>
          <cell r="S1678">
            <v>0</v>
          </cell>
        </row>
        <row r="1679">
          <cell r="C1679">
            <v>0</v>
          </cell>
          <cell r="D1679">
            <v>0</v>
          </cell>
          <cell r="E1679">
            <v>0</v>
          </cell>
          <cell r="F1679">
            <v>0</v>
          </cell>
          <cell r="G1679">
            <v>0</v>
          </cell>
          <cell r="H1679">
            <v>0</v>
          </cell>
          <cell r="Q1679">
            <v>0</v>
          </cell>
          <cell r="R1679">
            <v>0</v>
          </cell>
          <cell r="S1679">
            <v>0</v>
          </cell>
        </row>
        <row r="1680">
          <cell r="C1680">
            <v>0</v>
          </cell>
          <cell r="D1680">
            <v>0</v>
          </cell>
          <cell r="E1680">
            <v>0</v>
          </cell>
          <cell r="F1680">
            <v>0</v>
          </cell>
          <cell r="G1680">
            <v>0</v>
          </cell>
          <cell r="H1680">
            <v>0</v>
          </cell>
          <cell r="Q1680">
            <v>0</v>
          </cell>
          <cell r="R1680">
            <v>0</v>
          </cell>
          <cell r="S1680">
            <v>0</v>
          </cell>
        </row>
        <row r="1681">
          <cell r="C1681">
            <v>0</v>
          </cell>
          <cell r="D1681">
            <v>0</v>
          </cell>
          <cell r="E1681">
            <v>0</v>
          </cell>
          <cell r="F1681">
            <v>0</v>
          </cell>
          <cell r="G1681">
            <v>0</v>
          </cell>
          <cell r="H1681">
            <v>0</v>
          </cell>
          <cell r="Q1681">
            <v>0</v>
          </cell>
          <cell r="R1681">
            <v>0</v>
          </cell>
          <cell r="S1681">
            <v>0</v>
          </cell>
        </row>
        <row r="1682">
          <cell r="A1682" t="str">
            <v>m998</v>
          </cell>
          <cell r="C1682" t="str">
            <v>其它材料费</v>
          </cell>
          <cell r="D1682" t="str">
            <v>%</v>
          </cell>
          <cell r="E1682">
            <v>0.09</v>
          </cell>
          <cell r="F1682">
            <v>14.91058633651779</v>
          </cell>
          <cell r="G1682">
            <v>1.341952770286601</v>
          </cell>
          <cell r="H1682">
            <v>130.37071163334329</v>
          </cell>
          <cell r="J1682">
            <v>2</v>
          </cell>
          <cell r="Q1682">
            <v>3.5999999999999996</v>
          </cell>
          <cell r="R1682">
            <v>53.678110811464038</v>
          </cell>
          <cell r="S1682">
            <v>5214.8284653337314</v>
          </cell>
        </row>
        <row r="1683">
          <cell r="A1683" t="str">
            <v>m999</v>
          </cell>
          <cell r="C1683" t="str">
            <v>其它材料费</v>
          </cell>
          <cell r="D1683" t="str">
            <v>usd</v>
          </cell>
          <cell r="E1683">
            <v>0.89999999999999991</v>
          </cell>
          <cell r="F1683">
            <v>1</v>
          </cell>
          <cell r="G1683">
            <v>0.89999999999999991</v>
          </cell>
          <cell r="H1683">
            <v>87.435000000000002</v>
          </cell>
          <cell r="J1683">
            <v>20</v>
          </cell>
          <cell r="Q1683">
            <v>36</v>
          </cell>
          <cell r="R1683">
            <v>36</v>
          </cell>
          <cell r="S1683">
            <v>3497.4</v>
          </cell>
        </row>
        <row r="1684">
          <cell r="A1684" t="str">
            <v>E000</v>
          </cell>
          <cell r="B1684">
            <v>3</v>
          </cell>
          <cell r="C1684" t="str">
            <v>施工设备</v>
          </cell>
          <cell r="G1684">
            <v>0.73205606782051058</v>
          </cell>
          <cell r="H1684">
            <v>71.119246988762612</v>
          </cell>
          <cell r="Q1684">
            <v>0</v>
          </cell>
          <cell r="R1684">
            <v>29.282242712820423</v>
          </cell>
          <cell r="S1684">
            <v>2844.7698795505044</v>
          </cell>
        </row>
        <row r="1685">
          <cell r="A1685" t="str">
            <v>E016</v>
          </cell>
          <cell r="C1685" t="str">
            <v>机动翻斗车</v>
          </cell>
          <cell r="D1685" t="str">
            <v>台班</v>
          </cell>
          <cell r="E1685">
            <v>1.6649999999999998E-2</v>
          </cell>
          <cell r="F1685">
            <v>43.967331400631274</v>
          </cell>
          <cell r="G1685">
            <v>0.73205606782051058</v>
          </cell>
          <cell r="H1685">
            <v>71.119246988762612</v>
          </cell>
          <cell r="J1685">
            <v>0.37</v>
          </cell>
          <cell r="Q1685">
            <v>0.66599999999999993</v>
          </cell>
          <cell r="R1685">
            <v>29.282242712820423</v>
          </cell>
          <cell r="S1685">
            <v>2844.7698795505044</v>
          </cell>
        </row>
        <row r="1686">
          <cell r="C1686">
            <v>0</v>
          </cell>
          <cell r="D1686">
            <v>0</v>
          </cell>
          <cell r="E1686">
            <v>0</v>
          </cell>
          <cell r="F1686">
            <v>0</v>
          </cell>
          <cell r="G1686">
            <v>0</v>
          </cell>
          <cell r="H1686">
            <v>0</v>
          </cell>
          <cell r="Q1686">
            <v>0</v>
          </cell>
          <cell r="R1686">
            <v>0</v>
          </cell>
          <cell r="S1686">
            <v>0</v>
          </cell>
        </row>
        <row r="1687">
          <cell r="C1687">
            <v>0</v>
          </cell>
          <cell r="D1687">
            <v>0</v>
          </cell>
          <cell r="E1687">
            <v>0</v>
          </cell>
          <cell r="F1687">
            <v>0</v>
          </cell>
          <cell r="G1687">
            <v>0</v>
          </cell>
          <cell r="H1687">
            <v>0</v>
          </cell>
          <cell r="Q1687">
            <v>0</v>
          </cell>
          <cell r="R1687">
            <v>0</v>
          </cell>
          <cell r="S1687">
            <v>0</v>
          </cell>
        </row>
        <row r="1688">
          <cell r="C1688">
            <v>0</v>
          </cell>
          <cell r="D1688">
            <v>0</v>
          </cell>
          <cell r="E1688">
            <v>0</v>
          </cell>
          <cell r="F1688">
            <v>0</v>
          </cell>
          <cell r="G1688">
            <v>0</v>
          </cell>
          <cell r="H1688">
            <v>0</v>
          </cell>
          <cell r="Q1688">
            <v>0</v>
          </cell>
          <cell r="R1688">
            <v>0</v>
          </cell>
          <cell r="S1688">
            <v>0</v>
          </cell>
        </row>
        <row r="1689">
          <cell r="C1689">
            <v>0</v>
          </cell>
          <cell r="D1689">
            <v>0</v>
          </cell>
          <cell r="E1689">
            <v>0</v>
          </cell>
          <cell r="F1689">
            <v>0</v>
          </cell>
          <cell r="G1689">
            <v>0</v>
          </cell>
          <cell r="H1689">
            <v>0</v>
          </cell>
          <cell r="Q1689">
            <v>0</v>
          </cell>
          <cell r="R1689">
            <v>0</v>
          </cell>
          <cell r="S1689">
            <v>0</v>
          </cell>
        </row>
        <row r="1690">
          <cell r="C1690">
            <v>0</v>
          </cell>
          <cell r="D1690">
            <v>0</v>
          </cell>
          <cell r="E1690">
            <v>0</v>
          </cell>
          <cell r="F1690">
            <v>0</v>
          </cell>
          <cell r="G1690">
            <v>0</v>
          </cell>
          <cell r="H1690">
            <v>0</v>
          </cell>
          <cell r="Q1690">
            <v>0</v>
          </cell>
          <cell r="R1690">
            <v>0</v>
          </cell>
          <cell r="S1690">
            <v>0</v>
          </cell>
        </row>
        <row r="1691">
          <cell r="C1691">
            <v>0</v>
          </cell>
          <cell r="D1691">
            <v>0</v>
          </cell>
          <cell r="E1691">
            <v>0</v>
          </cell>
          <cell r="F1691">
            <v>0</v>
          </cell>
          <cell r="G1691">
            <v>0</v>
          </cell>
          <cell r="H1691">
            <v>0</v>
          </cell>
          <cell r="Q1691">
            <v>0</v>
          </cell>
          <cell r="R1691">
            <v>0</v>
          </cell>
          <cell r="S1691">
            <v>0</v>
          </cell>
        </row>
        <row r="1692">
          <cell r="C1692">
            <v>0</v>
          </cell>
          <cell r="D1692">
            <v>0</v>
          </cell>
          <cell r="E1692">
            <v>0</v>
          </cell>
          <cell r="F1692">
            <v>0</v>
          </cell>
          <cell r="G1692">
            <v>0</v>
          </cell>
          <cell r="H1692">
            <v>0</v>
          </cell>
          <cell r="Q1692">
            <v>0</v>
          </cell>
          <cell r="R1692">
            <v>0</v>
          </cell>
          <cell r="S1692">
            <v>0</v>
          </cell>
        </row>
        <row r="1693">
          <cell r="C1693">
            <v>0</v>
          </cell>
          <cell r="D1693">
            <v>0</v>
          </cell>
          <cell r="E1693">
            <v>0</v>
          </cell>
          <cell r="F1693">
            <v>0</v>
          </cell>
          <cell r="G1693">
            <v>0</v>
          </cell>
          <cell r="H1693">
            <v>0</v>
          </cell>
          <cell r="Q1693">
            <v>0</v>
          </cell>
          <cell r="R1693">
            <v>0</v>
          </cell>
          <cell r="S1693">
            <v>0</v>
          </cell>
        </row>
        <row r="1694">
          <cell r="C1694">
            <v>0</v>
          </cell>
          <cell r="D1694">
            <v>0</v>
          </cell>
          <cell r="E1694">
            <v>0</v>
          </cell>
          <cell r="F1694">
            <v>0</v>
          </cell>
          <cell r="G1694">
            <v>0</v>
          </cell>
          <cell r="H1694">
            <v>0</v>
          </cell>
          <cell r="Q1694">
            <v>0</v>
          </cell>
          <cell r="R1694">
            <v>0</v>
          </cell>
          <cell r="S1694">
            <v>0</v>
          </cell>
        </row>
        <row r="1695">
          <cell r="C1695">
            <v>0</v>
          </cell>
          <cell r="D1695">
            <v>0</v>
          </cell>
          <cell r="E1695">
            <v>0</v>
          </cell>
          <cell r="F1695">
            <v>0</v>
          </cell>
          <cell r="H1695">
            <v>0</v>
          </cell>
          <cell r="Q1695">
            <v>0</v>
          </cell>
          <cell r="R1695">
            <v>0</v>
          </cell>
          <cell r="S1695">
            <v>0</v>
          </cell>
        </row>
        <row r="1696">
          <cell r="C1696">
            <v>0</v>
          </cell>
          <cell r="D1696">
            <v>0</v>
          </cell>
          <cell r="E1696">
            <v>0</v>
          </cell>
          <cell r="F1696">
            <v>0</v>
          </cell>
          <cell r="H1696">
            <v>0</v>
          </cell>
          <cell r="Q1696">
            <v>0</v>
          </cell>
          <cell r="R1696">
            <v>0</v>
          </cell>
          <cell r="S1696">
            <v>0</v>
          </cell>
        </row>
        <row r="1697">
          <cell r="B1697">
            <v>4</v>
          </cell>
          <cell r="C1697" t="str">
            <v>基本直接费</v>
          </cell>
          <cell r="G1697">
            <v>39.332829124608224</v>
          </cell>
        </row>
        <row r="1698">
          <cell r="B1698">
            <v>5</v>
          </cell>
          <cell r="C1698" t="str">
            <v>其他直接费</v>
          </cell>
          <cell r="G1698">
            <v>6.3862949681018204</v>
          </cell>
        </row>
        <row r="1699">
          <cell r="B1699">
            <v>6</v>
          </cell>
          <cell r="C1699" t="str">
            <v>间接费</v>
          </cell>
          <cell r="G1699">
            <v>2.9603618022239178</v>
          </cell>
        </row>
        <row r="1700">
          <cell r="B1700">
            <v>7</v>
          </cell>
          <cell r="C1700" t="str">
            <v>合计</v>
          </cell>
          <cell r="G1700">
            <v>48.679485894933961</v>
          </cell>
        </row>
        <row r="1702">
          <cell r="B1702" t="str">
            <v>单   价   分   析   表</v>
          </cell>
          <cell r="J1702" t="str">
            <v>工序划分</v>
          </cell>
          <cell r="Q1702" t="str">
            <v>汇总项</v>
          </cell>
        </row>
        <row r="1704">
          <cell r="A1704" t="str">
            <v>BOQ系数</v>
          </cell>
          <cell r="B1704" t="str">
            <v>项目编号:</v>
          </cell>
          <cell r="C1704" t="str">
            <v>卷材防水200</v>
          </cell>
          <cell r="G1704" t="str">
            <v>数量</v>
          </cell>
          <cell r="H1704">
            <v>410</v>
          </cell>
          <cell r="I1704" t="str">
            <v>单价</v>
          </cell>
        </row>
        <row r="1705">
          <cell r="B1705" t="str">
            <v>项目名称:</v>
          </cell>
          <cell r="C1705" t="str">
            <v>1000 gauge black sheet 200mm Wide under walls</v>
          </cell>
          <cell r="G1705" t="str">
            <v>单位</v>
          </cell>
          <cell r="H1705">
            <v>0</v>
          </cell>
          <cell r="I1705">
            <v>11.192149270771038</v>
          </cell>
          <cell r="J1705" t="str">
            <v>卷材防水</v>
          </cell>
        </row>
        <row r="1706">
          <cell r="A1706" t="str">
            <v>卷材防水200</v>
          </cell>
          <cell r="B1706" t="str">
            <v>单   价:</v>
          </cell>
          <cell r="C1706">
            <v>11.192149270771038</v>
          </cell>
          <cell r="D1706" t="str">
            <v>USD/</v>
          </cell>
          <cell r="G1706" t="str">
            <v>定额单位</v>
          </cell>
          <cell r="I1706">
            <v>1087</v>
          </cell>
        </row>
        <row r="1707">
          <cell r="A1707" t="str">
            <v>定额号</v>
          </cell>
          <cell r="B1707" t="str">
            <v>E01</v>
          </cell>
          <cell r="C1707" t="str">
            <v>名称及规格</v>
          </cell>
          <cell r="D1707" t="str">
            <v>单位</v>
          </cell>
          <cell r="E1707" t="str">
            <v>数  量</v>
          </cell>
          <cell r="F1707" t="str">
            <v>单价</v>
          </cell>
          <cell r="G1707" t="str">
            <v>合价</v>
          </cell>
          <cell r="J1707" t="str">
            <v>10M2</v>
          </cell>
          <cell r="Q1707" t="str">
            <v>数量汇总</v>
          </cell>
          <cell r="R1707" t="str">
            <v>价格汇总(美元)</v>
          </cell>
          <cell r="S1707" t="str">
            <v>价格汇总(当地币)</v>
          </cell>
        </row>
        <row r="1708">
          <cell r="G1708" t="str">
            <v>美元</v>
          </cell>
          <cell r="H1708" t="str">
            <v>当地币</v>
          </cell>
          <cell r="J1708">
            <v>0.1</v>
          </cell>
        </row>
        <row r="1709">
          <cell r="A1709" t="str">
            <v>L00</v>
          </cell>
          <cell r="B1709">
            <v>1</v>
          </cell>
          <cell r="C1709" t="str">
            <v>人工</v>
          </cell>
          <cell r="G1709">
            <v>2.553371075656202</v>
          </cell>
          <cell r="H1709">
            <v>248.06000000000003</v>
          </cell>
          <cell r="Q1709">
            <v>0</v>
          </cell>
          <cell r="R1709">
            <v>1046.8821410190428</v>
          </cell>
          <cell r="S1709">
            <v>101704.6</v>
          </cell>
        </row>
        <row r="1710">
          <cell r="A1710" t="str">
            <v>L10</v>
          </cell>
          <cell r="B1710">
            <v>1.1000000000000001</v>
          </cell>
          <cell r="C1710" t="str">
            <v>力工</v>
          </cell>
          <cell r="D1710" t="str">
            <v>day</v>
          </cell>
          <cell r="E1710">
            <v>0.63200000000000012</v>
          </cell>
          <cell r="F1710">
            <v>2.8821410190427175</v>
          </cell>
          <cell r="G1710">
            <v>1.8215131240349978</v>
          </cell>
          <cell r="H1710">
            <v>176.96000000000004</v>
          </cell>
          <cell r="J1710">
            <v>6.32</v>
          </cell>
          <cell r="Q1710">
            <v>259.12000000000006</v>
          </cell>
          <cell r="R1710">
            <v>746.82038085434908</v>
          </cell>
          <cell r="S1710">
            <v>72553.60000000002</v>
          </cell>
        </row>
        <row r="1711">
          <cell r="A1711" t="str">
            <v>L20</v>
          </cell>
          <cell r="B1711">
            <v>1.2</v>
          </cell>
          <cell r="C1711" t="str">
            <v>技工</v>
          </cell>
          <cell r="D1711" t="str">
            <v>day</v>
          </cell>
          <cell r="E1711">
            <v>0.15800000000000003</v>
          </cell>
          <cell r="F1711">
            <v>4.6320123520329384</v>
          </cell>
          <cell r="G1711">
            <v>0.73185795162120437</v>
          </cell>
          <cell r="H1711">
            <v>71.100000000000009</v>
          </cell>
          <cell r="J1711">
            <v>1.58</v>
          </cell>
          <cell r="Q1711">
            <v>64.780000000000015</v>
          </cell>
          <cell r="R1711">
            <v>300.06176016469379</v>
          </cell>
          <cell r="S1711">
            <v>29151.000000000004</v>
          </cell>
        </row>
        <row r="1712">
          <cell r="A1712" t="str">
            <v>M000</v>
          </cell>
          <cell r="B1712">
            <v>2</v>
          </cell>
          <cell r="C1712" t="str">
            <v>建筑材料</v>
          </cell>
          <cell r="G1712">
            <v>6.4898405916666668</v>
          </cell>
          <cell r="H1712">
            <v>630.48801348041673</v>
          </cell>
          <cell r="Q1712">
            <v>0</v>
          </cell>
          <cell r="R1712">
            <v>2660.8346425833333</v>
          </cell>
          <cell r="S1712">
            <v>258500.08552697086</v>
          </cell>
        </row>
        <row r="1713">
          <cell r="A1713" t="str">
            <v>M05</v>
          </cell>
          <cell r="C1713" t="str">
            <v>石油沥青10#</v>
          </cell>
          <cell r="D1713" t="str">
            <v>kg</v>
          </cell>
          <cell r="E1713">
            <v>4.851</v>
          </cell>
          <cell r="F1713">
            <v>0.92714285714285727</v>
          </cell>
          <cell r="G1713">
            <v>4.4975700000000005</v>
          </cell>
          <cell r="H1713">
            <v>436.9389255000001</v>
          </cell>
          <cell r="J1713">
            <v>48.51</v>
          </cell>
          <cell r="Q1713">
            <v>1988.91</v>
          </cell>
          <cell r="R1713">
            <v>1844.0037000000002</v>
          </cell>
          <cell r="S1713">
            <v>179144.95945500003</v>
          </cell>
        </row>
        <row r="1714">
          <cell r="A1714" t="str">
            <v>Q17-11</v>
          </cell>
          <cell r="C1714" t="str">
            <v>石油沥青油毡</v>
          </cell>
          <cell r="D1714" t="str">
            <v>m2</v>
          </cell>
          <cell r="E1714">
            <v>2.3800000000000003</v>
          </cell>
          <cell r="F1714">
            <v>0.41904761904761906</v>
          </cell>
          <cell r="G1714">
            <v>0.99733333333333352</v>
          </cell>
          <cell r="H1714">
            <v>96.890933333333351</v>
          </cell>
          <cell r="J1714">
            <v>23.8</v>
          </cell>
          <cell r="Q1714">
            <v>975.80000000000018</v>
          </cell>
          <cell r="R1714">
            <v>408.90666666666675</v>
          </cell>
          <cell r="S1714">
            <v>39725.282666666673</v>
          </cell>
        </row>
        <row r="1715">
          <cell r="A1715" t="str">
            <v>Q17</v>
          </cell>
          <cell r="C1715" t="str">
            <v>冷底子油</v>
          </cell>
          <cell r="D1715" t="str">
            <v>kg</v>
          </cell>
          <cell r="E1715">
            <v>0.48</v>
          </cell>
          <cell r="F1715">
            <v>1</v>
          </cell>
          <cell r="G1715">
            <v>0.48</v>
          </cell>
          <cell r="H1715">
            <v>46.631999999999998</v>
          </cell>
          <cell r="J1715">
            <v>4.8</v>
          </cell>
          <cell r="Q1715">
            <v>196.79999999999998</v>
          </cell>
          <cell r="R1715">
            <v>196.79999999999998</v>
          </cell>
          <cell r="S1715">
            <v>19119.12</v>
          </cell>
        </row>
        <row r="1716">
          <cell r="C1716">
            <v>0</v>
          </cell>
          <cell r="D1716">
            <v>0</v>
          </cell>
          <cell r="E1716">
            <v>0</v>
          </cell>
          <cell r="F1716">
            <v>0</v>
          </cell>
          <cell r="G1716">
            <v>0</v>
          </cell>
          <cell r="H1716">
            <v>0</v>
          </cell>
          <cell r="Q1716">
            <v>0</v>
          </cell>
          <cell r="R1716">
            <v>0</v>
          </cell>
          <cell r="S1716">
            <v>0</v>
          </cell>
        </row>
        <row r="1717">
          <cell r="C1717">
            <v>0</v>
          </cell>
          <cell r="D1717">
            <v>0</v>
          </cell>
          <cell r="E1717">
            <v>0</v>
          </cell>
          <cell r="F1717">
            <v>0</v>
          </cell>
          <cell r="G1717">
            <v>0</v>
          </cell>
          <cell r="H1717">
            <v>0</v>
          </cell>
          <cell r="Q1717">
            <v>0</v>
          </cell>
          <cell r="R1717">
            <v>0</v>
          </cell>
          <cell r="S1717">
            <v>0</v>
          </cell>
        </row>
        <row r="1718">
          <cell r="C1718">
            <v>0</v>
          </cell>
          <cell r="D1718">
            <v>0</v>
          </cell>
          <cell r="E1718">
            <v>0</v>
          </cell>
          <cell r="F1718">
            <v>0</v>
          </cell>
          <cell r="G1718">
            <v>0</v>
          </cell>
          <cell r="H1718">
            <v>0</v>
          </cell>
          <cell r="Q1718">
            <v>0</v>
          </cell>
          <cell r="R1718">
            <v>0</v>
          </cell>
          <cell r="S1718">
            <v>0</v>
          </cell>
        </row>
        <row r="1719">
          <cell r="C1719">
            <v>0</v>
          </cell>
          <cell r="D1719">
            <v>0</v>
          </cell>
          <cell r="E1719">
            <v>0</v>
          </cell>
          <cell r="F1719">
            <v>0</v>
          </cell>
          <cell r="G1719">
            <v>0</v>
          </cell>
          <cell r="H1719">
            <v>0</v>
          </cell>
          <cell r="Q1719">
            <v>0</v>
          </cell>
          <cell r="R1719">
            <v>0</v>
          </cell>
          <cell r="S1719">
            <v>0</v>
          </cell>
        </row>
        <row r="1720">
          <cell r="C1720">
            <v>0</v>
          </cell>
          <cell r="D1720">
            <v>0</v>
          </cell>
          <cell r="E1720">
            <v>0</v>
          </cell>
          <cell r="F1720">
            <v>0</v>
          </cell>
          <cell r="G1720">
            <v>0</v>
          </cell>
          <cell r="H1720">
            <v>0</v>
          </cell>
          <cell r="Q1720">
            <v>0</v>
          </cell>
          <cell r="R1720">
            <v>0</v>
          </cell>
          <cell r="S1720">
            <v>0</v>
          </cell>
        </row>
        <row r="1721">
          <cell r="C1721">
            <v>0</v>
          </cell>
          <cell r="D1721">
            <v>0</v>
          </cell>
          <cell r="E1721">
            <v>0</v>
          </cell>
          <cell r="F1721">
            <v>0</v>
          </cell>
          <cell r="G1721">
            <v>0</v>
          </cell>
          <cell r="H1721">
            <v>0</v>
          </cell>
          <cell r="Q1721">
            <v>0</v>
          </cell>
          <cell r="R1721">
            <v>0</v>
          </cell>
          <cell r="S1721">
            <v>0</v>
          </cell>
        </row>
        <row r="1722">
          <cell r="C1722">
            <v>0</v>
          </cell>
          <cell r="D1722">
            <v>0</v>
          </cell>
          <cell r="E1722">
            <v>0</v>
          </cell>
          <cell r="F1722">
            <v>0</v>
          </cell>
          <cell r="G1722">
            <v>0</v>
          </cell>
          <cell r="H1722">
            <v>0</v>
          </cell>
          <cell r="Q1722">
            <v>0</v>
          </cell>
          <cell r="R1722">
            <v>0</v>
          </cell>
          <cell r="S1722">
            <v>0</v>
          </cell>
        </row>
        <row r="1723">
          <cell r="C1723">
            <v>0</v>
          </cell>
          <cell r="D1723">
            <v>0</v>
          </cell>
          <cell r="E1723">
            <v>0</v>
          </cell>
          <cell r="F1723">
            <v>0</v>
          </cell>
          <cell r="G1723">
            <v>0</v>
          </cell>
          <cell r="H1723">
            <v>0</v>
          </cell>
          <cell r="Q1723">
            <v>0</v>
          </cell>
          <cell r="R1723">
            <v>0</v>
          </cell>
          <cell r="S1723">
            <v>0</v>
          </cell>
        </row>
        <row r="1724">
          <cell r="C1724">
            <v>0</v>
          </cell>
          <cell r="D1724">
            <v>0</v>
          </cell>
          <cell r="E1724">
            <v>0</v>
          </cell>
          <cell r="F1724">
            <v>0</v>
          </cell>
          <cell r="G1724">
            <v>0</v>
          </cell>
          <cell r="H1724">
            <v>0</v>
          </cell>
          <cell r="Q1724">
            <v>0</v>
          </cell>
          <cell r="R1724">
            <v>0</v>
          </cell>
          <cell r="S1724">
            <v>0</v>
          </cell>
        </row>
        <row r="1725">
          <cell r="C1725">
            <v>0</v>
          </cell>
          <cell r="D1725">
            <v>0</v>
          </cell>
          <cell r="E1725">
            <v>0</v>
          </cell>
          <cell r="F1725">
            <v>0</v>
          </cell>
          <cell r="G1725">
            <v>0</v>
          </cell>
          <cell r="H1725">
            <v>0</v>
          </cell>
          <cell r="Q1725">
            <v>0</v>
          </cell>
          <cell r="R1725">
            <v>0</v>
          </cell>
          <cell r="S1725">
            <v>0</v>
          </cell>
        </row>
        <row r="1726">
          <cell r="C1726">
            <v>0</v>
          </cell>
          <cell r="D1726">
            <v>0</v>
          </cell>
          <cell r="E1726">
            <v>0</v>
          </cell>
          <cell r="F1726">
            <v>0</v>
          </cell>
          <cell r="G1726">
            <v>0</v>
          </cell>
          <cell r="H1726">
            <v>0</v>
          </cell>
          <cell r="Q1726">
            <v>0</v>
          </cell>
          <cell r="R1726">
            <v>0</v>
          </cell>
          <cell r="S1726">
            <v>0</v>
          </cell>
        </row>
        <row r="1727">
          <cell r="C1727">
            <v>0</v>
          </cell>
          <cell r="D1727">
            <v>0</v>
          </cell>
          <cell r="E1727">
            <v>0</v>
          </cell>
          <cell r="F1727">
            <v>0</v>
          </cell>
          <cell r="G1727">
            <v>0</v>
          </cell>
          <cell r="H1727">
            <v>0</v>
          </cell>
          <cell r="Q1727">
            <v>0</v>
          </cell>
          <cell r="R1727">
            <v>0</v>
          </cell>
          <cell r="S1727">
            <v>0</v>
          </cell>
        </row>
        <row r="1728">
          <cell r="C1728">
            <v>0</v>
          </cell>
          <cell r="D1728">
            <v>0</v>
          </cell>
          <cell r="E1728">
            <v>0</v>
          </cell>
          <cell r="F1728">
            <v>0</v>
          </cell>
          <cell r="G1728">
            <v>0</v>
          </cell>
          <cell r="H1728">
            <v>0</v>
          </cell>
          <cell r="Q1728">
            <v>0</v>
          </cell>
          <cell r="R1728">
            <v>0</v>
          </cell>
          <cell r="S1728">
            <v>0</v>
          </cell>
        </row>
        <row r="1729">
          <cell r="C1729">
            <v>0</v>
          </cell>
          <cell r="D1729">
            <v>0</v>
          </cell>
          <cell r="E1729">
            <v>0</v>
          </cell>
          <cell r="F1729">
            <v>0</v>
          </cell>
          <cell r="G1729">
            <v>0</v>
          </cell>
          <cell r="H1729">
            <v>0</v>
          </cell>
          <cell r="Q1729">
            <v>0</v>
          </cell>
          <cell r="R1729">
            <v>0</v>
          </cell>
          <cell r="S1729">
            <v>0</v>
          </cell>
        </row>
        <row r="1730">
          <cell r="C1730">
            <v>0</v>
          </cell>
          <cell r="D1730">
            <v>0</v>
          </cell>
          <cell r="E1730">
            <v>0</v>
          </cell>
          <cell r="F1730">
            <v>0</v>
          </cell>
          <cell r="G1730">
            <v>0</v>
          </cell>
          <cell r="H1730">
            <v>0</v>
          </cell>
          <cell r="Q1730">
            <v>0</v>
          </cell>
          <cell r="R1730">
            <v>0</v>
          </cell>
          <cell r="S1730">
            <v>0</v>
          </cell>
        </row>
        <row r="1731">
          <cell r="C1731">
            <v>0</v>
          </cell>
          <cell r="D1731">
            <v>0</v>
          </cell>
          <cell r="E1731">
            <v>0</v>
          </cell>
          <cell r="F1731">
            <v>0</v>
          </cell>
          <cell r="G1731">
            <v>0</v>
          </cell>
          <cell r="H1731">
            <v>0</v>
          </cell>
          <cell r="Q1731">
            <v>0</v>
          </cell>
          <cell r="R1731">
            <v>0</v>
          </cell>
          <cell r="S1731">
            <v>0</v>
          </cell>
        </row>
        <row r="1732">
          <cell r="A1732" t="str">
            <v>m998</v>
          </cell>
          <cell r="C1732" t="str">
            <v>其它材料费</v>
          </cell>
          <cell r="D1732" t="str">
            <v>%</v>
          </cell>
          <cell r="E1732">
            <v>0.05</v>
          </cell>
          <cell r="F1732">
            <v>0.29874516666666667</v>
          </cell>
          <cell r="G1732">
            <v>1.4937258333333335E-2</v>
          </cell>
          <cell r="H1732">
            <v>1.4511546470833336</v>
          </cell>
          <cell r="J1732">
            <v>0.5</v>
          </cell>
          <cell r="Q1732">
            <v>20.5</v>
          </cell>
          <cell r="R1732">
            <v>6.1242759166666669</v>
          </cell>
          <cell r="S1732">
            <v>594.97340530416682</v>
          </cell>
        </row>
        <row r="1733">
          <cell r="A1733" t="str">
            <v>m999</v>
          </cell>
          <cell r="C1733" t="str">
            <v>其它材料费</v>
          </cell>
          <cell r="D1733" t="str">
            <v>usd</v>
          </cell>
          <cell r="E1733">
            <v>0.5</v>
          </cell>
          <cell r="F1733">
            <v>1</v>
          </cell>
          <cell r="G1733">
            <v>0.5</v>
          </cell>
          <cell r="H1733">
            <v>48.575000000000003</v>
          </cell>
          <cell r="J1733">
            <v>5</v>
          </cell>
          <cell r="Q1733">
            <v>205</v>
          </cell>
          <cell r="R1733">
            <v>205</v>
          </cell>
          <cell r="S1733">
            <v>19915.75</v>
          </cell>
        </row>
        <row r="1734">
          <cell r="A1734" t="str">
            <v>E000</v>
          </cell>
          <cell r="B1734">
            <v>3</v>
          </cell>
          <cell r="C1734" t="str">
            <v>施工设备</v>
          </cell>
          <cell r="G1734">
            <v>0</v>
          </cell>
          <cell r="H1734">
            <v>0</v>
          </cell>
          <cell r="Q1734">
            <v>0</v>
          </cell>
          <cell r="R1734">
            <v>0</v>
          </cell>
          <cell r="S1734">
            <v>0</v>
          </cell>
        </row>
        <row r="1735">
          <cell r="C1735">
            <v>0</v>
          </cell>
          <cell r="D1735">
            <v>0</v>
          </cell>
          <cell r="E1735">
            <v>0</v>
          </cell>
          <cell r="F1735">
            <v>0</v>
          </cell>
          <cell r="G1735">
            <v>0</v>
          </cell>
          <cell r="H1735">
            <v>0</v>
          </cell>
          <cell r="Q1735">
            <v>0</v>
          </cell>
          <cell r="R1735">
            <v>0</v>
          </cell>
          <cell r="S1735">
            <v>0</v>
          </cell>
        </row>
        <row r="1736">
          <cell r="C1736">
            <v>0</v>
          </cell>
          <cell r="D1736">
            <v>0</v>
          </cell>
          <cell r="E1736">
            <v>0</v>
          </cell>
          <cell r="F1736">
            <v>0</v>
          </cell>
          <cell r="G1736">
            <v>0</v>
          </cell>
          <cell r="H1736">
            <v>0</v>
          </cell>
          <cell r="Q1736">
            <v>0</v>
          </cell>
          <cell r="R1736">
            <v>0</v>
          </cell>
          <cell r="S1736">
            <v>0</v>
          </cell>
        </row>
        <row r="1737">
          <cell r="C1737">
            <v>0</v>
          </cell>
          <cell r="D1737">
            <v>0</v>
          </cell>
          <cell r="E1737">
            <v>0</v>
          </cell>
          <cell r="F1737">
            <v>0</v>
          </cell>
          <cell r="G1737">
            <v>0</v>
          </cell>
          <cell r="H1737">
            <v>0</v>
          </cell>
          <cell r="Q1737">
            <v>0</v>
          </cell>
          <cell r="R1737">
            <v>0</v>
          </cell>
          <cell r="S1737">
            <v>0</v>
          </cell>
        </row>
        <row r="1738">
          <cell r="C1738">
            <v>0</v>
          </cell>
          <cell r="D1738">
            <v>0</v>
          </cell>
          <cell r="E1738">
            <v>0</v>
          </cell>
          <cell r="F1738">
            <v>0</v>
          </cell>
          <cell r="G1738">
            <v>0</v>
          </cell>
          <cell r="H1738">
            <v>0</v>
          </cell>
          <cell r="Q1738">
            <v>0</v>
          </cell>
          <cell r="R1738">
            <v>0</v>
          </cell>
          <cell r="S1738">
            <v>0</v>
          </cell>
        </row>
        <row r="1739">
          <cell r="C1739">
            <v>0</v>
          </cell>
          <cell r="D1739">
            <v>0</v>
          </cell>
          <cell r="E1739">
            <v>0</v>
          </cell>
          <cell r="F1739">
            <v>0</v>
          </cell>
          <cell r="G1739">
            <v>0</v>
          </cell>
          <cell r="H1739">
            <v>0</v>
          </cell>
          <cell r="Q1739">
            <v>0</v>
          </cell>
          <cell r="R1739">
            <v>0</v>
          </cell>
          <cell r="S1739">
            <v>0</v>
          </cell>
        </row>
        <row r="1740">
          <cell r="C1740">
            <v>0</v>
          </cell>
          <cell r="D1740">
            <v>0</v>
          </cell>
          <cell r="E1740">
            <v>0</v>
          </cell>
          <cell r="F1740">
            <v>0</v>
          </cell>
          <cell r="G1740">
            <v>0</v>
          </cell>
          <cell r="H1740">
            <v>0</v>
          </cell>
          <cell r="Q1740">
            <v>0</v>
          </cell>
          <cell r="R1740">
            <v>0</v>
          </cell>
          <cell r="S1740">
            <v>0</v>
          </cell>
        </row>
        <row r="1741">
          <cell r="C1741">
            <v>0</v>
          </cell>
          <cell r="D1741">
            <v>0</v>
          </cell>
          <cell r="E1741">
            <v>0</v>
          </cell>
          <cell r="F1741">
            <v>0</v>
          </cell>
          <cell r="G1741">
            <v>0</v>
          </cell>
          <cell r="H1741">
            <v>0</v>
          </cell>
          <cell r="Q1741">
            <v>0</v>
          </cell>
          <cell r="R1741">
            <v>0</v>
          </cell>
          <cell r="S1741">
            <v>0</v>
          </cell>
        </row>
        <row r="1742">
          <cell r="C1742">
            <v>0</v>
          </cell>
          <cell r="D1742">
            <v>0</v>
          </cell>
          <cell r="E1742">
            <v>0</v>
          </cell>
          <cell r="F1742">
            <v>0</v>
          </cell>
          <cell r="G1742">
            <v>0</v>
          </cell>
          <cell r="H1742">
            <v>0</v>
          </cell>
          <cell r="Q1742">
            <v>0</v>
          </cell>
          <cell r="R1742">
            <v>0</v>
          </cell>
          <cell r="S1742">
            <v>0</v>
          </cell>
        </row>
        <row r="1743">
          <cell r="C1743">
            <v>0</v>
          </cell>
          <cell r="D1743">
            <v>0</v>
          </cell>
          <cell r="E1743">
            <v>0</v>
          </cell>
          <cell r="F1743">
            <v>0</v>
          </cell>
          <cell r="G1743">
            <v>0</v>
          </cell>
          <cell r="H1743">
            <v>0</v>
          </cell>
          <cell r="Q1743">
            <v>0</v>
          </cell>
          <cell r="R1743">
            <v>0</v>
          </cell>
          <cell r="S1743">
            <v>0</v>
          </cell>
        </row>
        <row r="1744">
          <cell r="C1744">
            <v>0</v>
          </cell>
          <cell r="D1744">
            <v>0</v>
          </cell>
          <cell r="E1744">
            <v>0</v>
          </cell>
          <cell r="F1744">
            <v>0</v>
          </cell>
          <cell r="G1744">
            <v>0</v>
          </cell>
          <cell r="H1744">
            <v>0</v>
          </cell>
          <cell r="Q1744">
            <v>0</v>
          </cell>
          <cell r="R1744">
            <v>0</v>
          </cell>
          <cell r="S1744">
            <v>0</v>
          </cell>
        </row>
        <row r="1745">
          <cell r="C1745">
            <v>0</v>
          </cell>
          <cell r="D1745">
            <v>0</v>
          </cell>
          <cell r="E1745">
            <v>0</v>
          </cell>
          <cell r="F1745">
            <v>0</v>
          </cell>
          <cell r="H1745">
            <v>0</v>
          </cell>
          <cell r="Q1745">
            <v>0</v>
          </cell>
          <cell r="R1745">
            <v>0</v>
          </cell>
          <cell r="S1745">
            <v>0</v>
          </cell>
        </row>
        <row r="1746">
          <cell r="C1746">
            <v>0</v>
          </cell>
          <cell r="D1746">
            <v>0</v>
          </cell>
          <cell r="E1746">
            <v>0</v>
          </cell>
          <cell r="F1746">
            <v>0</v>
          </cell>
          <cell r="H1746">
            <v>0</v>
          </cell>
          <cell r="Q1746">
            <v>0</v>
          </cell>
          <cell r="R1746">
            <v>0</v>
          </cell>
          <cell r="S1746">
            <v>0</v>
          </cell>
        </row>
        <row r="1747">
          <cell r="B1747">
            <v>4</v>
          </cell>
          <cell r="C1747" t="str">
            <v>基本直接费</v>
          </cell>
          <cell r="G1747">
            <v>9.0432116673228684</v>
          </cell>
        </row>
        <row r="1748">
          <cell r="B1748">
            <v>5</v>
          </cell>
          <cell r="C1748" t="str">
            <v>其他直接费</v>
          </cell>
          <cell r="G1748">
            <v>1.4683056991283474</v>
          </cell>
        </row>
        <row r="1749">
          <cell r="B1749">
            <v>6</v>
          </cell>
          <cell r="C1749" t="str">
            <v>间接费</v>
          </cell>
          <cell r="G1749">
            <v>0.68063190431982279</v>
          </cell>
        </row>
        <row r="1750">
          <cell r="B1750">
            <v>7</v>
          </cell>
          <cell r="C1750" t="str">
            <v>合计</v>
          </cell>
          <cell r="G1750">
            <v>11.192149270771038</v>
          </cell>
        </row>
        <row r="1752">
          <cell r="B1752" t="str">
            <v>单   价   分   析   表</v>
          </cell>
          <cell r="J1752" t="str">
            <v>工序划分</v>
          </cell>
          <cell r="Q1752" t="str">
            <v>汇总项</v>
          </cell>
        </row>
        <row r="1754">
          <cell r="A1754" t="str">
            <v>BOQ系数</v>
          </cell>
          <cell r="B1754" t="str">
            <v>项目编号:</v>
          </cell>
          <cell r="C1754" t="str">
            <v>卷材防水150w</v>
          </cell>
          <cell r="G1754" t="str">
            <v>数量</v>
          </cell>
          <cell r="H1754">
            <v>32</v>
          </cell>
          <cell r="I1754" t="str">
            <v>单价</v>
          </cell>
        </row>
        <row r="1755">
          <cell r="B1755" t="str">
            <v>项目名称:</v>
          </cell>
          <cell r="C1755" t="str">
            <v>150mm Wide under walls</v>
          </cell>
          <cell r="G1755" t="str">
            <v>单位</v>
          </cell>
          <cell r="H1755">
            <v>0</v>
          </cell>
          <cell r="I1755">
            <v>1.6788223906156559</v>
          </cell>
          <cell r="J1755" t="str">
            <v>卷材防水</v>
          </cell>
        </row>
        <row r="1756">
          <cell r="A1756" t="str">
            <v>卷材防水150w</v>
          </cell>
          <cell r="B1756" t="str">
            <v>单   价:</v>
          </cell>
          <cell r="C1756">
            <v>1.6788223906156559</v>
          </cell>
          <cell r="D1756" t="str">
            <v>USD/</v>
          </cell>
          <cell r="G1756" t="str">
            <v>定额单位</v>
          </cell>
          <cell r="I1756">
            <v>163</v>
          </cell>
        </row>
        <row r="1757">
          <cell r="A1757" t="str">
            <v>定额号</v>
          </cell>
          <cell r="B1757" t="str">
            <v>E01</v>
          </cell>
          <cell r="C1757" t="str">
            <v>名称及规格</v>
          </cell>
          <cell r="D1757" t="str">
            <v>单位</v>
          </cell>
          <cell r="E1757" t="str">
            <v>数  量</v>
          </cell>
          <cell r="F1757" t="str">
            <v>单价</v>
          </cell>
          <cell r="G1757" t="str">
            <v>合价</v>
          </cell>
          <cell r="J1757" t="str">
            <v>10M2</v>
          </cell>
          <cell r="Q1757" t="str">
            <v>数量汇总</v>
          </cell>
          <cell r="R1757" t="str">
            <v>价格汇总(美元)</v>
          </cell>
          <cell r="S1757" t="str">
            <v>价格汇总(当地币)</v>
          </cell>
        </row>
        <row r="1758">
          <cell r="G1758" t="str">
            <v>美元</v>
          </cell>
          <cell r="H1758" t="str">
            <v>当地币</v>
          </cell>
          <cell r="J1758">
            <v>1.4999999999999999E-2</v>
          </cell>
        </row>
        <row r="1759">
          <cell r="A1759" t="str">
            <v>L00</v>
          </cell>
          <cell r="B1759">
            <v>1</v>
          </cell>
          <cell r="C1759" t="str">
            <v>人工</v>
          </cell>
          <cell r="G1759">
            <v>0.38300566134843023</v>
          </cell>
          <cell r="H1759">
            <v>37.208999999999996</v>
          </cell>
          <cell r="Q1759">
            <v>0</v>
          </cell>
          <cell r="R1759">
            <v>12.256181163149767</v>
          </cell>
          <cell r="S1759">
            <v>1190.6879999999999</v>
          </cell>
        </row>
        <row r="1760">
          <cell r="A1760" t="str">
            <v>L10</v>
          </cell>
          <cell r="B1760">
            <v>1.1000000000000001</v>
          </cell>
          <cell r="C1760" t="str">
            <v>力工</v>
          </cell>
          <cell r="D1760" t="str">
            <v>day</v>
          </cell>
          <cell r="E1760">
            <v>9.4799999999999995E-2</v>
          </cell>
          <cell r="F1760">
            <v>2.8821410190427175</v>
          </cell>
          <cell r="G1760">
            <v>0.27322696860524959</v>
          </cell>
          <cell r="H1760">
            <v>26.544</v>
          </cell>
          <cell r="J1760">
            <v>6.32</v>
          </cell>
          <cell r="Q1760">
            <v>3.0335999999999999</v>
          </cell>
          <cell r="R1760">
            <v>8.7432629953679868</v>
          </cell>
          <cell r="S1760">
            <v>849.40800000000002</v>
          </cell>
        </row>
        <row r="1761">
          <cell r="A1761" t="str">
            <v>L20</v>
          </cell>
          <cell r="B1761">
            <v>1.2</v>
          </cell>
          <cell r="C1761" t="str">
            <v>技工</v>
          </cell>
          <cell r="D1761" t="str">
            <v>day</v>
          </cell>
          <cell r="E1761">
            <v>2.3699999999999999E-2</v>
          </cell>
          <cell r="F1761">
            <v>4.6320123520329384</v>
          </cell>
          <cell r="G1761">
            <v>0.10977869274318064</v>
          </cell>
          <cell r="H1761">
            <v>10.664999999999999</v>
          </cell>
          <cell r="J1761">
            <v>1.58</v>
          </cell>
          <cell r="Q1761">
            <v>0.75839999999999996</v>
          </cell>
          <cell r="R1761">
            <v>3.5129181677817805</v>
          </cell>
          <cell r="S1761">
            <v>341.28</v>
          </cell>
        </row>
        <row r="1762">
          <cell r="A1762" t="str">
            <v>M000</v>
          </cell>
          <cell r="B1762">
            <v>2</v>
          </cell>
          <cell r="C1762" t="str">
            <v>建筑材料</v>
          </cell>
          <cell r="G1762">
            <v>0.97347608875000002</v>
          </cell>
          <cell r="H1762">
            <v>94.573202022062503</v>
          </cell>
          <cell r="Q1762">
            <v>0</v>
          </cell>
          <cell r="R1762">
            <v>31.151234840000001</v>
          </cell>
          <cell r="S1762">
            <v>3026.3424647060001</v>
          </cell>
        </row>
        <row r="1763">
          <cell r="A1763" t="str">
            <v>M05</v>
          </cell>
          <cell r="C1763" t="str">
            <v>石油沥青10#</v>
          </cell>
          <cell r="D1763" t="str">
            <v>kg</v>
          </cell>
          <cell r="E1763">
            <v>0.72764999999999991</v>
          </cell>
          <cell r="F1763">
            <v>0.92714285714285727</v>
          </cell>
          <cell r="G1763">
            <v>0.67463550000000005</v>
          </cell>
          <cell r="H1763">
            <v>65.540838825000009</v>
          </cell>
          <cell r="J1763">
            <v>48.51</v>
          </cell>
          <cell r="Q1763">
            <v>23.284799999999997</v>
          </cell>
          <cell r="R1763">
            <v>21.588336000000002</v>
          </cell>
          <cell r="S1763">
            <v>2097.3068424000003</v>
          </cell>
        </row>
        <row r="1764">
          <cell r="A1764" t="str">
            <v>Q17-11</v>
          </cell>
          <cell r="C1764" t="str">
            <v>石油沥青油毡</v>
          </cell>
          <cell r="D1764" t="str">
            <v>m2</v>
          </cell>
          <cell r="E1764">
            <v>0.35699999999999998</v>
          </cell>
          <cell r="F1764">
            <v>0.41904761904761906</v>
          </cell>
          <cell r="G1764">
            <v>0.14960000000000001</v>
          </cell>
          <cell r="H1764">
            <v>14.533640000000002</v>
          </cell>
          <cell r="J1764">
            <v>23.8</v>
          </cell>
          <cell r="Q1764">
            <v>11.423999999999999</v>
          </cell>
          <cell r="R1764">
            <v>4.7872000000000003</v>
          </cell>
          <cell r="S1764">
            <v>465.07648000000006</v>
          </cell>
        </row>
        <row r="1765">
          <cell r="A1765" t="str">
            <v>Q17</v>
          </cell>
          <cell r="C1765" t="str">
            <v>冷底子油</v>
          </cell>
          <cell r="D1765" t="str">
            <v>kg</v>
          </cell>
          <cell r="E1765">
            <v>7.1999999999999995E-2</v>
          </cell>
          <cell r="F1765">
            <v>1</v>
          </cell>
          <cell r="G1765">
            <v>7.1999999999999995E-2</v>
          </cell>
          <cell r="H1765">
            <v>6.9947999999999997</v>
          </cell>
          <cell r="J1765">
            <v>4.8</v>
          </cell>
          <cell r="Q1765">
            <v>2.3039999999999998</v>
          </cell>
          <cell r="R1765">
            <v>2.3039999999999998</v>
          </cell>
          <cell r="S1765">
            <v>223.83359999999999</v>
          </cell>
        </row>
        <row r="1766">
          <cell r="C1766">
            <v>0</v>
          </cell>
          <cell r="D1766">
            <v>0</v>
          </cell>
          <cell r="E1766">
            <v>0</v>
          </cell>
          <cell r="F1766">
            <v>0</v>
          </cell>
          <cell r="G1766">
            <v>0</v>
          </cell>
          <cell r="H1766">
            <v>0</v>
          </cell>
          <cell r="Q1766">
            <v>0</v>
          </cell>
          <cell r="R1766">
            <v>0</v>
          </cell>
          <cell r="S1766">
            <v>0</v>
          </cell>
        </row>
        <row r="1767">
          <cell r="C1767">
            <v>0</v>
          </cell>
          <cell r="D1767">
            <v>0</v>
          </cell>
          <cell r="E1767">
            <v>0</v>
          </cell>
          <cell r="F1767">
            <v>0</v>
          </cell>
          <cell r="G1767">
            <v>0</v>
          </cell>
          <cell r="H1767">
            <v>0</v>
          </cell>
          <cell r="Q1767">
            <v>0</v>
          </cell>
          <cell r="R1767">
            <v>0</v>
          </cell>
          <cell r="S1767">
            <v>0</v>
          </cell>
        </row>
        <row r="1768">
          <cell r="C1768">
            <v>0</v>
          </cell>
          <cell r="D1768">
            <v>0</v>
          </cell>
          <cell r="E1768">
            <v>0</v>
          </cell>
          <cell r="F1768">
            <v>0</v>
          </cell>
          <cell r="G1768">
            <v>0</v>
          </cell>
          <cell r="H1768">
            <v>0</v>
          </cell>
          <cell r="Q1768">
            <v>0</v>
          </cell>
          <cell r="R1768">
            <v>0</v>
          </cell>
          <cell r="S1768">
            <v>0</v>
          </cell>
        </row>
        <row r="1769">
          <cell r="C1769">
            <v>0</v>
          </cell>
          <cell r="D1769">
            <v>0</v>
          </cell>
          <cell r="E1769">
            <v>0</v>
          </cell>
          <cell r="F1769">
            <v>0</v>
          </cell>
          <cell r="G1769">
            <v>0</v>
          </cell>
          <cell r="H1769">
            <v>0</v>
          </cell>
          <cell r="Q1769">
            <v>0</v>
          </cell>
          <cell r="R1769">
            <v>0</v>
          </cell>
          <cell r="S1769">
            <v>0</v>
          </cell>
        </row>
        <row r="1770">
          <cell r="C1770">
            <v>0</v>
          </cell>
          <cell r="D1770">
            <v>0</v>
          </cell>
          <cell r="E1770">
            <v>0</v>
          </cell>
          <cell r="F1770">
            <v>0</v>
          </cell>
          <cell r="G1770">
            <v>0</v>
          </cell>
          <cell r="H1770">
            <v>0</v>
          </cell>
          <cell r="Q1770">
            <v>0</v>
          </cell>
          <cell r="R1770">
            <v>0</v>
          </cell>
          <cell r="S1770">
            <v>0</v>
          </cell>
        </row>
        <row r="1771">
          <cell r="C1771">
            <v>0</v>
          </cell>
          <cell r="D1771">
            <v>0</v>
          </cell>
          <cell r="E1771">
            <v>0</v>
          </cell>
          <cell r="F1771">
            <v>0</v>
          </cell>
          <cell r="G1771">
            <v>0</v>
          </cell>
          <cell r="H1771">
            <v>0</v>
          </cell>
          <cell r="Q1771">
            <v>0</v>
          </cell>
          <cell r="R1771">
            <v>0</v>
          </cell>
          <cell r="S1771">
            <v>0</v>
          </cell>
        </row>
        <row r="1772">
          <cell r="C1772">
            <v>0</v>
          </cell>
          <cell r="D1772">
            <v>0</v>
          </cell>
          <cell r="E1772">
            <v>0</v>
          </cell>
          <cell r="F1772">
            <v>0</v>
          </cell>
          <cell r="G1772">
            <v>0</v>
          </cell>
          <cell r="H1772">
            <v>0</v>
          </cell>
          <cell r="Q1772">
            <v>0</v>
          </cell>
          <cell r="R1772">
            <v>0</v>
          </cell>
          <cell r="S1772">
            <v>0</v>
          </cell>
        </row>
        <row r="1773">
          <cell r="C1773">
            <v>0</v>
          </cell>
          <cell r="D1773">
            <v>0</v>
          </cell>
          <cell r="E1773">
            <v>0</v>
          </cell>
          <cell r="F1773">
            <v>0</v>
          </cell>
          <cell r="G1773">
            <v>0</v>
          </cell>
          <cell r="H1773">
            <v>0</v>
          </cell>
          <cell r="Q1773">
            <v>0</v>
          </cell>
          <cell r="R1773">
            <v>0</v>
          </cell>
          <cell r="S1773">
            <v>0</v>
          </cell>
        </row>
        <row r="1774">
          <cell r="C1774">
            <v>0</v>
          </cell>
          <cell r="D1774">
            <v>0</v>
          </cell>
          <cell r="E1774">
            <v>0</v>
          </cell>
          <cell r="F1774">
            <v>0</v>
          </cell>
          <cell r="G1774">
            <v>0</v>
          </cell>
          <cell r="H1774">
            <v>0</v>
          </cell>
          <cell r="Q1774">
            <v>0</v>
          </cell>
          <cell r="R1774">
            <v>0</v>
          </cell>
          <cell r="S1774">
            <v>0</v>
          </cell>
        </row>
        <row r="1775">
          <cell r="C1775">
            <v>0</v>
          </cell>
          <cell r="D1775">
            <v>0</v>
          </cell>
          <cell r="E1775">
            <v>0</v>
          </cell>
          <cell r="F1775">
            <v>0</v>
          </cell>
          <cell r="G1775">
            <v>0</v>
          </cell>
          <cell r="H1775">
            <v>0</v>
          </cell>
          <cell r="Q1775">
            <v>0</v>
          </cell>
          <cell r="R1775">
            <v>0</v>
          </cell>
          <cell r="S1775">
            <v>0</v>
          </cell>
        </row>
        <row r="1776">
          <cell r="C1776">
            <v>0</v>
          </cell>
          <cell r="D1776">
            <v>0</v>
          </cell>
          <cell r="E1776">
            <v>0</v>
          </cell>
          <cell r="F1776">
            <v>0</v>
          </cell>
          <cell r="G1776">
            <v>0</v>
          </cell>
          <cell r="H1776">
            <v>0</v>
          </cell>
          <cell r="Q1776">
            <v>0</v>
          </cell>
          <cell r="R1776">
            <v>0</v>
          </cell>
          <cell r="S1776">
            <v>0</v>
          </cell>
        </row>
        <row r="1777">
          <cell r="C1777">
            <v>0</v>
          </cell>
          <cell r="D1777">
            <v>0</v>
          </cell>
          <cell r="E1777">
            <v>0</v>
          </cell>
          <cell r="F1777">
            <v>0</v>
          </cell>
          <cell r="G1777">
            <v>0</v>
          </cell>
          <cell r="H1777">
            <v>0</v>
          </cell>
          <cell r="Q1777">
            <v>0</v>
          </cell>
          <cell r="R1777">
            <v>0</v>
          </cell>
          <cell r="S1777">
            <v>0</v>
          </cell>
        </row>
        <row r="1778">
          <cell r="C1778">
            <v>0</v>
          </cell>
          <cell r="D1778">
            <v>0</v>
          </cell>
          <cell r="E1778">
            <v>0</v>
          </cell>
          <cell r="F1778">
            <v>0</v>
          </cell>
          <cell r="G1778">
            <v>0</v>
          </cell>
          <cell r="H1778">
            <v>0</v>
          </cell>
          <cell r="Q1778">
            <v>0</v>
          </cell>
          <cell r="R1778">
            <v>0</v>
          </cell>
          <cell r="S1778">
            <v>0</v>
          </cell>
        </row>
        <row r="1779">
          <cell r="C1779">
            <v>0</v>
          </cell>
          <cell r="D1779">
            <v>0</v>
          </cell>
          <cell r="E1779">
            <v>0</v>
          </cell>
          <cell r="F1779">
            <v>0</v>
          </cell>
          <cell r="G1779">
            <v>0</v>
          </cell>
          <cell r="H1779">
            <v>0</v>
          </cell>
          <cell r="Q1779">
            <v>0</v>
          </cell>
          <cell r="R1779">
            <v>0</v>
          </cell>
          <cell r="S1779">
            <v>0</v>
          </cell>
        </row>
        <row r="1780">
          <cell r="C1780">
            <v>0</v>
          </cell>
          <cell r="D1780">
            <v>0</v>
          </cell>
          <cell r="E1780">
            <v>0</v>
          </cell>
          <cell r="F1780">
            <v>0</v>
          </cell>
          <cell r="G1780">
            <v>0</v>
          </cell>
          <cell r="H1780">
            <v>0</v>
          </cell>
          <cell r="Q1780">
            <v>0</v>
          </cell>
          <cell r="R1780">
            <v>0</v>
          </cell>
          <cell r="S1780">
            <v>0</v>
          </cell>
        </row>
        <row r="1781">
          <cell r="C1781">
            <v>0</v>
          </cell>
          <cell r="D1781">
            <v>0</v>
          </cell>
          <cell r="E1781">
            <v>0</v>
          </cell>
          <cell r="F1781">
            <v>0</v>
          </cell>
          <cell r="G1781">
            <v>0</v>
          </cell>
          <cell r="H1781">
            <v>0</v>
          </cell>
          <cell r="Q1781">
            <v>0</v>
          </cell>
          <cell r="R1781">
            <v>0</v>
          </cell>
          <cell r="S1781">
            <v>0</v>
          </cell>
        </row>
        <row r="1782">
          <cell r="A1782" t="str">
            <v>m998</v>
          </cell>
          <cell r="C1782" t="str">
            <v>其它材料费</v>
          </cell>
          <cell r="D1782" t="str">
            <v>%</v>
          </cell>
          <cell r="E1782">
            <v>7.4999999999999997E-3</v>
          </cell>
          <cell r="F1782">
            <v>0.29874516666666667</v>
          </cell>
          <cell r="G1782">
            <v>2.24058875E-3</v>
          </cell>
          <cell r="H1782">
            <v>0.21767319706250002</v>
          </cell>
          <cell r="J1782">
            <v>0.5</v>
          </cell>
          <cell r="Q1782">
            <v>0.24</v>
          </cell>
          <cell r="R1782">
            <v>7.169884E-2</v>
          </cell>
          <cell r="S1782">
            <v>6.9655423060000006</v>
          </cell>
        </row>
        <row r="1783">
          <cell r="A1783" t="str">
            <v>m999</v>
          </cell>
          <cell r="C1783" t="str">
            <v>其它材料费</v>
          </cell>
          <cell r="D1783" t="str">
            <v>usd</v>
          </cell>
          <cell r="E1783">
            <v>7.4999999999999997E-2</v>
          </cell>
          <cell r="F1783">
            <v>1</v>
          </cell>
          <cell r="G1783">
            <v>7.4999999999999997E-2</v>
          </cell>
          <cell r="H1783">
            <v>7.2862499999999999</v>
          </cell>
          <cell r="J1783">
            <v>5</v>
          </cell>
          <cell r="Q1783">
            <v>2.4</v>
          </cell>
          <cell r="R1783">
            <v>2.4</v>
          </cell>
          <cell r="S1783">
            <v>233.16</v>
          </cell>
        </row>
        <row r="1784">
          <cell r="A1784" t="str">
            <v>E000</v>
          </cell>
          <cell r="B1784">
            <v>3</v>
          </cell>
          <cell r="C1784" t="str">
            <v>施工设备</v>
          </cell>
          <cell r="G1784">
            <v>0</v>
          </cell>
          <cell r="H1784">
            <v>0</v>
          </cell>
          <cell r="Q1784">
            <v>0</v>
          </cell>
          <cell r="R1784">
            <v>0</v>
          </cell>
          <cell r="S1784">
            <v>0</v>
          </cell>
        </row>
        <row r="1785">
          <cell r="C1785">
            <v>0</v>
          </cell>
          <cell r="D1785">
            <v>0</v>
          </cell>
          <cell r="E1785">
            <v>0</v>
          </cell>
          <cell r="F1785">
            <v>0</v>
          </cell>
          <cell r="G1785">
            <v>0</v>
          </cell>
          <cell r="H1785">
            <v>0</v>
          </cell>
          <cell r="Q1785">
            <v>0</v>
          </cell>
          <cell r="R1785">
            <v>0</v>
          </cell>
          <cell r="S1785">
            <v>0</v>
          </cell>
        </row>
        <row r="1786">
          <cell r="C1786">
            <v>0</v>
          </cell>
          <cell r="D1786">
            <v>0</v>
          </cell>
          <cell r="E1786">
            <v>0</v>
          </cell>
          <cell r="F1786">
            <v>0</v>
          </cell>
          <cell r="G1786">
            <v>0</v>
          </cell>
          <cell r="H1786">
            <v>0</v>
          </cell>
          <cell r="Q1786">
            <v>0</v>
          </cell>
          <cell r="R1786">
            <v>0</v>
          </cell>
          <cell r="S1786">
            <v>0</v>
          </cell>
        </row>
        <row r="1787">
          <cell r="C1787">
            <v>0</v>
          </cell>
          <cell r="D1787">
            <v>0</v>
          </cell>
          <cell r="E1787">
            <v>0</v>
          </cell>
          <cell r="F1787">
            <v>0</v>
          </cell>
          <cell r="G1787">
            <v>0</v>
          </cell>
          <cell r="H1787">
            <v>0</v>
          </cell>
          <cell r="Q1787">
            <v>0</v>
          </cell>
          <cell r="R1787">
            <v>0</v>
          </cell>
          <cell r="S1787">
            <v>0</v>
          </cell>
        </row>
        <row r="1788">
          <cell r="C1788">
            <v>0</v>
          </cell>
          <cell r="D1788">
            <v>0</v>
          </cell>
          <cell r="E1788">
            <v>0</v>
          </cell>
          <cell r="F1788">
            <v>0</v>
          </cell>
          <cell r="G1788">
            <v>0</v>
          </cell>
          <cell r="H1788">
            <v>0</v>
          </cell>
          <cell r="Q1788">
            <v>0</v>
          </cell>
          <cell r="R1788">
            <v>0</v>
          </cell>
          <cell r="S1788">
            <v>0</v>
          </cell>
        </row>
        <row r="1789">
          <cell r="C1789">
            <v>0</v>
          </cell>
          <cell r="D1789">
            <v>0</v>
          </cell>
          <cell r="E1789">
            <v>0</v>
          </cell>
          <cell r="F1789">
            <v>0</v>
          </cell>
          <cell r="G1789">
            <v>0</v>
          </cell>
          <cell r="H1789">
            <v>0</v>
          </cell>
          <cell r="Q1789">
            <v>0</v>
          </cell>
          <cell r="R1789">
            <v>0</v>
          </cell>
          <cell r="S1789">
            <v>0</v>
          </cell>
        </row>
        <row r="1790">
          <cell r="C1790">
            <v>0</v>
          </cell>
          <cell r="D1790">
            <v>0</v>
          </cell>
          <cell r="E1790">
            <v>0</v>
          </cell>
          <cell r="F1790">
            <v>0</v>
          </cell>
          <cell r="G1790">
            <v>0</v>
          </cell>
          <cell r="H1790">
            <v>0</v>
          </cell>
          <cell r="Q1790">
            <v>0</v>
          </cell>
          <cell r="R1790">
            <v>0</v>
          </cell>
          <cell r="S1790">
            <v>0</v>
          </cell>
        </row>
        <row r="1791">
          <cell r="C1791">
            <v>0</v>
          </cell>
          <cell r="D1791">
            <v>0</v>
          </cell>
          <cell r="E1791">
            <v>0</v>
          </cell>
          <cell r="F1791">
            <v>0</v>
          </cell>
          <cell r="G1791">
            <v>0</v>
          </cell>
          <cell r="H1791">
            <v>0</v>
          </cell>
          <cell r="Q1791">
            <v>0</v>
          </cell>
          <cell r="R1791">
            <v>0</v>
          </cell>
          <cell r="S1791">
            <v>0</v>
          </cell>
        </row>
        <row r="1792">
          <cell r="C1792">
            <v>0</v>
          </cell>
          <cell r="D1792">
            <v>0</v>
          </cell>
          <cell r="E1792">
            <v>0</v>
          </cell>
          <cell r="F1792">
            <v>0</v>
          </cell>
          <cell r="G1792">
            <v>0</v>
          </cell>
          <cell r="H1792">
            <v>0</v>
          </cell>
          <cell r="Q1792">
            <v>0</v>
          </cell>
          <cell r="R1792">
            <v>0</v>
          </cell>
          <cell r="S1792">
            <v>0</v>
          </cell>
        </row>
        <row r="1793">
          <cell r="C1793">
            <v>0</v>
          </cell>
          <cell r="D1793">
            <v>0</v>
          </cell>
          <cell r="E1793">
            <v>0</v>
          </cell>
          <cell r="F1793">
            <v>0</v>
          </cell>
          <cell r="G1793">
            <v>0</v>
          </cell>
          <cell r="H1793">
            <v>0</v>
          </cell>
          <cell r="Q1793">
            <v>0</v>
          </cell>
          <cell r="R1793">
            <v>0</v>
          </cell>
          <cell r="S1793">
            <v>0</v>
          </cell>
        </row>
        <row r="1794">
          <cell r="C1794">
            <v>0</v>
          </cell>
          <cell r="D1794">
            <v>0</v>
          </cell>
          <cell r="E1794">
            <v>0</v>
          </cell>
          <cell r="F1794">
            <v>0</v>
          </cell>
          <cell r="G1794">
            <v>0</v>
          </cell>
          <cell r="H1794">
            <v>0</v>
          </cell>
          <cell r="Q1794">
            <v>0</v>
          </cell>
          <cell r="R1794">
            <v>0</v>
          </cell>
          <cell r="S1794">
            <v>0</v>
          </cell>
        </row>
        <row r="1795">
          <cell r="C1795">
            <v>0</v>
          </cell>
          <cell r="D1795">
            <v>0</v>
          </cell>
          <cell r="E1795">
            <v>0</v>
          </cell>
          <cell r="F1795">
            <v>0</v>
          </cell>
          <cell r="H1795">
            <v>0</v>
          </cell>
          <cell r="Q1795">
            <v>0</v>
          </cell>
          <cell r="R1795">
            <v>0</v>
          </cell>
          <cell r="S1795">
            <v>0</v>
          </cell>
        </row>
        <row r="1796">
          <cell r="C1796">
            <v>0</v>
          </cell>
          <cell r="D1796">
            <v>0</v>
          </cell>
          <cell r="E1796">
            <v>0</v>
          </cell>
          <cell r="F1796">
            <v>0</v>
          </cell>
          <cell r="H1796">
            <v>0</v>
          </cell>
          <cell r="Q1796">
            <v>0</v>
          </cell>
          <cell r="R1796">
            <v>0</v>
          </cell>
          <cell r="S1796">
            <v>0</v>
          </cell>
        </row>
        <row r="1797">
          <cell r="B1797">
            <v>4</v>
          </cell>
          <cell r="C1797" t="str">
            <v>基本直接费</v>
          </cell>
          <cell r="G1797">
            <v>1.3564817500984303</v>
          </cell>
        </row>
        <row r="1798">
          <cell r="B1798">
            <v>5</v>
          </cell>
          <cell r="C1798" t="str">
            <v>其他直接费</v>
          </cell>
          <cell r="G1798">
            <v>0.22024585486925213</v>
          </cell>
        </row>
        <row r="1799">
          <cell r="B1799">
            <v>6</v>
          </cell>
          <cell r="C1799" t="str">
            <v>间接费</v>
          </cell>
          <cell r="G1799">
            <v>0.10209478564797342</v>
          </cell>
        </row>
        <row r="1800">
          <cell r="B1800">
            <v>7</v>
          </cell>
          <cell r="C1800" t="str">
            <v>合计</v>
          </cell>
          <cell r="G1800">
            <v>1.6788223906156559</v>
          </cell>
        </row>
        <row r="1802">
          <cell r="B1802" t="str">
            <v>单   价   分   析   表</v>
          </cell>
          <cell r="J1802" t="str">
            <v>工序划分</v>
          </cell>
          <cell r="Q1802" t="str">
            <v>汇总项</v>
          </cell>
        </row>
        <row r="1804">
          <cell r="A1804" t="str">
            <v>BOQ系数</v>
          </cell>
          <cell r="B1804" t="str">
            <v>项目编号:</v>
          </cell>
          <cell r="C1804" t="str">
            <v>卷材防水200w</v>
          </cell>
          <cell r="G1804" t="str">
            <v>数量</v>
          </cell>
          <cell r="H1804">
            <v>141</v>
          </cell>
          <cell r="I1804" t="str">
            <v>单价</v>
          </cell>
        </row>
        <row r="1805">
          <cell r="B1805" t="str">
            <v>项目名称:</v>
          </cell>
          <cell r="C1805" t="str">
            <v>200mm Wide under walls</v>
          </cell>
          <cell r="G1805" t="str">
            <v>单位</v>
          </cell>
          <cell r="H1805">
            <v>0</v>
          </cell>
          <cell r="I1805">
            <v>2.2384298541542083</v>
          </cell>
          <cell r="J1805" t="str">
            <v>卷材防水</v>
          </cell>
        </row>
        <row r="1806">
          <cell r="A1806" t="str">
            <v>卷材防水200w</v>
          </cell>
          <cell r="B1806" t="str">
            <v>单   价:</v>
          </cell>
          <cell r="C1806">
            <v>2.2384298541542083</v>
          </cell>
          <cell r="D1806" t="str">
            <v>USD/</v>
          </cell>
          <cell r="G1806" t="str">
            <v>定额单位</v>
          </cell>
          <cell r="I1806">
            <v>217</v>
          </cell>
        </row>
        <row r="1807">
          <cell r="A1807" t="str">
            <v>定额号</v>
          </cell>
          <cell r="B1807" t="str">
            <v>E01</v>
          </cell>
          <cell r="C1807" t="str">
            <v>名称及规格</v>
          </cell>
          <cell r="D1807" t="str">
            <v>单位</v>
          </cell>
          <cell r="E1807" t="str">
            <v>数  量</v>
          </cell>
          <cell r="F1807" t="str">
            <v>单价</v>
          </cell>
          <cell r="G1807" t="str">
            <v>合价</v>
          </cell>
          <cell r="J1807" t="str">
            <v>10M2</v>
          </cell>
          <cell r="Q1807" t="str">
            <v>数量汇总</v>
          </cell>
          <cell r="R1807" t="str">
            <v>价格汇总(美元)</v>
          </cell>
          <cell r="S1807" t="str">
            <v>价格汇总(当地币)</v>
          </cell>
        </row>
        <row r="1808">
          <cell r="G1808" t="str">
            <v>美元</v>
          </cell>
          <cell r="H1808" t="str">
            <v>当地币</v>
          </cell>
          <cell r="J1808">
            <v>0.02</v>
          </cell>
        </row>
        <row r="1809">
          <cell r="A1809" t="str">
            <v>L00</v>
          </cell>
          <cell r="B1809">
            <v>1</v>
          </cell>
          <cell r="C1809" t="str">
            <v>人工</v>
          </cell>
          <cell r="G1809">
            <v>0.51067421513124045</v>
          </cell>
          <cell r="H1809">
            <v>49.612000000000016</v>
          </cell>
          <cell r="Q1809">
            <v>0</v>
          </cell>
          <cell r="R1809">
            <v>72.005064333504905</v>
          </cell>
          <cell r="S1809">
            <v>6995.2920000000022</v>
          </cell>
        </row>
        <row r="1810">
          <cell r="A1810" t="str">
            <v>L10</v>
          </cell>
          <cell r="B1810">
            <v>1.1000000000000001</v>
          </cell>
          <cell r="C1810" t="str">
            <v>力工</v>
          </cell>
          <cell r="D1810" t="str">
            <v>day</v>
          </cell>
          <cell r="E1810">
            <v>0.12640000000000001</v>
          </cell>
          <cell r="F1810">
            <v>2.8821410190427175</v>
          </cell>
          <cell r="G1810">
            <v>0.36430262480699954</v>
          </cell>
          <cell r="H1810">
            <v>35.39200000000001</v>
          </cell>
          <cell r="J1810">
            <v>6.32</v>
          </cell>
          <cell r="Q1810">
            <v>17.822400000000002</v>
          </cell>
          <cell r="R1810">
            <v>51.366670097786937</v>
          </cell>
          <cell r="S1810">
            <v>4990.2720000000018</v>
          </cell>
        </row>
        <row r="1811">
          <cell r="A1811" t="str">
            <v>L20</v>
          </cell>
          <cell r="B1811">
            <v>1.2</v>
          </cell>
          <cell r="C1811" t="str">
            <v>技工</v>
          </cell>
          <cell r="D1811" t="str">
            <v>day</v>
          </cell>
          <cell r="E1811">
            <v>3.1600000000000003E-2</v>
          </cell>
          <cell r="F1811">
            <v>4.6320123520329384</v>
          </cell>
          <cell r="G1811">
            <v>0.14637159032424088</v>
          </cell>
          <cell r="H1811">
            <v>14.220000000000002</v>
          </cell>
          <cell r="J1811">
            <v>1.58</v>
          </cell>
          <cell r="Q1811">
            <v>4.4556000000000004</v>
          </cell>
          <cell r="R1811">
            <v>20.638394235717964</v>
          </cell>
          <cell r="S1811">
            <v>2005.0200000000004</v>
          </cell>
        </row>
        <row r="1812">
          <cell r="A1812" t="str">
            <v>M000</v>
          </cell>
          <cell r="B1812">
            <v>2</v>
          </cell>
          <cell r="C1812" t="str">
            <v>建筑材料</v>
          </cell>
          <cell r="G1812">
            <v>1.2979681183333336</v>
          </cell>
          <cell r="H1812">
            <v>126.09760269608337</v>
          </cell>
          <cell r="Q1812">
            <v>0</v>
          </cell>
          <cell r="R1812">
            <v>183.01350468500004</v>
          </cell>
          <cell r="S1812">
            <v>17779.761980147756</v>
          </cell>
        </row>
        <row r="1813">
          <cell r="A1813" t="str">
            <v>M05</v>
          </cell>
          <cell r="C1813" t="str">
            <v>石油沥青10#</v>
          </cell>
          <cell r="D1813" t="str">
            <v>kg</v>
          </cell>
          <cell r="E1813">
            <v>0.97019999999999995</v>
          </cell>
          <cell r="F1813">
            <v>0.92714285714285727</v>
          </cell>
          <cell r="G1813">
            <v>0.89951400000000004</v>
          </cell>
          <cell r="H1813">
            <v>87.387785100000002</v>
          </cell>
          <cell r="J1813">
            <v>48.51</v>
          </cell>
          <cell r="Q1813">
            <v>136.79819999999998</v>
          </cell>
          <cell r="R1813">
            <v>126.831474</v>
          </cell>
          <cell r="S1813">
            <v>12321.677699100001</v>
          </cell>
        </row>
        <row r="1814">
          <cell r="A1814" t="str">
            <v>Q17-11</v>
          </cell>
          <cell r="C1814" t="str">
            <v>石油沥青油毡</v>
          </cell>
          <cell r="D1814" t="str">
            <v>m2</v>
          </cell>
          <cell r="E1814">
            <v>0.47600000000000003</v>
          </cell>
          <cell r="F1814">
            <v>0.41904761904761906</v>
          </cell>
          <cell r="G1814">
            <v>0.19946666666666668</v>
          </cell>
          <cell r="H1814">
            <v>19.378186666666668</v>
          </cell>
          <cell r="J1814">
            <v>23.8</v>
          </cell>
          <cell r="Q1814">
            <v>67.116</v>
          </cell>
          <cell r="R1814">
            <v>28.1248</v>
          </cell>
          <cell r="S1814">
            <v>2732.3243200000002</v>
          </cell>
        </row>
        <row r="1815">
          <cell r="A1815" t="str">
            <v>Q17</v>
          </cell>
          <cell r="C1815" t="str">
            <v>冷底子油</v>
          </cell>
          <cell r="D1815" t="str">
            <v>kg</v>
          </cell>
          <cell r="E1815">
            <v>9.6000000000000002E-2</v>
          </cell>
          <cell r="F1815">
            <v>1</v>
          </cell>
          <cell r="G1815">
            <v>9.6000000000000002E-2</v>
          </cell>
          <cell r="H1815">
            <v>9.3264000000000014</v>
          </cell>
          <cell r="J1815">
            <v>4.8</v>
          </cell>
          <cell r="Q1815">
            <v>13.536</v>
          </cell>
          <cell r="R1815">
            <v>13.536</v>
          </cell>
          <cell r="S1815">
            <v>1315.0224000000003</v>
          </cell>
        </row>
        <row r="1816">
          <cell r="C1816">
            <v>0</v>
          </cell>
          <cell r="D1816">
            <v>0</v>
          </cell>
          <cell r="E1816">
            <v>0</v>
          </cell>
          <cell r="F1816">
            <v>0</v>
          </cell>
          <cell r="G1816">
            <v>0</v>
          </cell>
          <cell r="H1816">
            <v>0</v>
          </cell>
          <cell r="Q1816">
            <v>0</v>
          </cell>
          <cell r="R1816">
            <v>0</v>
          </cell>
          <cell r="S1816">
            <v>0</v>
          </cell>
        </row>
        <row r="1817">
          <cell r="C1817">
            <v>0</v>
          </cell>
          <cell r="D1817">
            <v>0</v>
          </cell>
          <cell r="E1817">
            <v>0</v>
          </cell>
          <cell r="F1817">
            <v>0</v>
          </cell>
          <cell r="G1817">
            <v>0</v>
          </cell>
          <cell r="H1817">
            <v>0</v>
          </cell>
          <cell r="Q1817">
            <v>0</v>
          </cell>
          <cell r="R1817">
            <v>0</v>
          </cell>
          <cell r="S1817">
            <v>0</v>
          </cell>
        </row>
        <row r="1818">
          <cell r="C1818">
            <v>0</v>
          </cell>
          <cell r="D1818">
            <v>0</v>
          </cell>
          <cell r="E1818">
            <v>0</v>
          </cell>
          <cell r="F1818">
            <v>0</v>
          </cell>
          <cell r="G1818">
            <v>0</v>
          </cell>
          <cell r="H1818">
            <v>0</v>
          </cell>
          <cell r="Q1818">
            <v>0</v>
          </cell>
          <cell r="R1818">
            <v>0</v>
          </cell>
          <cell r="S1818">
            <v>0</v>
          </cell>
        </row>
        <row r="1819">
          <cell r="C1819">
            <v>0</v>
          </cell>
          <cell r="D1819">
            <v>0</v>
          </cell>
          <cell r="E1819">
            <v>0</v>
          </cell>
          <cell r="F1819">
            <v>0</v>
          </cell>
          <cell r="G1819">
            <v>0</v>
          </cell>
          <cell r="H1819">
            <v>0</v>
          </cell>
          <cell r="Q1819">
            <v>0</v>
          </cell>
          <cell r="R1819">
            <v>0</v>
          </cell>
          <cell r="S1819">
            <v>0</v>
          </cell>
        </row>
        <row r="1820">
          <cell r="C1820">
            <v>0</v>
          </cell>
          <cell r="D1820">
            <v>0</v>
          </cell>
          <cell r="E1820">
            <v>0</v>
          </cell>
          <cell r="F1820">
            <v>0</v>
          </cell>
          <cell r="G1820">
            <v>0</v>
          </cell>
          <cell r="H1820">
            <v>0</v>
          </cell>
          <cell r="Q1820">
            <v>0</v>
          </cell>
          <cell r="R1820">
            <v>0</v>
          </cell>
          <cell r="S1820">
            <v>0</v>
          </cell>
        </row>
        <row r="1821">
          <cell r="C1821">
            <v>0</v>
          </cell>
          <cell r="D1821">
            <v>0</v>
          </cell>
          <cell r="E1821">
            <v>0</v>
          </cell>
          <cell r="F1821">
            <v>0</v>
          </cell>
          <cell r="G1821">
            <v>0</v>
          </cell>
          <cell r="H1821">
            <v>0</v>
          </cell>
          <cell r="Q1821">
            <v>0</v>
          </cell>
          <cell r="R1821">
            <v>0</v>
          </cell>
          <cell r="S1821">
            <v>0</v>
          </cell>
        </row>
        <row r="1822">
          <cell r="C1822">
            <v>0</v>
          </cell>
          <cell r="D1822">
            <v>0</v>
          </cell>
          <cell r="E1822">
            <v>0</v>
          </cell>
          <cell r="F1822">
            <v>0</v>
          </cell>
          <cell r="G1822">
            <v>0</v>
          </cell>
          <cell r="H1822">
            <v>0</v>
          </cell>
          <cell r="Q1822">
            <v>0</v>
          </cell>
          <cell r="R1822">
            <v>0</v>
          </cell>
          <cell r="S1822">
            <v>0</v>
          </cell>
        </row>
        <row r="1823">
          <cell r="C1823">
            <v>0</v>
          </cell>
          <cell r="D1823">
            <v>0</v>
          </cell>
          <cell r="E1823">
            <v>0</v>
          </cell>
          <cell r="F1823">
            <v>0</v>
          </cell>
          <cell r="G1823">
            <v>0</v>
          </cell>
          <cell r="H1823">
            <v>0</v>
          </cell>
          <cell r="Q1823">
            <v>0</v>
          </cell>
          <cell r="R1823">
            <v>0</v>
          </cell>
          <cell r="S1823">
            <v>0</v>
          </cell>
        </row>
        <row r="1824">
          <cell r="C1824">
            <v>0</v>
          </cell>
          <cell r="D1824">
            <v>0</v>
          </cell>
          <cell r="E1824">
            <v>0</v>
          </cell>
          <cell r="F1824">
            <v>0</v>
          </cell>
          <cell r="G1824">
            <v>0</v>
          </cell>
          <cell r="H1824">
            <v>0</v>
          </cell>
          <cell r="Q1824">
            <v>0</v>
          </cell>
          <cell r="R1824">
            <v>0</v>
          </cell>
          <cell r="S1824">
            <v>0</v>
          </cell>
        </row>
        <row r="1825">
          <cell r="C1825">
            <v>0</v>
          </cell>
          <cell r="D1825">
            <v>0</v>
          </cell>
          <cell r="E1825">
            <v>0</v>
          </cell>
          <cell r="F1825">
            <v>0</v>
          </cell>
          <cell r="G1825">
            <v>0</v>
          </cell>
          <cell r="H1825">
            <v>0</v>
          </cell>
          <cell r="Q1825">
            <v>0</v>
          </cell>
          <cell r="R1825">
            <v>0</v>
          </cell>
          <cell r="S1825">
            <v>0</v>
          </cell>
        </row>
        <row r="1826">
          <cell r="C1826">
            <v>0</v>
          </cell>
          <cell r="D1826">
            <v>0</v>
          </cell>
          <cell r="E1826">
            <v>0</v>
          </cell>
          <cell r="F1826">
            <v>0</v>
          </cell>
          <cell r="G1826">
            <v>0</v>
          </cell>
          <cell r="H1826">
            <v>0</v>
          </cell>
          <cell r="Q1826">
            <v>0</v>
          </cell>
          <cell r="R1826">
            <v>0</v>
          </cell>
          <cell r="S1826">
            <v>0</v>
          </cell>
        </row>
        <row r="1827">
          <cell r="C1827">
            <v>0</v>
          </cell>
          <cell r="D1827">
            <v>0</v>
          </cell>
          <cell r="E1827">
            <v>0</v>
          </cell>
          <cell r="F1827">
            <v>0</v>
          </cell>
          <cell r="G1827">
            <v>0</v>
          </cell>
          <cell r="H1827">
            <v>0</v>
          </cell>
          <cell r="Q1827">
            <v>0</v>
          </cell>
          <cell r="R1827">
            <v>0</v>
          </cell>
          <cell r="S1827">
            <v>0</v>
          </cell>
        </row>
        <row r="1828">
          <cell r="C1828">
            <v>0</v>
          </cell>
          <cell r="D1828">
            <v>0</v>
          </cell>
          <cell r="E1828">
            <v>0</v>
          </cell>
          <cell r="F1828">
            <v>0</v>
          </cell>
          <cell r="G1828">
            <v>0</v>
          </cell>
          <cell r="H1828">
            <v>0</v>
          </cell>
          <cell r="Q1828">
            <v>0</v>
          </cell>
          <cell r="R1828">
            <v>0</v>
          </cell>
          <cell r="S1828">
            <v>0</v>
          </cell>
        </row>
        <row r="1829">
          <cell r="C1829">
            <v>0</v>
          </cell>
          <cell r="D1829">
            <v>0</v>
          </cell>
          <cell r="E1829">
            <v>0</v>
          </cell>
          <cell r="F1829">
            <v>0</v>
          </cell>
          <cell r="G1829">
            <v>0</v>
          </cell>
          <cell r="H1829">
            <v>0</v>
          </cell>
          <cell r="Q1829">
            <v>0</v>
          </cell>
          <cell r="R1829">
            <v>0</v>
          </cell>
          <cell r="S1829">
            <v>0</v>
          </cell>
        </row>
        <row r="1830">
          <cell r="C1830">
            <v>0</v>
          </cell>
          <cell r="D1830">
            <v>0</v>
          </cell>
          <cell r="E1830">
            <v>0</v>
          </cell>
          <cell r="F1830">
            <v>0</v>
          </cell>
          <cell r="G1830">
            <v>0</v>
          </cell>
          <cell r="H1830">
            <v>0</v>
          </cell>
          <cell r="Q1830">
            <v>0</v>
          </cell>
          <cell r="R1830">
            <v>0</v>
          </cell>
          <cell r="S1830">
            <v>0</v>
          </cell>
        </row>
        <row r="1831">
          <cell r="C1831">
            <v>0</v>
          </cell>
          <cell r="D1831">
            <v>0</v>
          </cell>
          <cell r="E1831">
            <v>0</v>
          </cell>
          <cell r="F1831">
            <v>0</v>
          </cell>
          <cell r="G1831">
            <v>0</v>
          </cell>
          <cell r="H1831">
            <v>0</v>
          </cell>
          <cell r="Q1831">
            <v>0</v>
          </cell>
          <cell r="R1831">
            <v>0</v>
          </cell>
          <cell r="S1831">
            <v>0</v>
          </cell>
        </row>
        <row r="1832">
          <cell r="A1832" t="str">
            <v>m998</v>
          </cell>
          <cell r="C1832" t="str">
            <v>其它材料费</v>
          </cell>
          <cell r="D1832" t="str">
            <v>%</v>
          </cell>
          <cell r="E1832">
            <v>0.01</v>
          </cell>
          <cell r="F1832">
            <v>0.29874516666666667</v>
          </cell>
          <cell r="G1832">
            <v>2.9874516666666667E-3</v>
          </cell>
          <cell r="H1832">
            <v>0.29023092941666667</v>
          </cell>
          <cell r="J1832">
            <v>0.5</v>
          </cell>
          <cell r="Q1832">
            <v>1.41</v>
          </cell>
          <cell r="R1832">
            <v>0.42123068499999999</v>
          </cell>
          <cell r="S1832">
            <v>40.922561047750001</v>
          </cell>
        </row>
        <row r="1833">
          <cell r="A1833" t="str">
            <v>m999</v>
          </cell>
          <cell r="C1833" t="str">
            <v>其它材料费</v>
          </cell>
          <cell r="D1833" t="str">
            <v>usd</v>
          </cell>
          <cell r="E1833">
            <v>0.1</v>
          </cell>
          <cell r="F1833">
            <v>1</v>
          </cell>
          <cell r="G1833">
            <v>0.1</v>
          </cell>
          <cell r="H1833">
            <v>9.7150000000000016</v>
          </cell>
          <cell r="J1833">
            <v>5</v>
          </cell>
          <cell r="Q1833">
            <v>14.100000000000001</v>
          </cell>
          <cell r="R1833">
            <v>14.100000000000001</v>
          </cell>
          <cell r="S1833">
            <v>1369.8150000000003</v>
          </cell>
        </row>
        <row r="1834">
          <cell r="A1834" t="str">
            <v>E000</v>
          </cell>
          <cell r="B1834">
            <v>3</v>
          </cell>
          <cell r="C1834" t="str">
            <v>施工设备</v>
          </cell>
          <cell r="G1834">
            <v>0</v>
          </cell>
          <cell r="H1834">
            <v>0</v>
          </cell>
          <cell r="Q1834">
            <v>0</v>
          </cell>
          <cell r="R1834">
            <v>0</v>
          </cell>
          <cell r="S1834">
            <v>0</v>
          </cell>
        </row>
        <row r="1835">
          <cell r="C1835">
            <v>0</v>
          </cell>
          <cell r="D1835">
            <v>0</v>
          </cell>
          <cell r="E1835">
            <v>0</v>
          </cell>
          <cell r="F1835">
            <v>0</v>
          </cell>
          <cell r="G1835">
            <v>0</v>
          </cell>
          <cell r="H1835">
            <v>0</v>
          </cell>
          <cell r="Q1835">
            <v>0</v>
          </cell>
          <cell r="R1835">
            <v>0</v>
          </cell>
          <cell r="S1835">
            <v>0</v>
          </cell>
        </row>
        <row r="1836">
          <cell r="C1836">
            <v>0</v>
          </cell>
          <cell r="D1836">
            <v>0</v>
          </cell>
          <cell r="E1836">
            <v>0</v>
          </cell>
          <cell r="F1836">
            <v>0</v>
          </cell>
          <cell r="G1836">
            <v>0</v>
          </cell>
          <cell r="H1836">
            <v>0</v>
          </cell>
          <cell r="Q1836">
            <v>0</v>
          </cell>
          <cell r="R1836">
            <v>0</v>
          </cell>
          <cell r="S1836">
            <v>0</v>
          </cell>
        </row>
        <row r="1837">
          <cell r="C1837">
            <v>0</v>
          </cell>
          <cell r="D1837">
            <v>0</v>
          </cell>
          <cell r="E1837">
            <v>0</v>
          </cell>
          <cell r="F1837">
            <v>0</v>
          </cell>
          <cell r="G1837">
            <v>0</v>
          </cell>
          <cell r="H1837">
            <v>0</v>
          </cell>
          <cell r="Q1837">
            <v>0</v>
          </cell>
          <cell r="R1837">
            <v>0</v>
          </cell>
          <cell r="S1837">
            <v>0</v>
          </cell>
        </row>
        <row r="1838">
          <cell r="C1838">
            <v>0</v>
          </cell>
          <cell r="D1838">
            <v>0</v>
          </cell>
          <cell r="E1838">
            <v>0</v>
          </cell>
          <cell r="F1838">
            <v>0</v>
          </cell>
          <cell r="G1838">
            <v>0</v>
          </cell>
          <cell r="H1838">
            <v>0</v>
          </cell>
          <cell r="Q1838">
            <v>0</v>
          </cell>
          <cell r="R1838">
            <v>0</v>
          </cell>
          <cell r="S1838">
            <v>0</v>
          </cell>
        </row>
        <row r="1839">
          <cell r="C1839">
            <v>0</v>
          </cell>
          <cell r="D1839">
            <v>0</v>
          </cell>
          <cell r="E1839">
            <v>0</v>
          </cell>
          <cell r="F1839">
            <v>0</v>
          </cell>
          <cell r="G1839">
            <v>0</v>
          </cell>
          <cell r="H1839">
            <v>0</v>
          </cell>
          <cell r="Q1839">
            <v>0</v>
          </cell>
          <cell r="R1839">
            <v>0</v>
          </cell>
          <cell r="S1839">
            <v>0</v>
          </cell>
        </row>
        <row r="1840">
          <cell r="C1840">
            <v>0</v>
          </cell>
          <cell r="D1840">
            <v>0</v>
          </cell>
          <cell r="E1840">
            <v>0</v>
          </cell>
          <cell r="F1840">
            <v>0</v>
          </cell>
          <cell r="G1840">
            <v>0</v>
          </cell>
          <cell r="H1840">
            <v>0</v>
          </cell>
          <cell r="Q1840">
            <v>0</v>
          </cell>
          <cell r="R1840">
            <v>0</v>
          </cell>
          <cell r="S1840">
            <v>0</v>
          </cell>
        </row>
        <row r="1841">
          <cell r="C1841">
            <v>0</v>
          </cell>
          <cell r="D1841">
            <v>0</v>
          </cell>
          <cell r="E1841">
            <v>0</v>
          </cell>
          <cell r="F1841">
            <v>0</v>
          </cell>
          <cell r="G1841">
            <v>0</v>
          </cell>
          <cell r="H1841">
            <v>0</v>
          </cell>
          <cell r="Q1841">
            <v>0</v>
          </cell>
          <cell r="R1841">
            <v>0</v>
          </cell>
          <cell r="S1841">
            <v>0</v>
          </cell>
        </row>
        <row r="1842">
          <cell r="C1842">
            <v>0</v>
          </cell>
          <cell r="D1842">
            <v>0</v>
          </cell>
          <cell r="E1842">
            <v>0</v>
          </cell>
          <cell r="F1842">
            <v>0</v>
          </cell>
          <cell r="G1842">
            <v>0</v>
          </cell>
          <cell r="H1842">
            <v>0</v>
          </cell>
          <cell r="Q1842">
            <v>0</v>
          </cell>
          <cell r="R1842">
            <v>0</v>
          </cell>
          <cell r="S1842">
            <v>0</v>
          </cell>
        </row>
        <row r="1843">
          <cell r="C1843">
            <v>0</v>
          </cell>
          <cell r="D1843">
            <v>0</v>
          </cell>
          <cell r="E1843">
            <v>0</v>
          </cell>
          <cell r="F1843">
            <v>0</v>
          </cell>
          <cell r="G1843">
            <v>0</v>
          </cell>
          <cell r="H1843">
            <v>0</v>
          </cell>
          <cell r="Q1843">
            <v>0</v>
          </cell>
          <cell r="R1843">
            <v>0</v>
          </cell>
          <cell r="S1843">
            <v>0</v>
          </cell>
        </row>
        <row r="1844">
          <cell r="C1844">
            <v>0</v>
          </cell>
          <cell r="D1844">
            <v>0</v>
          </cell>
          <cell r="E1844">
            <v>0</v>
          </cell>
          <cell r="F1844">
            <v>0</v>
          </cell>
          <cell r="G1844">
            <v>0</v>
          </cell>
          <cell r="H1844">
            <v>0</v>
          </cell>
          <cell r="Q1844">
            <v>0</v>
          </cell>
          <cell r="R1844">
            <v>0</v>
          </cell>
          <cell r="S1844">
            <v>0</v>
          </cell>
        </row>
        <row r="1845">
          <cell r="C1845">
            <v>0</v>
          </cell>
          <cell r="D1845">
            <v>0</v>
          </cell>
          <cell r="E1845">
            <v>0</v>
          </cell>
          <cell r="F1845">
            <v>0</v>
          </cell>
          <cell r="H1845">
            <v>0</v>
          </cell>
          <cell r="Q1845">
            <v>0</v>
          </cell>
          <cell r="R1845">
            <v>0</v>
          </cell>
          <cell r="S1845">
            <v>0</v>
          </cell>
        </row>
        <row r="1846">
          <cell r="C1846">
            <v>0</v>
          </cell>
          <cell r="D1846">
            <v>0</v>
          </cell>
          <cell r="E1846">
            <v>0</v>
          </cell>
          <cell r="F1846">
            <v>0</v>
          </cell>
          <cell r="H1846">
            <v>0</v>
          </cell>
          <cell r="Q1846">
            <v>0</v>
          </cell>
          <cell r="R1846">
            <v>0</v>
          </cell>
          <cell r="S1846">
            <v>0</v>
          </cell>
        </row>
        <row r="1847">
          <cell r="B1847">
            <v>4</v>
          </cell>
          <cell r="C1847" t="str">
            <v>基本直接费</v>
          </cell>
          <cell r="G1847">
            <v>1.808642333464574</v>
          </cell>
        </row>
        <row r="1848">
          <cell r="B1848">
            <v>5</v>
          </cell>
          <cell r="C1848" t="str">
            <v>其他直接费</v>
          </cell>
          <cell r="G1848">
            <v>0.29366113982566955</v>
          </cell>
        </row>
        <row r="1849">
          <cell r="B1849">
            <v>6</v>
          </cell>
          <cell r="C1849" t="str">
            <v>间接费</v>
          </cell>
          <cell r="G1849">
            <v>0.13612638086396459</v>
          </cell>
        </row>
        <row r="1850">
          <cell r="B1850">
            <v>7</v>
          </cell>
          <cell r="C1850" t="str">
            <v>合计</v>
          </cell>
          <cell r="G1850">
            <v>2.2384298541542083</v>
          </cell>
        </row>
        <row r="1852">
          <cell r="B1852" t="str">
            <v>单   价   分   析   表</v>
          </cell>
          <cell r="J1852" t="str">
            <v>工序划分</v>
          </cell>
          <cell r="Q1852" t="str">
            <v>汇总项</v>
          </cell>
        </row>
        <row r="1854">
          <cell r="A1854" t="str">
            <v>BOQ系数</v>
          </cell>
          <cell r="B1854" t="str">
            <v>项目编号:</v>
          </cell>
          <cell r="C1854" t="str">
            <v>椽50*150</v>
          </cell>
          <cell r="G1854" t="str">
            <v>数量</v>
          </cell>
          <cell r="H1854">
            <v>607</v>
          </cell>
          <cell r="I1854" t="str">
            <v>单价</v>
          </cell>
          <cell r="J1854" t="str">
            <v>‘5-8-7</v>
          </cell>
        </row>
        <row r="1855">
          <cell r="B1855" t="str">
            <v>项目名称:</v>
          </cell>
          <cell r="C1855" t="str">
            <v>50 x 150 mm Rafter: in trusses</v>
          </cell>
          <cell r="G1855" t="str">
            <v>单位</v>
          </cell>
          <cell r="H1855">
            <v>0</v>
          </cell>
          <cell r="I1855">
            <v>0.63490549621802705</v>
          </cell>
          <cell r="J1855" t="str">
            <v>椽</v>
          </cell>
        </row>
        <row r="1856">
          <cell r="A1856" t="str">
            <v>椽50*150</v>
          </cell>
          <cell r="B1856" t="str">
            <v>单   价:</v>
          </cell>
          <cell r="C1856">
            <v>0.63490549621802705</v>
          </cell>
          <cell r="D1856" t="str">
            <v>USD/</v>
          </cell>
          <cell r="G1856" t="str">
            <v>定额单位</v>
          </cell>
          <cell r="I1856">
            <v>62</v>
          </cell>
        </row>
        <row r="1857">
          <cell r="A1857" t="str">
            <v>定额号</v>
          </cell>
          <cell r="B1857" t="str">
            <v>E01</v>
          </cell>
          <cell r="C1857" t="str">
            <v>名称及规格</v>
          </cell>
          <cell r="D1857" t="str">
            <v>单位</v>
          </cell>
          <cell r="E1857" t="str">
            <v>数  量</v>
          </cell>
          <cell r="F1857" t="str">
            <v>单价</v>
          </cell>
          <cell r="G1857" t="str">
            <v>合价</v>
          </cell>
          <cell r="J1857" t="str">
            <v>10M3</v>
          </cell>
          <cell r="Q1857" t="str">
            <v>数量汇总</v>
          </cell>
          <cell r="R1857" t="str">
            <v>价格汇总(美元)</v>
          </cell>
          <cell r="S1857" t="str">
            <v>价格汇总(当地币)</v>
          </cell>
        </row>
        <row r="1858">
          <cell r="G1858" t="str">
            <v>美元</v>
          </cell>
          <cell r="H1858" t="str">
            <v>当地币</v>
          </cell>
          <cell r="J1858">
            <v>7.5000000000000002E-4</v>
          </cell>
        </row>
        <row r="1859">
          <cell r="A1859" t="str">
            <v>L00</v>
          </cell>
          <cell r="B1859">
            <v>1</v>
          </cell>
          <cell r="C1859" t="str">
            <v>人工</v>
          </cell>
          <cell r="G1859">
            <v>7.7085949562532174E-2</v>
          </cell>
          <cell r="H1859">
            <v>7.488900000000001</v>
          </cell>
          <cell r="Q1859">
            <v>0</v>
          </cell>
          <cell r="R1859">
            <v>46.79117138445703</v>
          </cell>
          <cell r="S1859">
            <v>4545.7623000000003</v>
          </cell>
        </row>
        <row r="1860">
          <cell r="A1860" t="str">
            <v>L10</v>
          </cell>
          <cell r="B1860">
            <v>1.1000000000000001</v>
          </cell>
          <cell r="C1860" t="str">
            <v>力工</v>
          </cell>
          <cell r="D1860" t="str">
            <v>day</v>
          </cell>
          <cell r="E1860">
            <v>1.908E-2</v>
          </cell>
          <cell r="F1860">
            <v>2.8821410190427175</v>
          </cell>
          <cell r="G1860">
            <v>5.499125064333505E-2</v>
          </cell>
          <cell r="H1860">
            <v>5.3424000000000005</v>
          </cell>
          <cell r="J1860">
            <v>25.44</v>
          </cell>
          <cell r="Q1860">
            <v>11.58156</v>
          </cell>
          <cell r="R1860">
            <v>33.379689140504375</v>
          </cell>
          <cell r="S1860">
            <v>3242.8368000000005</v>
          </cell>
        </row>
        <row r="1861">
          <cell r="A1861" t="str">
            <v>L20</v>
          </cell>
          <cell r="B1861">
            <v>1.2</v>
          </cell>
          <cell r="C1861" t="str">
            <v>技工</v>
          </cell>
          <cell r="D1861" t="str">
            <v>day</v>
          </cell>
          <cell r="E1861">
            <v>4.7699999999999999E-3</v>
          </cell>
          <cell r="F1861">
            <v>4.6320123520329384</v>
          </cell>
          <cell r="G1861">
            <v>2.2094698919197117E-2</v>
          </cell>
          <cell r="H1861">
            <v>2.1465000000000001</v>
          </cell>
          <cell r="J1861">
            <v>6.36</v>
          </cell>
          <cell r="Q1861">
            <v>2.8953899999999999</v>
          </cell>
          <cell r="R1861">
            <v>13.41148224395265</v>
          </cell>
          <cell r="S1861">
            <v>1302.9255000000001</v>
          </cell>
        </row>
        <row r="1862">
          <cell r="A1862" t="str">
            <v>M000</v>
          </cell>
          <cell r="B1862">
            <v>2</v>
          </cell>
          <cell r="C1862" t="str">
            <v>建筑材料</v>
          </cell>
          <cell r="G1862">
            <v>0.4359151418400608</v>
          </cell>
          <cell r="H1862">
            <v>42.349156029761907</v>
          </cell>
          <cell r="Q1862">
            <v>0</v>
          </cell>
          <cell r="R1862">
            <v>264.60049109691693</v>
          </cell>
          <cell r="S1862">
            <v>25705.937710065478</v>
          </cell>
        </row>
        <row r="1863">
          <cell r="A1863" t="str">
            <v>Q01</v>
          </cell>
          <cell r="C1863" t="str">
            <v>木材</v>
          </cell>
          <cell r="D1863" t="str">
            <v>m3</v>
          </cell>
          <cell r="E1863">
            <v>8.8125000000000009E-3</v>
          </cell>
          <cell r="F1863">
            <v>26.351003602676272</v>
          </cell>
          <cell r="G1863">
            <v>0.23221821924858466</v>
          </cell>
          <cell r="H1863">
            <v>22.560000000000002</v>
          </cell>
          <cell r="J1863">
            <v>11.75</v>
          </cell>
          <cell r="Q1863">
            <v>5.3491875000000002</v>
          </cell>
          <cell r="R1863">
            <v>140.95645908389088</v>
          </cell>
          <cell r="S1863">
            <v>13693.920000000002</v>
          </cell>
        </row>
        <row r="1864">
          <cell r="A1864" t="str">
            <v>Y05-10</v>
          </cell>
          <cell r="C1864" t="str">
            <v>防腐油</v>
          </cell>
          <cell r="D1864" t="str">
            <v>kg</v>
          </cell>
          <cell r="E1864">
            <v>2.9175E-2</v>
          </cell>
          <cell r="F1864">
            <v>3.9984126984126989</v>
          </cell>
          <cell r="G1864">
            <v>0.11665369047619049</v>
          </cell>
          <cell r="H1864">
            <v>11.332906029761908</v>
          </cell>
          <cell r="J1864">
            <v>38.9</v>
          </cell>
          <cell r="Q1864">
            <v>17.709225</v>
          </cell>
          <cell r="R1864">
            <v>70.808790119047629</v>
          </cell>
          <cell r="S1864">
            <v>6879.0739600654779</v>
          </cell>
        </row>
        <row r="1865">
          <cell r="A1865" t="str">
            <v>G13</v>
          </cell>
          <cell r="C1865" t="str">
            <v>铁钉</v>
          </cell>
          <cell r="D1865" t="str">
            <v>kg</v>
          </cell>
          <cell r="E1865">
            <v>3.3825000000000001E-2</v>
          </cell>
          <cell r="F1865">
            <v>2.5733401955738548</v>
          </cell>
          <cell r="G1865">
            <v>8.704323211528564E-2</v>
          </cell>
          <cell r="H1865">
            <v>8.4562500000000007</v>
          </cell>
          <cell r="J1865">
            <v>45.1</v>
          </cell>
          <cell r="Q1865">
            <v>20.531775</v>
          </cell>
          <cell r="R1865">
            <v>52.835241893978385</v>
          </cell>
          <cell r="S1865">
            <v>5132.9437500000004</v>
          </cell>
        </row>
        <row r="1866">
          <cell r="C1866">
            <v>0</v>
          </cell>
          <cell r="D1866">
            <v>0</v>
          </cell>
          <cell r="E1866">
            <v>0</v>
          </cell>
          <cell r="F1866">
            <v>0</v>
          </cell>
          <cell r="G1866">
            <v>0</v>
          </cell>
          <cell r="H1866">
            <v>0</v>
          </cell>
          <cell r="Q1866">
            <v>0</v>
          </cell>
          <cell r="R1866">
            <v>0</v>
          </cell>
          <cell r="S1866">
            <v>0</v>
          </cell>
        </row>
        <row r="1867">
          <cell r="C1867">
            <v>0</v>
          </cell>
          <cell r="D1867">
            <v>0</v>
          </cell>
          <cell r="E1867">
            <v>0</v>
          </cell>
          <cell r="F1867">
            <v>0</v>
          </cell>
          <cell r="G1867">
            <v>0</v>
          </cell>
          <cell r="H1867">
            <v>0</v>
          </cell>
          <cell r="Q1867">
            <v>0</v>
          </cell>
          <cell r="R1867">
            <v>0</v>
          </cell>
          <cell r="S1867">
            <v>0</v>
          </cell>
        </row>
        <row r="1868">
          <cell r="C1868">
            <v>0</v>
          </cell>
          <cell r="D1868">
            <v>0</v>
          </cell>
          <cell r="E1868">
            <v>0</v>
          </cell>
          <cell r="F1868">
            <v>0</v>
          </cell>
          <cell r="G1868">
            <v>0</v>
          </cell>
          <cell r="H1868">
            <v>0</v>
          </cell>
          <cell r="Q1868">
            <v>0</v>
          </cell>
          <cell r="R1868">
            <v>0</v>
          </cell>
          <cell r="S1868">
            <v>0</v>
          </cell>
        </row>
        <row r="1869">
          <cell r="C1869">
            <v>0</v>
          </cell>
          <cell r="D1869">
            <v>0</v>
          </cell>
          <cell r="E1869">
            <v>0</v>
          </cell>
          <cell r="F1869">
            <v>0</v>
          </cell>
          <cell r="G1869">
            <v>0</v>
          </cell>
          <cell r="H1869">
            <v>0</v>
          </cell>
          <cell r="Q1869">
            <v>0</v>
          </cell>
          <cell r="R1869">
            <v>0</v>
          </cell>
          <cell r="S1869">
            <v>0</v>
          </cell>
        </row>
        <row r="1870">
          <cell r="C1870">
            <v>0</v>
          </cell>
          <cell r="D1870">
            <v>0</v>
          </cell>
          <cell r="E1870">
            <v>0</v>
          </cell>
          <cell r="F1870">
            <v>0</v>
          </cell>
          <cell r="G1870">
            <v>0</v>
          </cell>
          <cell r="H1870">
            <v>0</v>
          </cell>
          <cell r="Q1870">
            <v>0</v>
          </cell>
          <cell r="R1870">
            <v>0</v>
          </cell>
          <cell r="S1870">
            <v>0</v>
          </cell>
        </row>
        <row r="1871">
          <cell r="C1871">
            <v>0</v>
          </cell>
          <cell r="D1871">
            <v>0</v>
          </cell>
          <cell r="E1871">
            <v>0</v>
          </cell>
          <cell r="F1871">
            <v>0</v>
          </cell>
          <cell r="G1871">
            <v>0</v>
          </cell>
          <cell r="H1871">
            <v>0</v>
          </cell>
          <cell r="Q1871">
            <v>0</v>
          </cell>
          <cell r="R1871">
            <v>0</v>
          </cell>
          <cell r="S1871">
            <v>0</v>
          </cell>
        </row>
        <row r="1872">
          <cell r="C1872">
            <v>0</v>
          </cell>
          <cell r="D1872">
            <v>0</v>
          </cell>
          <cell r="E1872">
            <v>0</v>
          </cell>
          <cell r="F1872">
            <v>0</v>
          </cell>
          <cell r="G1872">
            <v>0</v>
          </cell>
          <cell r="H1872">
            <v>0</v>
          </cell>
          <cell r="Q1872">
            <v>0</v>
          </cell>
          <cell r="R1872">
            <v>0</v>
          </cell>
          <cell r="S1872">
            <v>0</v>
          </cell>
        </row>
        <row r="1873">
          <cell r="C1873">
            <v>0</v>
          </cell>
          <cell r="D1873">
            <v>0</v>
          </cell>
          <cell r="E1873">
            <v>0</v>
          </cell>
          <cell r="F1873">
            <v>0</v>
          </cell>
          <cell r="G1873">
            <v>0</v>
          </cell>
          <cell r="H1873">
            <v>0</v>
          </cell>
          <cell r="Q1873">
            <v>0</v>
          </cell>
          <cell r="R1873">
            <v>0</v>
          </cell>
          <cell r="S1873">
            <v>0</v>
          </cell>
        </row>
        <row r="1874">
          <cell r="C1874">
            <v>0</v>
          </cell>
          <cell r="D1874">
            <v>0</v>
          </cell>
          <cell r="E1874">
            <v>0</v>
          </cell>
          <cell r="F1874">
            <v>0</v>
          </cell>
          <cell r="G1874">
            <v>0</v>
          </cell>
          <cell r="H1874">
            <v>0</v>
          </cell>
          <cell r="Q1874">
            <v>0</v>
          </cell>
          <cell r="R1874">
            <v>0</v>
          </cell>
          <cell r="S1874">
            <v>0</v>
          </cell>
        </row>
        <row r="1875">
          <cell r="C1875">
            <v>0</v>
          </cell>
          <cell r="D1875">
            <v>0</v>
          </cell>
          <cell r="E1875">
            <v>0</v>
          </cell>
          <cell r="F1875">
            <v>0</v>
          </cell>
          <cell r="G1875">
            <v>0</v>
          </cell>
          <cell r="H1875">
            <v>0</v>
          </cell>
          <cell r="Q1875">
            <v>0</v>
          </cell>
          <cell r="R1875">
            <v>0</v>
          </cell>
          <cell r="S1875">
            <v>0</v>
          </cell>
        </row>
        <row r="1876">
          <cell r="C1876">
            <v>0</v>
          </cell>
          <cell r="D1876">
            <v>0</v>
          </cell>
          <cell r="E1876">
            <v>0</v>
          </cell>
          <cell r="F1876">
            <v>0</v>
          </cell>
          <cell r="G1876">
            <v>0</v>
          </cell>
          <cell r="H1876">
            <v>0</v>
          </cell>
          <cell r="Q1876">
            <v>0</v>
          </cell>
          <cell r="R1876">
            <v>0</v>
          </cell>
          <cell r="S1876">
            <v>0</v>
          </cell>
        </row>
        <row r="1877">
          <cell r="C1877">
            <v>0</v>
          </cell>
          <cell r="D1877">
            <v>0</v>
          </cell>
          <cell r="E1877">
            <v>0</v>
          </cell>
          <cell r="F1877">
            <v>0</v>
          </cell>
          <cell r="G1877">
            <v>0</v>
          </cell>
          <cell r="H1877">
            <v>0</v>
          </cell>
          <cell r="Q1877">
            <v>0</v>
          </cell>
          <cell r="R1877">
            <v>0</v>
          </cell>
          <cell r="S1877">
            <v>0</v>
          </cell>
        </row>
        <row r="1878">
          <cell r="C1878">
            <v>0</v>
          </cell>
          <cell r="D1878">
            <v>0</v>
          </cell>
          <cell r="E1878">
            <v>0</v>
          </cell>
          <cell r="F1878">
            <v>0</v>
          </cell>
          <cell r="G1878">
            <v>0</v>
          </cell>
          <cell r="H1878">
            <v>0</v>
          </cell>
          <cell r="Q1878">
            <v>0</v>
          </cell>
          <cell r="R1878">
            <v>0</v>
          </cell>
          <cell r="S1878">
            <v>0</v>
          </cell>
        </row>
        <row r="1879">
          <cell r="C1879">
            <v>0</v>
          </cell>
          <cell r="D1879">
            <v>0</v>
          </cell>
          <cell r="E1879">
            <v>0</v>
          </cell>
          <cell r="F1879">
            <v>0</v>
          </cell>
          <cell r="G1879">
            <v>0</v>
          </cell>
          <cell r="H1879">
            <v>0</v>
          </cell>
          <cell r="Q1879">
            <v>0</v>
          </cell>
          <cell r="R1879">
            <v>0</v>
          </cell>
          <cell r="S1879">
            <v>0</v>
          </cell>
        </row>
        <row r="1880">
          <cell r="C1880">
            <v>0</v>
          </cell>
          <cell r="D1880">
            <v>0</v>
          </cell>
          <cell r="E1880">
            <v>0</v>
          </cell>
          <cell r="F1880">
            <v>0</v>
          </cell>
          <cell r="G1880">
            <v>0</v>
          </cell>
          <cell r="H1880">
            <v>0</v>
          </cell>
          <cell r="Q1880">
            <v>0</v>
          </cell>
          <cell r="R1880">
            <v>0</v>
          </cell>
          <cell r="S1880">
            <v>0</v>
          </cell>
        </row>
        <row r="1881">
          <cell r="C1881">
            <v>0</v>
          </cell>
          <cell r="D1881">
            <v>0</v>
          </cell>
          <cell r="E1881">
            <v>0</v>
          </cell>
          <cell r="F1881">
            <v>0</v>
          </cell>
          <cell r="G1881">
            <v>0</v>
          </cell>
          <cell r="H1881">
            <v>0</v>
          </cell>
          <cell r="Q1881">
            <v>0</v>
          </cell>
          <cell r="R1881">
            <v>0</v>
          </cell>
          <cell r="S1881">
            <v>0</v>
          </cell>
        </row>
        <row r="1882">
          <cell r="A1882" t="str">
            <v>m998</v>
          </cell>
          <cell r="C1882" t="str">
            <v>其它材料费</v>
          </cell>
          <cell r="D1882" t="str">
            <v>%</v>
          </cell>
          <cell r="E1882">
            <v>0</v>
          </cell>
          <cell r="F1882">
            <v>0</v>
          </cell>
          <cell r="G1882">
            <v>0</v>
          </cell>
          <cell r="H1882">
            <v>0</v>
          </cell>
          <cell r="Q1882">
            <v>0</v>
          </cell>
          <cell r="R1882">
            <v>0</v>
          </cell>
          <cell r="S1882">
            <v>0</v>
          </cell>
        </row>
        <row r="1883">
          <cell r="A1883" t="str">
            <v>m999</v>
          </cell>
          <cell r="C1883" t="str">
            <v>其它材料费</v>
          </cell>
          <cell r="D1883" t="str">
            <v>usd</v>
          </cell>
          <cell r="E1883">
            <v>0</v>
          </cell>
          <cell r="F1883">
            <v>1</v>
          </cell>
          <cell r="G1883">
            <v>0</v>
          </cell>
          <cell r="H1883">
            <v>0</v>
          </cell>
          <cell r="Q1883">
            <v>0</v>
          </cell>
          <cell r="R1883">
            <v>0</v>
          </cell>
          <cell r="S1883">
            <v>0</v>
          </cell>
        </row>
        <row r="1884">
          <cell r="A1884" t="str">
            <v>E000</v>
          </cell>
          <cell r="B1884">
            <v>3</v>
          </cell>
          <cell r="C1884" t="str">
            <v>施工设备</v>
          </cell>
          <cell r="G1884">
            <v>0</v>
          </cell>
          <cell r="H1884">
            <v>0</v>
          </cell>
          <cell r="Q1884">
            <v>0</v>
          </cell>
          <cell r="R1884">
            <v>0</v>
          </cell>
          <cell r="S1884">
            <v>0</v>
          </cell>
        </row>
        <row r="1885">
          <cell r="C1885">
            <v>0</v>
          </cell>
          <cell r="D1885">
            <v>0</v>
          </cell>
          <cell r="E1885">
            <v>0</v>
          </cell>
          <cell r="F1885">
            <v>0</v>
          </cell>
          <cell r="G1885">
            <v>0</v>
          </cell>
          <cell r="H1885">
            <v>0</v>
          </cell>
          <cell r="Q1885">
            <v>0</v>
          </cell>
          <cell r="R1885">
            <v>0</v>
          </cell>
          <cell r="S1885">
            <v>0</v>
          </cell>
        </row>
        <row r="1886">
          <cell r="C1886">
            <v>0</v>
          </cell>
          <cell r="D1886">
            <v>0</v>
          </cell>
          <cell r="E1886">
            <v>0</v>
          </cell>
          <cell r="F1886">
            <v>0</v>
          </cell>
          <cell r="G1886">
            <v>0</v>
          </cell>
          <cell r="H1886">
            <v>0</v>
          </cell>
          <cell r="Q1886">
            <v>0</v>
          </cell>
          <cell r="R1886">
            <v>0</v>
          </cell>
          <cell r="S1886">
            <v>0</v>
          </cell>
        </row>
        <row r="1887">
          <cell r="C1887">
            <v>0</v>
          </cell>
          <cell r="D1887">
            <v>0</v>
          </cell>
          <cell r="E1887">
            <v>0</v>
          </cell>
          <cell r="F1887">
            <v>0</v>
          </cell>
          <cell r="G1887">
            <v>0</v>
          </cell>
          <cell r="H1887">
            <v>0</v>
          </cell>
          <cell r="Q1887">
            <v>0</v>
          </cell>
          <cell r="R1887">
            <v>0</v>
          </cell>
          <cell r="S1887">
            <v>0</v>
          </cell>
        </row>
        <row r="1888">
          <cell r="C1888">
            <v>0</v>
          </cell>
          <cell r="D1888">
            <v>0</v>
          </cell>
          <cell r="E1888">
            <v>0</v>
          </cell>
          <cell r="F1888">
            <v>0</v>
          </cell>
          <cell r="G1888">
            <v>0</v>
          </cell>
          <cell r="H1888">
            <v>0</v>
          </cell>
          <cell r="Q1888">
            <v>0</v>
          </cell>
          <cell r="R1888">
            <v>0</v>
          </cell>
          <cell r="S1888">
            <v>0</v>
          </cell>
        </row>
        <row r="1889">
          <cell r="C1889">
            <v>0</v>
          </cell>
          <cell r="D1889">
            <v>0</v>
          </cell>
          <cell r="E1889">
            <v>0</v>
          </cell>
          <cell r="F1889">
            <v>0</v>
          </cell>
          <cell r="G1889">
            <v>0</v>
          </cell>
          <cell r="H1889">
            <v>0</v>
          </cell>
          <cell r="Q1889">
            <v>0</v>
          </cell>
          <cell r="R1889">
            <v>0</v>
          </cell>
          <cell r="S1889">
            <v>0</v>
          </cell>
        </row>
        <row r="1890">
          <cell r="C1890">
            <v>0</v>
          </cell>
          <cell r="D1890">
            <v>0</v>
          </cell>
          <cell r="E1890">
            <v>0</v>
          </cell>
          <cell r="F1890">
            <v>0</v>
          </cell>
          <cell r="G1890">
            <v>0</v>
          </cell>
          <cell r="H1890">
            <v>0</v>
          </cell>
          <cell r="Q1890">
            <v>0</v>
          </cell>
          <cell r="R1890">
            <v>0</v>
          </cell>
          <cell r="S1890">
            <v>0</v>
          </cell>
        </row>
        <row r="1891">
          <cell r="C1891">
            <v>0</v>
          </cell>
          <cell r="D1891">
            <v>0</v>
          </cell>
          <cell r="E1891">
            <v>0</v>
          </cell>
          <cell r="F1891">
            <v>0</v>
          </cell>
          <cell r="G1891">
            <v>0</v>
          </cell>
          <cell r="H1891">
            <v>0</v>
          </cell>
          <cell r="Q1891">
            <v>0</v>
          </cell>
          <cell r="R1891">
            <v>0</v>
          </cell>
          <cell r="S1891">
            <v>0</v>
          </cell>
        </row>
        <row r="1892">
          <cell r="C1892">
            <v>0</v>
          </cell>
          <cell r="D1892">
            <v>0</v>
          </cell>
          <cell r="E1892">
            <v>0</v>
          </cell>
          <cell r="F1892">
            <v>0</v>
          </cell>
          <cell r="G1892">
            <v>0</v>
          </cell>
          <cell r="H1892">
            <v>0</v>
          </cell>
          <cell r="Q1892">
            <v>0</v>
          </cell>
          <cell r="R1892">
            <v>0</v>
          </cell>
          <cell r="S1892">
            <v>0</v>
          </cell>
        </row>
        <row r="1893">
          <cell r="C1893">
            <v>0</v>
          </cell>
          <cell r="D1893">
            <v>0</v>
          </cell>
          <cell r="E1893">
            <v>0</v>
          </cell>
          <cell r="F1893">
            <v>0</v>
          </cell>
          <cell r="G1893">
            <v>0</v>
          </cell>
          <cell r="H1893">
            <v>0</v>
          </cell>
          <cell r="Q1893">
            <v>0</v>
          </cell>
          <cell r="R1893">
            <v>0</v>
          </cell>
          <cell r="S1893">
            <v>0</v>
          </cell>
        </row>
        <row r="1894">
          <cell r="C1894">
            <v>0</v>
          </cell>
          <cell r="D1894">
            <v>0</v>
          </cell>
          <cell r="E1894">
            <v>0</v>
          </cell>
          <cell r="F1894">
            <v>0</v>
          </cell>
          <cell r="G1894">
            <v>0</v>
          </cell>
          <cell r="H1894">
            <v>0</v>
          </cell>
          <cell r="Q1894">
            <v>0</v>
          </cell>
          <cell r="R1894">
            <v>0</v>
          </cell>
          <cell r="S1894">
            <v>0</v>
          </cell>
        </row>
        <row r="1895">
          <cell r="C1895">
            <v>0</v>
          </cell>
          <cell r="D1895">
            <v>0</v>
          </cell>
          <cell r="E1895">
            <v>0</v>
          </cell>
          <cell r="F1895">
            <v>0</v>
          </cell>
          <cell r="H1895">
            <v>0</v>
          </cell>
          <cell r="Q1895">
            <v>0</v>
          </cell>
          <cell r="R1895">
            <v>0</v>
          </cell>
          <cell r="S1895">
            <v>0</v>
          </cell>
        </row>
        <row r="1896">
          <cell r="C1896">
            <v>0</v>
          </cell>
          <cell r="D1896">
            <v>0</v>
          </cell>
          <cell r="E1896">
            <v>0</v>
          </cell>
          <cell r="F1896">
            <v>0</v>
          </cell>
          <cell r="H1896">
            <v>0</v>
          </cell>
          <cell r="Q1896">
            <v>0</v>
          </cell>
          <cell r="R1896">
            <v>0</v>
          </cell>
          <cell r="S1896">
            <v>0</v>
          </cell>
        </row>
        <row r="1897">
          <cell r="B1897">
            <v>4</v>
          </cell>
          <cell r="C1897" t="str">
            <v>基本直接费</v>
          </cell>
          <cell r="G1897">
            <v>0.51300109140259298</v>
          </cell>
        </row>
        <row r="1898">
          <cell r="B1898">
            <v>5</v>
          </cell>
          <cell r="C1898" t="str">
            <v>其他直接费</v>
          </cell>
          <cell r="G1898">
            <v>8.3293685238761836E-2</v>
          </cell>
        </row>
        <row r="1899">
          <cell r="B1899">
            <v>6</v>
          </cell>
          <cell r="C1899" t="str">
            <v>间接费</v>
          </cell>
          <cell r="G1899">
            <v>3.8610719576672288E-2</v>
          </cell>
        </row>
        <row r="1900">
          <cell r="B1900">
            <v>7</v>
          </cell>
          <cell r="C1900" t="str">
            <v>合计</v>
          </cell>
          <cell r="G1900">
            <v>0.63490549621802705</v>
          </cell>
        </row>
        <row r="1902">
          <cell r="B1902" t="str">
            <v>单   价   分   析   表</v>
          </cell>
          <cell r="J1902" t="str">
            <v>工序划分</v>
          </cell>
          <cell r="Q1902" t="str">
            <v>汇总项</v>
          </cell>
        </row>
        <row r="1904">
          <cell r="A1904" t="str">
            <v>BOQ系数</v>
          </cell>
          <cell r="B1904" t="str">
            <v>项目编号:</v>
          </cell>
          <cell r="C1904" t="str">
            <v>梁150*50</v>
          </cell>
          <cell r="G1904" t="str">
            <v>数量</v>
          </cell>
          <cell r="H1904">
            <v>488</v>
          </cell>
          <cell r="I1904" t="str">
            <v>单价</v>
          </cell>
          <cell r="J1904" t="str">
            <v>‘5-8-7</v>
          </cell>
        </row>
        <row r="1905">
          <cell r="B1905" t="str">
            <v>项目名称:</v>
          </cell>
          <cell r="C1905" t="str">
            <v>150 x 50 mm: tie beam</v>
          </cell>
          <cell r="G1905" t="str">
            <v>单位</v>
          </cell>
          <cell r="H1905">
            <v>0</v>
          </cell>
          <cell r="I1905">
            <v>0.63490549621802705</v>
          </cell>
          <cell r="J1905" t="str">
            <v>椽</v>
          </cell>
        </row>
        <row r="1906">
          <cell r="A1906" t="str">
            <v>梁150*50</v>
          </cell>
          <cell r="B1906" t="str">
            <v>单   价:</v>
          </cell>
          <cell r="C1906">
            <v>0.63490549621802705</v>
          </cell>
          <cell r="D1906" t="str">
            <v>USD/</v>
          </cell>
          <cell r="G1906" t="str">
            <v>定额单位</v>
          </cell>
          <cell r="I1906">
            <v>62</v>
          </cell>
        </row>
        <row r="1907">
          <cell r="A1907" t="str">
            <v>定额号</v>
          </cell>
          <cell r="B1907" t="str">
            <v>E01</v>
          </cell>
          <cell r="C1907" t="str">
            <v>名称及规格</v>
          </cell>
          <cell r="D1907" t="str">
            <v>单位</v>
          </cell>
          <cell r="E1907" t="str">
            <v>数  量</v>
          </cell>
          <cell r="F1907" t="str">
            <v>单价</v>
          </cell>
          <cell r="G1907" t="str">
            <v>合价</v>
          </cell>
          <cell r="J1907" t="str">
            <v>10M3</v>
          </cell>
          <cell r="Q1907" t="str">
            <v>数量汇总</v>
          </cell>
          <cell r="R1907" t="str">
            <v>价格汇总(美元)</v>
          </cell>
          <cell r="S1907" t="str">
            <v>价格汇总(当地币)</v>
          </cell>
        </row>
        <row r="1908">
          <cell r="G1908" t="str">
            <v>美元</v>
          </cell>
          <cell r="H1908" t="str">
            <v>当地币</v>
          </cell>
          <cell r="J1908">
            <v>7.5000000000000002E-4</v>
          </cell>
        </row>
        <row r="1909">
          <cell r="A1909" t="str">
            <v>L00</v>
          </cell>
          <cell r="B1909">
            <v>1</v>
          </cell>
          <cell r="C1909" t="str">
            <v>人工</v>
          </cell>
          <cell r="G1909">
            <v>7.7085949562532174E-2</v>
          </cell>
          <cell r="H1909">
            <v>7.488900000000001</v>
          </cell>
          <cell r="Q1909">
            <v>0</v>
          </cell>
          <cell r="R1909">
            <v>37.617943386515698</v>
          </cell>
          <cell r="S1909">
            <v>3654.5832000000005</v>
          </cell>
        </row>
        <row r="1910">
          <cell r="A1910" t="str">
            <v>L10</v>
          </cell>
          <cell r="B1910">
            <v>1.1000000000000001</v>
          </cell>
          <cell r="C1910" t="str">
            <v>力工</v>
          </cell>
          <cell r="D1910" t="str">
            <v>day</v>
          </cell>
          <cell r="E1910">
            <v>1.908E-2</v>
          </cell>
          <cell r="F1910">
            <v>2.8821410190427175</v>
          </cell>
          <cell r="G1910">
            <v>5.499125064333505E-2</v>
          </cell>
          <cell r="H1910">
            <v>5.3424000000000005</v>
          </cell>
          <cell r="J1910">
            <v>25.44</v>
          </cell>
          <cell r="Q1910">
            <v>9.3110400000000002</v>
          </cell>
          <cell r="R1910">
            <v>26.835730313947504</v>
          </cell>
          <cell r="S1910">
            <v>2607.0912000000003</v>
          </cell>
        </row>
        <row r="1911">
          <cell r="A1911" t="str">
            <v>L20</v>
          </cell>
          <cell r="B1911">
            <v>1.2</v>
          </cell>
          <cell r="C1911" t="str">
            <v>技工</v>
          </cell>
          <cell r="D1911" t="str">
            <v>day</v>
          </cell>
          <cell r="E1911">
            <v>4.7699999999999999E-3</v>
          </cell>
          <cell r="F1911">
            <v>4.6320123520329384</v>
          </cell>
          <cell r="G1911">
            <v>2.2094698919197117E-2</v>
          </cell>
          <cell r="H1911">
            <v>2.1465000000000001</v>
          </cell>
          <cell r="J1911">
            <v>6.36</v>
          </cell>
          <cell r="Q1911">
            <v>2.3277600000000001</v>
          </cell>
          <cell r="R1911">
            <v>10.782213072568194</v>
          </cell>
          <cell r="S1911">
            <v>1047.492</v>
          </cell>
        </row>
        <row r="1912">
          <cell r="A1912" t="str">
            <v>M000</v>
          </cell>
          <cell r="B1912">
            <v>2</v>
          </cell>
          <cell r="C1912" t="str">
            <v>建筑材料</v>
          </cell>
          <cell r="G1912">
            <v>0.4359151418400608</v>
          </cell>
          <cell r="H1912">
            <v>42.349156029761907</v>
          </cell>
          <cell r="Q1912">
            <v>0</v>
          </cell>
          <cell r="R1912">
            <v>212.72658921794968</v>
          </cell>
          <cell r="S1912">
            <v>20666.388142523811</v>
          </cell>
        </row>
        <row r="1913">
          <cell r="A1913" t="str">
            <v>Q01</v>
          </cell>
          <cell r="C1913" t="str">
            <v>木材</v>
          </cell>
          <cell r="D1913" t="str">
            <v>m3</v>
          </cell>
          <cell r="E1913">
            <v>8.8125000000000009E-3</v>
          </cell>
          <cell r="F1913">
            <v>26.351003602676272</v>
          </cell>
          <cell r="G1913">
            <v>0.23221821924858466</v>
          </cell>
          <cell r="H1913">
            <v>22.560000000000002</v>
          </cell>
          <cell r="J1913">
            <v>11.75</v>
          </cell>
          <cell r="Q1913">
            <v>4.3005000000000004</v>
          </cell>
          <cell r="R1913">
            <v>113.32249099330932</v>
          </cell>
          <cell r="S1913">
            <v>11009.28</v>
          </cell>
        </row>
        <row r="1914">
          <cell r="A1914" t="str">
            <v>Y05-10</v>
          </cell>
          <cell r="C1914" t="str">
            <v>防腐油</v>
          </cell>
          <cell r="D1914" t="str">
            <v>kg</v>
          </cell>
          <cell r="E1914">
            <v>2.9175E-2</v>
          </cell>
          <cell r="F1914">
            <v>3.9984126984126989</v>
          </cell>
          <cell r="G1914">
            <v>0.11665369047619049</v>
          </cell>
          <cell r="H1914">
            <v>11.332906029761908</v>
          </cell>
          <cell r="J1914">
            <v>38.9</v>
          </cell>
          <cell r="Q1914">
            <v>14.237399999999999</v>
          </cell>
          <cell r="R1914">
            <v>56.927000952380958</v>
          </cell>
          <cell r="S1914">
            <v>5530.4581425238111</v>
          </cell>
        </row>
        <row r="1915">
          <cell r="A1915" t="str">
            <v>G13</v>
          </cell>
          <cell r="C1915" t="str">
            <v>铁钉</v>
          </cell>
          <cell r="D1915" t="str">
            <v>kg</v>
          </cell>
          <cell r="E1915">
            <v>3.3825000000000001E-2</v>
          </cell>
          <cell r="F1915">
            <v>2.5733401955738548</v>
          </cell>
          <cell r="G1915">
            <v>8.704323211528564E-2</v>
          </cell>
          <cell r="H1915">
            <v>8.4562500000000007</v>
          </cell>
          <cell r="J1915">
            <v>45.1</v>
          </cell>
          <cell r="Q1915">
            <v>16.506599999999999</v>
          </cell>
          <cell r="R1915">
            <v>42.477097272259392</v>
          </cell>
          <cell r="S1915">
            <v>4126.6500000000005</v>
          </cell>
        </row>
        <row r="1916">
          <cell r="C1916">
            <v>0</v>
          </cell>
          <cell r="D1916">
            <v>0</v>
          </cell>
          <cell r="E1916">
            <v>0</v>
          </cell>
          <cell r="F1916">
            <v>0</v>
          </cell>
          <cell r="G1916">
            <v>0</v>
          </cell>
          <cell r="H1916">
            <v>0</v>
          </cell>
          <cell r="Q1916">
            <v>0</v>
          </cell>
          <cell r="R1916">
            <v>0</v>
          </cell>
          <cell r="S1916">
            <v>0</v>
          </cell>
        </row>
        <row r="1917">
          <cell r="C1917">
            <v>0</v>
          </cell>
          <cell r="D1917">
            <v>0</v>
          </cell>
          <cell r="E1917">
            <v>0</v>
          </cell>
          <cell r="F1917">
            <v>0</v>
          </cell>
          <cell r="G1917">
            <v>0</v>
          </cell>
          <cell r="H1917">
            <v>0</v>
          </cell>
          <cell r="Q1917">
            <v>0</v>
          </cell>
          <cell r="R1917">
            <v>0</v>
          </cell>
          <cell r="S1917">
            <v>0</v>
          </cell>
        </row>
        <row r="1918">
          <cell r="C1918">
            <v>0</v>
          </cell>
          <cell r="D1918">
            <v>0</v>
          </cell>
          <cell r="E1918">
            <v>0</v>
          </cell>
          <cell r="F1918">
            <v>0</v>
          </cell>
          <cell r="G1918">
            <v>0</v>
          </cell>
          <cell r="H1918">
            <v>0</v>
          </cell>
          <cell r="Q1918">
            <v>0</v>
          </cell>
          <cell r="R1918">
            <v>0</v>
          </cell>
          <cell r="S1918">
            <v>0</v>
          </cell>
        </row>
        <row r="1919">
          <cell r="C1919">
            <v>0</v>
          </cell>
          <cell r="D1919">
            <v>0</v>
          </cell>
          <cell r="E1919">
            <v>0</v>
          </cell>
          <cell r="F1919">
            <v>0</v>
          </cell>
          <cell r="G1919">
            <v>0</v>
          </cell>
          <cell r="H1919">
            <v>0</v>
          </cell>
          <cell r="Q1919">
            <v>0</v>
          </cell>
          <cell r="R1919">
            <v>0</v>
          </cell>
          <cell r="S1919">
            <v>0</v>
          </cell>
        </row>
        <row r="1920">
          <cell r="C1920">
            <v>0</v>
          </cell>
          <cell r="D1920">
            <v>0</v>
          </cell>
          <cell r="E1920">
            <v>0</v>
          </cell>
          <cell r="F1920">
            <v>0</v>
          </cell>
          <cell r="G1920">
            <v>0</v>
          </cell>
          <cell r="H1920">
            <v>0</v>
          </cell>
          <cell r="Q1920">
            <v>0</v>
          </cell>
          <cell r="R1920">
            <v>0</v>
          </cell>
          <cell r="S1920">
            <v>0</v>
          </cell>
        </row>
        <row r="1921">
          <cell r="C1921">
            <v>0</v>
          </cell>
          <cell r="D1921">
            <v>0</v>
          </cell>
          <cell r="E1921">
            <v>0</v>
          </cell>
          <cell r="F1921">
            <v>0</v>
          </cell>
          <cell r="G1921">
            <v>0</v>
          </cell>
          <cell r="H1921">
            <v>0</v>
          </cell>
          <cell r="Q1921">
            <v>0</v>
          </cell>
          <cell r="R1921">
            <v>0</v>
          </cell>
          <cell r="S1921">
            <v>0</v>
          </cell>
        </row>
        <row r="1922">
          <cell r="C1922">
            <v>0</v>
          </cell>
          <cell r="D1922">
            <v>0</v>
          </cell>
          <cell r="E1922">
            <v>0</v>
          </cell>
          <cell r="F1922">
            <v>0</v>
          </cell>
          <cell r="G1922">
            <v>0</v>
          </cell>
          <cell r="H1922">
            <v>0</v>
          </cell>
          <cell r="Q1922">
            <v>0</v>
          </cell>
          <cell r="R1922">
            <v>0</v>
          </cell>
          <cell r="S1922">
            <v>0</v>
          </cell>
        </row>
        <row r="1923">
          <cell r="C1923">
            <v>0</v>
          </cell>
          <cell r="D1923">
            <v>0</v>
          </cell>
          <cell r="E1923">
            <v>0</v>
          </cell>
          <cell r="F1923">
            <v>0</v>
          </cell>
          <cell r="G1923">
            <v>0</v>
          </cell>
          <cell r="H1923">
            <v>0</v>
          </cell>
          <cell r="Q1923">
            <v>0</v>
          </cell>
          <cell r="R1923">
            <v>0</v>
          </cell>
          <cell r="S1923">
            <v>0</v>
          </cell>
        </row>
        <row r="1924">
          <cell r="C1924">
            <v>0</v>
          </cell>
          <cell r="D1924">
            <v>0</v>
          </cell>
          <cell r="E1924">
            <v>0</v>
          </cell>
          <cell r="F1924">
            <v>0</v>
          </cell>
          <cell r="G1924">
            <v>0</v>
          </cell>
          <cell r="H1924">
            <v>0</v>
          </cell>
          <cell r="Q1924">
            <v>0</v>
          </cell>
          <cell r="R1924">
            <v>0</v>
          </cell>
          <cell r="S1924">
            <v>0</v>
          </cell>
        </row>
        <row r="1925">
          <cell r="C1925">
            <v>0</v>
          </cell>
          <cell r="D1925">
            <v>0</v>
          </cell>
          <cell r="E1925">
            <v>0</v>
          </cell>
          <cell r="F1925">
            <v>0</v>
          </cell>
          <cell r="G1925">
            <v>0</v>
          </cell>
          <cell r="H1925">
            <v>0</v>
          </cell>
          <cell r="Q1925">
            <v>0</v>
          </cell>
          <cell r="R1925">
            <v>0</v>
          </cell>
          <cell r="S1925">
            <v>0</v>
          </cell>
        </row>
        <row r="1926">
          <cell r="C1926">
            <v>0</v>
          </cell>
          <cell r="D1926">
            <v>0</v>
          </cell>
          <cell r="E1926">
            <v>0</v>
          </cell>
          <cell r="F1926">
            <v>0</v>
          </cell>
          <cell r="G1926">
            <v>0</v>
          </cell>
          <cell r="H1926">
            <v>0</v>
          </cell>
          <cell r="Q1926">
            <v>0</v>
          </cell>
          <cell r="R1926">
            <v>0</v>
          </cell>
          <cell r="S1926">
            <v>0</v>
          </cell>
        </row>
        <row r="1927">
          <cell r="C1927">
            <v>0</v>
          </cell>
          <cell r="D1927">
            <v>0</v>
          </cell>
          <cell r="E1927">
            <v>0</v>
          </cell>
          <cell r="F1927">
            <v>0</v>
          </cell>
          <cell r="G1927">
            <v>0</v>
          </cell>
          <cell r="H1927">
            <v>0</v>
          </cell>
          <cell r="Q1927">
            <v>0</v>
          </cell>
          <cell r="R1927">
            <v>0</v>
          </cell>
          <cell r="S1927">
            <v>0</v>
          </cell>
        </row>
        <row r="1928">
          <cell r="C1928">
            <v>0</v>
          </cell>
          <cell r="D1928">
            <v>0</v>
          </cell>
          <cell r="E1928">
            <v>0</v>
          </cell>
          <cell r="F1928">
            <v>0</v>
          </cell>
          <cell r="G1928">
            <v>0</v>
          </cell>
          <cell r="H1928">
            <v>0</v>
          </cell>
          <cell r="Q1928">
            <v>0</v>
          </cell>
          <cell r="R1928">
            <v>0</v>
          </cell>
          <cell r="S1928">
            <v>0</v>
          </cell>
        </row>
        <row r="1929">
          <cell r="C1929">
            <v>0</v>
          </cell>
          <cell r="D1929">
            <v>0</v>
          </cell>
          <cell r="E1929">
            <v>0</v>
          </cell>
          <cell r="F1929">
            <v>0</v>
          </cell>
          <cell r="G1929">
            <v>0</v>
          </cell>
          <cell r="H1929">
            <v>0</v>
          </cell>
          <cell r="Q1929">
            <v>0</v>
          </cell>
          <cell r="R1929">
            <v>0</v>
          </cell>
          <cell r="S1929">
            <v>0</v>
          </cell>
        </row>
        <row r="1930">
          <cell r="C1930">
            <v>0</v>
          </cell>
          <cell r="D1930">
            <v>0</v>
          </cell>
          <cell r="E1930">
            <v>0</v>
          </cell>
          <cell r="F1930">
            <v>0</v>
          </cell>
          <cell r="G1930">
            <v>0</v>
          </cell>
          <cell r="H1930">
            <v>0</v>
          </cell>
          <cell r="Q1930">
            <v>0</v>
          </cell>
          <cell r="R1930">
            <v>0</v>
          </cell>
          <cell r="S1930">
            <v>0</v>
          </cell>
        </row>
        <row r="1931">
          <cell r="C1931">
            <v>0</v>
          </cell>
          <cell r="D1931">
            <v>0</v>
          </cell>
          <cell r="E1931">
            <v>0</v>
          </cell>
          <cell r="F1931">
            <v>0</v>
          </cell>
          <cell r="G1931">
            <v>0</v>
          </cell>
          <cell r="H1931">
            <v>0</v>
          </cell>
          <cell r="Q1931">
            <v>0</v>
          </cell>
          <cell r="R1931">
            <v>0</v>
          </cell>
          <cell r="S1931">
            <v>0</v>
          </cell>
        </row>
        <row r="1932">
          <cell r="A1932" t="str">
            <v>m998</v>
          </cell>
          <cell r="C1932" t="str">
            <v>其它材料费</v>
          </cell>
          <cell r="D1932" t="str">
            <v>%</v>
          </cell>
          <cell r="E1932">
            <v>0</v>
          </cell>
          <cell r="F1932">
            <v>0</v>
          </cell>
          <cell r="G1932">
            <v>0</v>
          </cell>
          <cell r="H1932">
            <v>0</v>
          </cell>
          <cell r="Q1932">
            <v>0</v>
          </cell>
          <cell r="R1932">
            <v>0</v>
          </cell>
          <cell r="S1932">
            <v>0</v>
          </cell>
        </row>
        <row r="1933">
          <cell r="A1933" t="str">
            <v>m999</v>
          </cell>
          <cell r="C1933" t="str">
            <v>其它材料费</v>
          </cell>
          <cell r="D1933" t="str">
            <v>usd</v>
          </cell>
          <cell r="E1933">
            <v>0</v>
          </cell>
          <cell r="F1933">
            <v>1</v>
          </cell>
          <cell r="G1933">
            <v>0</v>
          </cell>
          <cell r="H1933">
            <v>0</v>
          </cell>
          <cell r="Q1933">
            <v>0</v>
          </cell>
          <cell r="R1933">
            <v>0</v>
          </cell>
          <cell r="S1933">
            <v>0</v>
          </cell>
        </row>
        <row r="1934">
          <cell r="A1934" t="str">
            <v>E000</v>
          </cell>
          <cell r="B1934">
            <v>3</v>
          </cell>
          <cell r="C1934" t="str">
            <v>施工设备</v>
          </cell>
          <cell r="G1934">
            <v>0</v>
          </cell>
          <cell r="H1934">
            <v>0</v>
          </cell>
          <cell r="Q1934">
            <v>0</v>
          </cell>
          <cell r="R1934">
            <v>0</v>
          </cell>
          <cell r="S1934">
            <v>0</v>
          </cell>
        </row>
        <row r="1935">
          <cell r="C1935">
            <v>0</v>
          </cell>
          <cell r="D1935">
            <v>0</v>
          </cell>
          <cell r="E1935">
            <v>0</v>
          </cell>
          <cell r="F1935">
            <v>0</v>
          </cell>
          <cell r="G1935">
            <v>0</v>
          </cell>
          <cell r="H1935">
            <v>0</v>
          </cell>
          <cell r="Q1935">
            <v>0</v>
          </cell>
          <cell r="R1935">
            <v>0</v>
          </cell>
          <cell r="S1935">
            <v>0</v>
          </cell>
        </row>
        <row r="1936">
          <cell r="C1936">
            <v>0</v>
          </cell>
          <cell r="D1936">
            <v>0</v>
          </cell>
          <cell r="E1936">
            <v>0</v>
          </cell>
          <cell r="F1936">
            <v>0</v>
          </cell>
          <cell r="G1936">
            <v>0</v>
          </cell>
          <cell r="H1936">
            <v>0</v>
          </cell>
          <cell r="Q1936">
            <v>0</v>
          </cell>
          <cell r="R1936">
            <v>0</v>
          </cell>
          <cell r="S1936">
            <v>0</v>
          </cell>
        </row>
        <row r="1937">
          <cell r="C1937">
            <v>0</v>
          </cell>
          <cell r="D1937">
            <v>0</v>
          </cell>
          <cell r="E1937">
            <v>0</v>
          </cell>
          <cell r="F1937">
            <v>0</v>
          </cell>
          <cell r="G1937">
            <v>0</v>
          </cell>
          <cell r="H1937">
            <v>0</v>
          </cell>
          <cell r="Q1937">
            <v>0</v>
          </cell>
          <cell r="R1937">
            <v>0</v>
          </cell>
          <cell r="S1937">
            <v>0</v>
          </cell>
        </row>
        <row r="1938">
          <cell r="C1938">
            <v>0</v>
          </cell>
          <cell r="D1938">
            <v>0</v>
          </cell>
          <cell r="E1938">
            <v>0</v>
          </cell>
          <cell r="F1938">
            <v>0</v>
          </cell>
          <cell r="G1938">
            <v>0</v>
          </cell>
          <cell r="H1938">
            <v>0</v>
          </cell>
          <cell r="Q1938">
            <v>0</v>
          </cell>
          <cell r="R1938">
            <v>0</v>
          </cell>
          <cell r="S1938">
            <v>0</v>
          </cell>
        </row>
        <row r="1939">
          <cell r="C1939">
            <v>0</v>
          </cell>
          <cell r="D1939">
            <v>0</v>
          </cell>
          <cell r="E1939">
            <v>0</v>
          </cell>
          <cell r="F1939">
            <v>0</v>
          </cell>
          <cell r="G1939">
            <v>0</v>
          </cell>
          <cell r="H1939">
            <v>0</v>
          </cell>
          <cell r="Q1939">
            <v>0</v>
          </cell>
          <cell r="R1939">
            <v>0</v>
          </cell>
          <cell r="S1939">
            <v>0</v>
          </cell>
        </row>
        <row r="1940">
          <cell r="C1940">
            <v>0</v>
          </cell>
          <cell r="D1940">
            <v>0</v>
          </cell>
          <cell r="E1940">
            <v>0</v>
          </cell>
          <cell r="F1940">
            <v>0</v>
          </cell>
          <cell r="G1940">
            <v>0</v>
          </cell>
          <cell r="H1940">
            <v>0</v>
          </cell>
          <cell r="Q1940">
            <v>0</v>
          </cell>
          <cell r="R1940">
            <v>0</v>
          </cell>
          <cell r="S1940">
            <v>0</v>
          </cell>
        </row>
        <row r="1941">
          <cell r="C1941">
            <v>0</v>
          </cell>
          <cell r="D1941">
            <v>0</v>
          </cell>
          <cell r="E1941">
            <v>0</v>
          </cell>
          <cell r="F1941">
            <v>0</v>
          </cell>
          <cell r="G1941">
            <v>0</v>
          </cell>
          <cell r="H1941">
            <v>0</v>
          </cell>
          <cell r="Q1941">
            <v>0</v>
          </cell>
          <cell r="R1941">
            <v>0</v>
          </cell>
          <cell r="S1941">
            <v>0</v>
          </cell>
        </row>
        <row r="1942">
          <cell r="C1942">
            <v>0</v>
          </cell>
          <cell r="D1942">
            <v>0</v>
          </cell>
          <cell r="E1942">
            <v>0</v>
          </cell>
          <cell r="F1942">
            <v>0</v>
          </cell>
          <cell r="G1942">
            <v>0</v>
          </cell>
          <cell r="H1942">
            <v>0</v>
          </cell>
          <cell r="Q1942">
            <v>0</v>
          </cell>
          <cell r="R1942">
            <v>0</v>
          </cell>
          <cell r="S1942">
            <v>0</v>
          </cell>
        </row>
        <row r="1943">
          <cell r="C1943">
            <v>0</v>
          </cell>
          <cell r="D1943">
            <v>0</v>
          </cell>
          <cell r="E1943">
            <v>0</v>
          </cell>
          <cell r="F1943">
            <v>0</v>
          </cell>
          <cell r="G1943">
            <v>0</v>
          </cell>
          <cell r="H1943">
            <v>0</v>
          </cell>
          <cell r="Q1943">
            <v>0</v>
          </cell>
          <cell r="R1943">
            <v>0</v>
          </cell>
          <cell r="S1943">
            <v>0</v>
          </cell>
        </row>
        <row r="1944">
          <cell r="C1944">
            <v>0</v>
          </cell>
          <cell r="D1944">
            <v>0</v>
          </cell>
          <cell r="E1944">
            <v>0</v>
          </cell>
          <cell r="F1944">
            <v>0</v>
          </cell>
          <cell r="G1944">
            <v>0</v>
          </cell>
          <cell r="H1944">
            <v>0</v>
          </cell>
          <cell r="Q1944">
            <v>0</v>
          </cell>
          <cell r="R1944">
            <v>0</v>
          </cell>
          <cell r="S1944">
            <v>0</v>
          </cell>
        </row>
        <row r="1945">
          <cell r="C1945">
            <v>0</v>
          </cell>
          <cell r="D1945">
            <v>0</v>
          </cell>
          <cell r="E1945">
            <v>0</v>
          </cell>
          <cell r="F1945">
            <v>0</v>
          </cell>
          <cell r="H1945">
            <v>0</v>
          </cell>
          <cell r="Q1945">
            <v>0</v>
          </cell>
          <cell r="R1945">
            <v>0</v>
          </cell>
          <cell r="S1945">
            <v>0</v>
          </cell>
        </row>
        <row r="1946">
          <cell r="C1946">
            <v>0</v>
          </cell>
          <cell r="D1946">
            <v>0</v>
          </cell>
          <cell r="E1946">
            <v>0</v>
          </cell>
          <cell r="F1946">
            <v>0</v>
          </cell>
          <cell r="H1946">
            <v>0</v>
          </cell>
          <cell r="Q1946">
            <v>0</v>
          </cell>
          <cell r="R1946">
            <v>0</v>
          </cell>
          <cell r="S1946">
            <v>0</v>
          </cell>
        </row>
        <row r="1947">
          <cell r="B1947">
            <v>4</v>
          </cell>
          <cell r="C1947" t="str">
            <v>基本直接费</v>
          </cell>
          <cell r="G1947">
            <v>0.51300109140259298</v>
          </cell>
        </row>
        <row r="1948">
          <cell r="B1948">
            <v>5</v>
          </cell>
          <cell r="C1948" t="str">
            <v>其他直接费</v>
          </cell>
          <cell r="G1948">
            <v>8.3293685238761836E-2</v>
          </cell>
        </row>
        <row r="1949">
          <cell r="B1949">
            <v>6</v>
          </cell>
          <cell r="C1949" t="str">
            <v>间接费</v>
          </cell>
          <cell r="G1949">
            <v>3.8610719576672288E-2</v>
          </cell>
        </row>
        <row r="1950">
          <cell r="B1950">
            <v>7</v>
          </cell>
          <cell r="C1950" t="str">
            <v>合计</v>
          </cell>
          <cell r="G1950">
            <v>0.63490549621802705</v>
          </cell>
        </row>
        <row r="1952">
          <cell r="B1952" t="str">
            <v>单   价   分   析   表</v>
          </cell>
          <cell r="J1952" t="str">
            <v>工序划分</v>
          </cell>
          <cell r="Q1952" t="str">
            <v>汇总项</v>
          </cell>
        </row>
        <row r="1954">
          <cell r="A1954" t="str">
            <v>BOQ系数</v>
          </cell>
          <cell r="B1954" t="str">
            <v>项目编号:</v>
          </cell>
          <cell r="C1954" t="str">
            <v>75*50檩条</v>
          </cell>
          <cell r="G1954" t="str">
            <v>数量</v>
          </cell>
          <cell r="H1954">
            <v>300</v>
          </cell>
          <cell r="I1954" t="str">
            <v>单价</v>
          </cell>
          <cell r="J1954" t="str">
            <v>‘5-8-7</v>
          </cell>
        </row>
        <row r="1955">
          <cell r="B1955" t="str">
            <v>项目名称:</v>
          </cell>
          <cell r="C1955" t="str">
            <v>2/ 75 x 50mm purlins</v>
          </cell>
          <cell r="G1955" t="str">
            <v>单位</v>
          </cell>
          <cell r="H1955">
            <v>0</v>
          </cell>
          <cell r="I1955">
            <v>0.31745274810901353</v>
          </cell>
          <cell r="J1955" t="str">
            <v>檩条</v>
          </cell>
        </row>
        <row r="1956">
          <cell r="A1956" t="str">
            <v>75*50檩条</v>
          </cell>
          <cell r="B1956" t="str">
            <v>单   价:</v>
          </cell>
          <cell r="C1956">
            <v>0.31745274810901353</v>
          </cell>
          <cell r="D1956" t="str">
            <v>USD/</v>
          </cell>
          <cell r="G1956" t="str">
            <v>定额单位</v>
          </cell>
          <cell r="I1956">
            <v>31</v>
          </cell>
        </row>
        <row r="1957">
          <cell r="A1957" t="str">
            <v>定额号</v>
          </cell>
          <cell r="B1957" t="str">
            <v>E01</v>
          </cell>
          <cell r="C1957" t="str">
            <v>名称及规格</v>
          </cell>
          <cell r="D1957" t="str">
            <v>单位</v>
          </cell>
          <cell r="E1957" t="str">
            <v>数  量</v>
          </cell>
          <cell r="F1957" t="str">
            <v>单价</v>
          </cell>
          <cell r="G1957" t="str">
            <v>合价</v>
          </cell>
          <cell r="J1957" t="str">
            <v>10M3</v>
          </cell>
          <cell r="Q1957" t="str">
            <v>数量汇总</v>
          </cell>
          <cell r="R1957" t="str">
            <v>价格汇总(美元)</v>
          </cell>
          <cell r="S1957" t="str">
            <v>价格汇总(当地币)</v>
          </cell>
        </row>
        <row r="1958">
          <cell r="G1958" t="str">
            <v>美元</v>
          </cell>
          <cell r="H1958" t="str">
            <v>当地币</v>
          </cell>
          <cell r="J1958">
            <v>3.7500000000000001E-4</v>
          </cell>
        </row>
        <row r="1959">
          <cell r="A1959" t="str">
            <v>L00</v>
          </cell>
          <cell r="B1959">
            <v>1</v>
          </cell>
          <cell r="C1959" t="str">
            <v>人工</v>
          </cell>
          <cell r="G1959">
            <v>3.8542974781266087E-2</v>
          </cell>
          <cell r="H1959">
            <v>3.7444500000000005</v>
          </cell>
          <cell r="Q1959">
            <v>0</v>
          </cell>
          <cell r="R1959">
            <v>11.562892434379826</v>
          </cell>
          <cell r="S1959">
            <v>1123.335</v>
          </cell>
        </row>
        <row r="1960">
          <cell r="A1960" t="str">
            <v>L10</v>
          </cell>
          <cell r="B1960">
            <v>1.1000000000000001</v>
          </cell>
          <cell r="C1960" t="str">
            <v>力工</v>
          </cell>
          <cell r="D1960" t="str">
            <v>day</v>
          </cell>
          <cell r="E1960">
            <v>9.5399999999999999E-3</v>
          </cell>
          <cell r="F1960">
            <v>2.8821410190427175</v>
          </cell>
          <cell r="G1960">
            <v>2.7495625321667525E-2</v>
          </cell>
          <cell r="H1960">
            <v>2.6712000000000002</v>
          </cell>
          <cell r="J1960">
            <v>25.44</v>
          </cell>
          <cell r="Q1960">
            <v>2.8620000000000001</v>
          </cell>
          <cell r="R1960">
            <v>8.2486875965002575</v>
          </cell>
          <cell r="S1960">
            <v>801.36000000000013</v>
          </cell>
        </row>
        <row r="1961">
          <cell r="A1961" t="str">
            <v>L20</v>
          </cell>
          <cell r="B1961">
            <v>1.2</v>
          </cell>
          <cell r="C1961" t="str">
            <v>技工</v>
          </cell>
          <cell r="D1961" t="str">
            <v>day</v>
          </cell>
          <cell r="E1961">
            <v>2.385E-3</v>
          </cell>
          <cell r="F1961">
            <v>4.6320123520329384</v>
          </cell>
          <cell r="G1961">
            <v>1.1047349459598559E-2</v>
          </cell>
          <cell r="H1961">
            <v>1.07325</v>
          </cell>
          <cell r="J1961">
            <v>6.36</v>
          </cell>
          <cell r="Q1961">
            <v>0.71550000000000002</v>
          </cell>
          <cell r="R1961">
            <v>3.3142048378795677</v>
          </cell>
          <cell r="S1961">
            <v>321.97500000000002</v>
          </cell>
        </row>
        <row r="1962">
          <cell r="A1962" t="str">
            <v>M000</v>
          </cell>
          <cell r="B1962">
            <v>2</v>
          </cell>
          <cell r="C1962" t="str">
            <v>建筑材料</v>
          </cell>
          <cell r="G1962">
            <v>0.2179575709200304</v>
          </cell>
          <cell r="H1962">
            <v>21.174578014880954</v>
          </cell>
          <cell r="Q1962">
            <v>0</v>
          </cell>
          <cell r="R1962">
            <v>65.387271276009116</v>
          </cell>
          <cell r="S1962">
            <v>6352.3734044642861</v>
          </cell>
        </row>
        <row r="1963">
          <cell r="A1963" t="str">
            <v>Q01</v>
          </cell>
          <cell r="C1963" t="str">
            <v>木材</v>
          </cell>
          <cell r="D1963" t="str">
            <v>m3</v>
          </cell>
          <cell r="E1963">
            <v>4.4062500000000004E-3</v>
          </cell>
          <cell r="F1963">
            <v>26.351003602676272</v>
          </cell>
          <cell r="G1963">
            <v>0.11610910962429233</v>
          </cell>
          <cell r="H1963">
            <v>11.280000000000001</v>
          </cell>
          <cell r="J1963">
            <v>11.75</v>
          </cell>
          <cell r="Q1963">
            <v>1.3218750000000001</v>
          </cell>
          <cell r="R1963">
            <v>34.832732887287698</v>
          </cell>
          <cell r="S1963">
            <v>3384.0000000000005</v>
          </cell>
        </row>
        <row r="1964">
          <cell r="A1964" t="str">
            <v>Y05-10</v>
          </cell>
          <cell r="C1964" t="str">
            <v>防腐油</v>
          </cell>
          <cell r="D1964" t="str">
            <v>kg</v>
          </cell>
          <cell r="E1964">
            <v>1.45875E-2</v>
          </cell>
          <cell r="F1964">
            <v>3.9984126984126989</v>
          </cell>
          <cell r="G1964">
            <v>5.8326845238095247E-2</v>
          </cell>
          <cell r="H1964">
            <v>5.666453014880954</v>
          </cell>
          <cell r="J1964">
            <v>38.9</v>
          </cell>
          <cell r="Q1964">
            <v>4.3762499999999998</v>
          </cell>
          <cell r="R1964">
            <v>17.498053571428574</v>
          </cell>
          <cell r="S1964">
            <v>1699.9359044642863</v>
          </cell>
        </row>
        <row r="1965">
          <cell r="A1965" t="str">
            <v>G13</v>
          </cell>
          <cell r="C1965" t="str">
            <v>铁钉</v>
          </cell>
          <cell r="D1965" t="str">
            <v>kg</v>
          </cell>
          <cell r="E1965">
            <v>1.69125E-2</v>
          </cell>
          <cell r="F1965">
            <v>2.5733401955738548</v>
          </cell>
          <cell r="G1965">
            <v>4.352161605764282E-2</v>
          </cell>
          <cell r="H1965">
            <v>4.2281250000000004</v>
          </cell>
          <cell r="J1965">
            <v>45.1</v>
          </cell>
          <cell r="Q1965">
            <v>5.0737500000000004</v>
          </cell>
          <cell r="R1965">
            <v>13.056484817292846</v>
          </cell>
          <cell r="S1965">
            <v>1268.4375</v>
          </cell>
        </row>
        <row r="1966">
          <cell r="C1966">
            <v>0</v>
          </cell>
          <cell r="D1966">
            <v>0</v>
          </cell>
          <cell r="E1966">
            <v>0</v>
          </cell>
          <cell r="F1966">
            <v>0</v>
          </cell>
          <cell r="G1966">
            <v>0</v>
          </cell>
          <cell r="H1966">
            <v>0</v>
          </cell>
          <cell r="Q1966">
            <v>0</v>
          </cell>
          <cell r="R1966">
            <v>0</v>
          </cell>
          <cell r="S1966">
            <v>0</v>
          </cell>
        </row>
        <row r="1967">
          <cell r="C1967">
            <v>0</v>
          </cell>
          <cell r="D1967">
            <v>0</v>
          </cell>
          <cell r="E1967">
            <v>0</v>
          </cell>
          <cell r="F1967">
            <v>0</v>
          </cell>
          <cell r="G1967">
            <v>0</v>
          </cell>
          <cell r="H1967">
            <v>0</v>
          </cell>
          <cell r="Q1967">
            <v>0</v>
          </cell>
          <cell r="R1967">
            <v>0</v>
          </cell>
          <cell r="S1967">
            <v>0</v>
          </cell>
        </row>
        <row r="1968">
          <cell r="C1968">
            <v>0</v>
          </cell>
          <cell r="D1968">
            <v>0</v>
          </cell>
          <cell r="E1968">
            <v>0</v>
          </cell>
          <cell r="F1968">
            <v>0</v>
          </cell>
          <cell r="G1968">
            <v>0</v>
          </cell>
          <cell r="H1968">
            <v>0</v>
          </cell>
          <cell r="Q1968">
            <v>0</v>
          </cell>
          <cell r="R1968">
            <v>0</v>
          </cell>
          <cell r="S1968">
            <v>0</v>
          </cell>
        </row>
        <row r="1969">
          <cell r="C1969">
            <v>0</v>
          </cell>
          <cell r="D1969">
            <v>0</v>
          </cell>
          <cell r="E1969">
            <v>0</v>
          </cell>
          <cell r="F1969">
            <v>0</v>
          </cell>
          <cell r="G1969">
            <v>0</v>
          </cell>
          <cell r="H1969">
            <v>0</v>
          </cell>
          <cell r="Q1969">
            <v>0</v>
          </cell>
          <cell r="R1969">
            <v>0</v>
          </cell>
          <cell r="S1969">
            <v>0</v>
          </cell>
        </row>
        <row r="1970">
          <cell r="C1970">
            <v>0</v>
          </cell>
          <cell r="D1970">
            <v>0</v>
          </cell>
          <cell r="E1970">
            <v>0</v>
          </cell>
          <cell r="F1970">
            <v>0</v>
          </cell>
          <cell r="G1970">
            <v>0</v>
          </cell>
          <cell r="H1970">
            <v>0</v>
          </cell>
          <cell r="Q1970">
            <v>0</v>
          </cell>
          <cell r="R1970">
            <v>0</v>
          </cell>
          <cell r="S1970">
            <v>0</v>
          </cell>
        </row>
        <row r="1971">
          <cell r="C1971">
            <v>0</v>
          </cell>
          <cell r="D1971">
            <v>0</v>
          </cell>
          <cell r="E1971">
            <v>0</v>
          </cell>
          <cell r="F1971">
            <v>0</v>
          </cell>
          <cell r="G1971">
            <v>0</v>
          </cell>
          <cell r="H1971">
            <v>0</v>
          </cell>
          <cell r="Q1971">
            <v>0</v>
          </cell>
          <cell r="R1971">
            <v>0</v>
          </cell>
          <cell r="S1971">
            <v>0</v>
          </cell>
        </row>
        <row r="1972">
          <cell r="C1972">
            <v>0</v>
          </cell>
          <cell r="D1972">
            <v>0</v>
          </cell>
          <cell r="E1972">
            <v>0</v>
          </cell>
          <cell r="F1972">
            <v>0</v>
          </cell>
          <cell r="G1972">
            <v>0</v>
          </cell>
          <cell r="H1972">
            <v>0</v>
          </cell>
          <cell r="Q1972">
            <v>0</v>
          </cell>
          <cell r="R1972">
            <v>0</v>
          </cell>
          <cell r="S1972">
            <v>0</v>
          </cell>
        </row>
        <row r="1973">
          <cell r="C1973">
            <v>0</v>
          </cell>
          <cell r="D1973">
            <v>0</v>
          </cell>
          <cell r="E1973">
            <v>0</v>
          </cell>
          <cell r="F1973">
            <v>0</v>
          </cell>
          <cell r="G1973">
            <v>0</v>
          </cell>
          <cell r="H1973">
            <v>0</v>
          </cell>
          <cell r="Q1973">
            <v>0</v>
          </cell>
          <cell r="R1973">
            <v>0</v>
          </cell>
          <cell r="S1973">
            <v>0</v>
          </cell>
        </row>
        <row r="1974">
          <cell r="C1974">
            <v>0</v>
          </cell>
          <cell r="D1974">
            <v>0</v>
          </cell>
          <cell r="E1974">
            <v>0</v>
          </cell>
          <cell r="F1974">
            <v>0</v>
          </cell>
          <cell r="G1974">
            <v>0</v>
          </cell>
          <cell r="H1974">
            <v>0</v>
          </cell>
          <cell r="Q1974">
            <v>0</v>
          </cell>
          <cell r="R1974">
            <v>0</v>
          </cell>
          <cell r="S1974">
            <v>0</v>
          </cell>
        </row>
        <row r="1975">
          <cell r="C1975">
            <v>0</v>
          </cell>
          <cell r="D1975">
            <v>0</v>
          </cell>
          <cell r="E1975">
            <v>0</v>
          </cell>
          <cell r="F1975">
            <v>0</v>
          </cell>
          <cell r="G1975">
            <v>0</v>
          </cell>
          <cell r="H1975">
            <v>0</v>
          </cell>
          <cell r="Q1975">
            <v>0</v>
          </cell>
          <cell r="R1975">
            <v>0</v>
          </cell>
          <cell r="S1975">
            <v>0</v>
          </cell>
        </row>
        <row r="1976">
          <cell r="C1976">
            <v>0</v>
          </cell>
          <cell r="D1976">
            <v>0</v>
          </cell>
          <cell r="E1976">
            <v>0</v>
          </cell>
          <cell r="F1976">
            <v>0</v>
          </cell>
          <cell r="G1976">
            <v>0</v>
          </cell>
          <cell r="H1976">
            <v>0</v>
          </cell>
          <cell r="Q1976">
            <v>0</v>
          </cell>
          <cell r="R1976">
            <v>0</v>
          </cell>
          <cell r="S1976">
            <v>0</v>
          </cell>
        </row>
        <row r="1977">
          <cell r="C1977">
            <v>0</v>
          </cell>
          <cell r="D1977">
            <v>0</v>
          </cell>
          <cell r="E1977">
            <v>0</v>
          </cell>
          <cell r="F1977">
            <v>0</v>
          </cell>
          <cell r="G1977">
            <v>0</v>
          </cell>
          <cell r="H1977">
            <v>0</v>
          </cell>
          <cell r="Q1977">
            <v>0</v>
          </cell>
          <cell r="R1977">
            <v>0</v>
          </cell>
          <cell r="S1977">
            <v>0</v>
          </cell>
        </row>
        <row r="1978">
          <cell r="C1978">
            <v>0</v>
          </cell>
          <cell r="D1978">
            <v>0</v>
          </cell>
          <cell r="E1978">
            <v>0</v>
          </cell>
          <cell r="F1978">
            <v>0</v>
          </cell>
          <cell r="G1978">
            <v>0</v>
          </cell>
          <cell r="H1978">
            <v>0</v>
          </cell>
          <cell r="Q1978">
            <v>0</v>
          </cell>
          <cell r="R1978">
            <v>0</v>
          </cell>
          <cell r="S1978">
            <v>0</v>
          </cell>
        </row>
        <row r="1979">
          <cell r="C1979">
            <v>0</v>
          </cell>
          <cell r="D1979">
            <v>0</v>
          </cell>
          <cell r="E1979">
            <v>0</v>
          </cell>
          <cell r="F1979">
            <v>0</v>
          </cell>
          <cell r="G1979">
            <v>0</v>
          </cell>
          <cell r="H1979">
            <v>0</v>
          </cell>
          <cell r="Q1979">
            <v>0</v>
          </cell>
          <cell r="R1979">
            <v>0</v>
          </cell>
          <cell r="S1979">
            <v>0</v>
          </cell>
        </row>
        <row r="1980">
          <cell r="C1980">
            <v>0</v>
          </cell>
          <cell r="D1980">
            <v>0</v>
          </cell>
          <cell r="E1980">
            <v>0</v>
          </cell>
          <cell r="F1980">
            <v>0</v>
          </cell>
          <cell r="G1980">
            <v>0</v>
          </cell>
          <cell r="H1980">
            <v>0</v>
          </cell>
          <cell r="Q1980">
            <v>0</v>
          </cell>
          <cell r="R1980">
            <v>0</v>
          </cell>
          <cell r="S1980">
            <v>0</v>
          </cell>
        </row>
        <row r="1981">
          <cell r="C1981">
            <v>0</v>
          </cell>
          <cell r="D1981">
            <v>0</v>
          </cell>
          <cell r="E1981">
            <v>0</v>
          </cell>
          <cell r="F1981">
            <v>0</v>
          </cell>
          <cell r="G1981">
            <v>0</v>
          </cell>
          <cell r="H1981">
            <v>0</v>
          </cell>
          <cell r="Q1981">
            <v>0</v>
          </cell>
          <cell r="R1981">
            <v>0</v>
          </cell>
          <cell r="S1981">
            <v>0</v>
          </cell>
        </row>
        <row r="1982">
          <cell r="A1982" t="str">
            <v>m998</v>
          </cell>
          <cell r="C1982" t="str">
            <v>其它材料费</v>
          </cell>
          <cell r="D1982" t="str">
            <v>%</v>
          </cell>
          <cell r="E1982">
            <v>0</v>
          </cell>
          <cell r="F1982">
            <v>0</v>
          </cell>
          <cell r="G1982">
            <v>0</v>
          </cell>
          <cell r="H1982">
            <v>0</v>
          </cell>
          <cell r="Q1982">
            <v>0</v>
          </cell>
          <cell r="R1982">
            <v>0</v>
          </cell>
          <cell r="S1982">
            <v>0</v>
          </cell>
        </row>
        <row r="1983">
          <cell r="A1983" t="str">
            <v>m999</v>
          </cell>
          <cell r="C1983" t="str">
            <v>其它材料费</v>
          </cell>
          <cell r="D1983" t="str">
            <v>usd</v>
          </cell>
          <cell r="E1983">
            <v>0</v>
          </cell>
          <cell r="F1983">
            <v>1</v>
          </cell>
          <cell r="G1983">
            <v>0</v>
          </cell>
          <cell r="H1983">
            <v>0</v>
          </cell>
          <cell r="Q1983">
            <v>0</v>
          </cell>
          <cell r="R1983">
            <v>0</v>
          </cell>
          <cell r="S1983">
            <v>0</v>
          </cell>
        </row>
        <row r="1984">
          <cell r="A1984" t="str">
            <v>E000</v>
          </cell>
          <cell r="B1984">
            <v>3</v>
          </cell>
          <cell r="C1984" t="str">
            <v>施工设备</v>
          </cell>
          <cell r="G1984">
            <v>0</v>
          </cell>
          <cell r="H1984">
            <v>0</v>
          </cell>
          <cell r="Q1984">
            <v>0</v>
          </cell>
          <cell r="R1984">
            <v>0</v>
          </cell>
          <cell r="S1984">
            <v>0</v>
          </cell>
        </row>
        <row r="1985">
          <cell r="C1985">
            <v>0</v>
          </cell>
          <cell r="D1985">
            <v>0</v>
          </cell>
          <cell r="E1985">
            <v>0</v>
          </cell>
          <cell r="F1985">
            <v>0</v>
          </cell>
          <cell r="G1985">
            <v>0</v>
          </cell>
          <cell r="H1985">
            <v>0</v>
          </cell>
          <cell r="Q1985">
            <v>0</v>
          </cell>
          <cell r="R1985">
            <v>0</v>
          </cell>
          <cell r="S1985">
            <v>0</v>
          </cell>
        </row>
        <row r="1986">
          <cell r="C1986">
            <v>0</v>
          </cell>
          <cell r="D1986">
            <v>0</v>
          </cell>
          <cell r="E1986">
            <v>0</v>
          </cell>
          <cell r="F1986">
            <v>0</v>
          </cell>
          <cell r="G1986">
            <v>0</v>
          </cell>
          <cell r="H1986">
            <v>0</v>
          </cell>
          <cell r="Q1986">
            <v>0</v>
          </cell>
          <cell r="R1986">
            <v>0</v>
          </cell>
          <cell r="S1986">
            <v>0</v>
          </cell>
        </row>
        <row r="1987">
          <cell r="C1987">
            <v>0</v>
          </cell>
          <cell r="D1987">
            <v>0</v>
          </cell>
          <cell r="E1987">
            <v>0</v>
          </cell>
          <cell r="F1987">
            <v>0</v>
          </cell>
          <cell r="G1987">
            <v>0</v>
          </cell>
          <cell r="H1987">
            <v>0</v>
          </cell>
          <cell r="Q1987">
            <v>0</v>
          </cell>
          <cell r="R1987">
            <v>0</v>
          </cell>
          <cell r="S1987">
            <v>0</v>
          </cell>
        </row>
        <row r="1988">
          <cell r="C1988">
            <v>0</v>
          </cell>
          <cell r="D1988">
            <v>0</v>
          </cell>
          <cell r="E1988">
            <v>0</v>
          </cell>
          <cell r="F1988">
            <v>0</v>
          </cell>
          <cell r="G1988">
            <v>0</v>
          </cell>
          <cell r="H1988">
            <v>0</v>
          </cell>
          <cell r="Q1988">
            <v>0</v>
          </cell>
          <cell r="R1988">
            <v>0</v>
          </cell>
          <cell r="S1988">
            <v>0</v>
          </cell>
        </row>
        <row r="1989">
          <cell r="C1989">
            <v>0</v>
          </cell>
          <cell r="D1989">
            <v>0</v>
          </cell>
          <cell r="E1989">
            <v>0</v>
          </cell>
          <cell r="F1989">
            <v>0</v>
          </cell>
          <cell r="G1989">
            <v>0</v>
          </cell>
          <cell r="H1989">
            <v>0</v>
          </cell>
          <cell r="Q1989">
            <v>0</v>
          </cell>
          <cell r="R1989">
            <v>0</v>
          </cell>
          <cell r="S1989">
            <v>0</v>
          </cell>
        </row>
        <row r="1990">
          <cell r="C1990">
            <v>0</v>
          </cell>
          <cell r="D1990">
            <v>0</v>
          </cell>
          <cell r="E1990">
            <v>0</v>
          </cell>
          <cell r="F1990">
            <v>0</v>
          </cell>
          <cell r="G1990">
            <v>0</v>
          </cell>
          <cell r="H1990">
            <v>0</v>
          </cell>
          <cell r="Q1990">
            <v>0</v>
          </cell>
          <cell r="R1990">
            <v>0</v>
          </cell>
          <cell r="S1990">
            <v>0</v>
          </cell>
        </row>
        <row r="1991">
          <cell r="C1991">
            <v>0</v>
          </cell>
          <cell r="D1991">
            <v>0</v>
          </cell>
          <cell r="E1991">
            <v>0</v>
          </cell>
          <cell r="F1991">
            <v>0</v>
          </cell>
          <cell r="G1991">
            <v>0</v>
          </cell>
          <cell r="H1991">
            <v>0</v>
          </cell>
          <cell r="Q1991">
            <v>0</v>
          </cell>
          <cell r="R1991">
            <v>0</v>
          </cell>
          <cell r="S1991">
            <v>0</v>
          </cell>
        </row>
        <row r="1992">
          <cell r="C1992">
            <v>0</v>
          </cell>
          <cell r="D1992">
            <v>0</v>
          </cell>
          <cell r="E1992">
            <v>0</v>
          </cell>
          <cell r="F1992">
            <v>0</v>
          </cell>
          <cell r="G1992">
            <v>0</v>
          </cell>
          <cell r="H1992">
            <v>0</v>
          </cell>
          <cell r="Q1992">
            <v>0</v>
          </cell>
          <cell r="R1992">
            <v>0</v>
          </cell>
          <cell r="S1992">
            <v>0</v>
          </cell>
        </row>
        <row r="1993">
          <cell r="C1993">
            <v>0</v>
          </cell>
          <cell r="D1993">
            <v>0</v>
          </cell>
          <cell r="E1993">
            <v>0</v>
          </cell>
          <cell r="F1993">
            <v>0</v>
          </cell>
          <cell r="G1993">
            <v>0</v>
          </cell>
          <cell r="H1993">
            <v>0</v>
          </cell>
          <cell r="Q1993">
            <v>0</v>
          </cell>
          <cell r="R1993">
            <v>0</v>
          </cell>
          <cell r="S1993">
            <v>0</v>
          </cell>
        </row>
        <row r="1994">
          <cell r="C1994">
            <v>0</v>
          </cell>
          <cell r="D1994">
            <v>0</v>
          </cell>
          <cell r="E1994">
            <v>0</v>
          </cell>
          <cell r="F1994">
            <v>0</v>
          </cell>
          <cell r="G1994">
            <v>0</v>
          </cell>
          <cell r="H1994">
            <v>0</v>
          </cell>
          <cell r="Q1994">
            <v>0</v>
          </cell>
          <cell r="R1994">
            <v>0</v>
          </cell>
          <cell r="S1994">
            <v>0</v>
          </cell>
        </row>
        <row r="1995">
          <cell r="C1995">
            <v>0</v>
          </cell>
          <cell r="D1995">
            <v>0</v>
          </cell>
          <cell r="E1995">
            <v>0</v>
          </cell>
          <cell r="F1995">
            <v>0</v>
          </cell>
          <cell r="H1995">
            <v>0</v>
          </cell>
          <cell r="Q1995">
            <v>0</v>
          </cell>
          <cell r="R1995">
            <v>0</v>
          </cell>
          <cell r="S1995">
            <v>0</v>
          </cell>
        </row>
        <row r="1996">
          <cell r="C1996">
            <v>0</v>
          </cell>
          <cell r="D1996">
            <v>0</v>
          </cell>
          <cell r="E1996">
            <v>0</v>
          </cell>
          <cell r="F1996">
            <v>0</v>
          </cell>
          <cell r="H1996">
            <v>0</v>
          </cell>
          <cell r="Q1996">
            <v>0</v>
          </cell>
          <cell r="R1996">
            <v>0</v>
          </cell>
          <cell r="S1996">
            <v>0</v>
          </cell>
        </row>
        <row r="1997">
          <cell r="B1997">
            <v>4</v>
          </cell>
          <cell r="C1997" t="str">
            <v>基本直接费</v>
          </cell>
          <cell r="G1997">
            <v>0.25650054570129649</v>
          </cell>
        </row>
        <row r="1998">
          <cell r="B1998">
            <v>5</v>
          </cell>
          <cell r="C1998" t="str">
            <v>其他直接费</v>
          </cell>
          <cell r="G1998">
            <v>4.1646842619380918E-2</v>
          </cell>
        </row>
        <row r="1999">
          <cell r="B1999">
            <v>6</v>
          </cell>
          <cell r="C1999" t="str">
            <v>间接费</v>
          </cell>
          <cell r="G1999">
            <v>1.9305359788336144E-2</v>
          </cell>
        </row>
        <row r="2000">
          <cell r="B2000">
            <v>7</v>
          </cell>
          <cell r="C2000" t="str">
            <v>合计</v>
          </cell>
          <cell r="G2000">
            <v>0.31745274810901353</v>
          </cell>
        </row>
        <row r="2002">
          <cell r="B2002" t="str">
            <v>单   价   分   析   表</v>
          </cell>
          <cell r="J2002" t="str">
            <v>工序划分</v>
          </cell>
          <cell r="Q2002" t="str">
            <v>汇总项</v>
          </cell>
        </row>
        <row r="2004">
          <cell r="A2004" t="str">
            <v>BOQ系数</v>
          </cell>
          <cell r="B2004" t="str">
            <v>项目编号:</v>
          </cell>
          <cell r="C2004" t="str">
            <v>木基层100*50</v>
          </cell>
          <cell r="G2004" t="str">
            <v>数量</v>
          </cell>
          <cell r="H2004">
            <v>688</v>
          </cell>
          <cell r="I2004" t="str">
            <v>单价</v>
          </cell>
          <cell r="J2004" t="str">
            <v>‘5-8-7</v>
          </cell>
        </row>
        <row r="2005">
          <cell r="B2005" t="str">
            <v>项目名称:</v>
          </cell>
          <cell r="C2005" t="str">
            <v xml:space="preserve">100 x 50 mm: Struts and ties </v>
          </cell>
          <cell r="G2005" t="str">
            <v>单位</v>
          </cell>
          <cell r="H2005">
            <v>0</v>
          </cell>
          <cell r="I2005">
            <v>0.42327033081201815</v>
          </cell>
          <cell r="J2005" t="str">
            <v>木基层</v>
          </cell>
        </row>
        <row r="2006">
          <cell r="A2006" t="str">
            <v>木基层100*50</v>
          </cell>
          <cell r="B2006" t="str">
            <v>单   价:</v>
          </cell>
          <cell r="C2006">
            <v>0.42327033081201815</v>
          </cell>
          <cell r="D2006" t="str">
            <v>USD/</v>
          </cell>
          <cell r="G2006" t="str">
            <v>定额单位</v>
          </cell>
          <cell r="I2006">
            <v>41</v>
          </cell>
        </row>
        <row r="2007">
          <cell r="A2007" t="str">
            <v>定额号</v>
          </cell>
          <cell r="B2007" t="str">
            <v>E01</v>
          </cell>
          <cell r="C2007" t="str">
            <v>名称及规格</v>
          </cell>
          <cell r="D2007" t="str">
            <v>单位</v>
          </cell>
          <cell r="E2007" t="str">
            <v>数  量</v>
          </cell>
          <cell r="F2007" t="str">
            <v>单价</v>
          </cell>
          <cell r="G2007" t="str">
            <v>合价</v>
          </cell>
          <cell r="J2007" t="str">
            <v>10M3</v>
          </cell>
          <cell r="Q2007" t="str">
            <v>数量汇总</v>
          </cell>
          <cell r="R2007" t="str">
            <v>价格汇总(美元)</v>
          </cell>
          <cell r="S2007" t="str">
            <v>价格汇总(当地币)</v>
          </cell>
        </row>
        <row r="2008">
          <cell r="G2008" t="str">
            <v>美元</v>
          </cell>
          <cell r="H2008" t="str">
            <v>当地币</v>
          </cell>
          <cell r="J2008">
            <v>5.0000000000000012E-4</v>
          </cell>
        </row>
        <row r="2009">
          <cell r="A2009" t="str">
            <v>L00</v>
          </cell>
          <cell r="B2009">
            <v>1</v>
          </cell>
          <cell r="C2009" t="str">
            <v>人工</v>
          </cell>
          <cell r="G2009">
            <v>5.139063304168813E-2</v>
          </cell>
          <cell r="H2009">
            <v>4.9926000000000021</v>
          </cell>
          <cell r="Q2009">
            <v>0</v>
          </cell>
          <cell r="R2009">
            <v>35.356755532681433</v>
          </cell>
          <cell r="S2009">
            <v>3434.9088000000015</v>
          </cell>
        </row>
        <row r="2010">
          <cell r="A2010" t="str">
            <v>L10</v>
          </cell>
          <cell r="B2010">
            <v>1.1000000000000001</v>
          </cell>
          <cell r="C2010" t="str">
            <v>力工</v>
          </cell>
          <cell r="D2010" t="str">
            <v>day</v>
          </cell>
          <cell r="E2010">
            <v>1.2720000000000004E-2</v>
          </cell>
          <cell r="F2010">
            <v>2.8821410190427175</v>
          </cell>
          <cell r="G2010">
            <v>3.6660833762223378E-2</v>
          </cell>
          <cell r="H2010">
            <v>3.5616000000000012</v>
          </cell>
          <cell r="J2010">
            <v>25.44</v>
          </cell>
          <cell r="Q2010">
            <v>8.7513600000000018</v>
          </cell>
          <cell r="R2010">
            <v>25.222653628409685</v>
          </cell>
          <cell r="S2010">
            <v>2450.3808000000008</v>
          </cell>
        </row>
        <row r="2011">
          <cell r="A2011" t="str">
            <v>L20</v>
          </cell>
          <cell r="B2011">
            <v>1.2</v>
          </cell>
          <cell r="C2011" t="str">
            <v>技工</v>
          </cell>
          <cell r="D2011" t="str">
            <v>day</v>
          </cell>
          <cell r="E2011">
            <v>3.180000000000001E-3</v>
          </cell>
          <cell r="F2011">
            <v>4.6320123520329384</v>
          </cell>
          <cell r="G2011">
            <v>1.4729799279464748E-2</v>
          </cell>
          <cell r="H2011">
            <v>1.4310000000000003</v>
          </cell>
          <cell r="J2011">
            <v>6.36</v>
          </cell>
          <cell r="Q2011">
            <v>2.1878400000000005</v>
          </cell>
          <cell r="R2011">
            <v>10.134101904271747</v>
          </cell>
          <cell r="S2011">
            <v>984.52800000000013</v>
          </cell>
        </row>
        <row r="2012">
          <cell r="A2012" t="str">
            <v>M000</v>
          </cell>
          <cell r="B2012">
            <v>2</v>
          </cell>
          <cell r="C2012" t="str">
            <v>建筑材料</v>
          </cell>
          <cell r="G2012">
            <v>0.29061009456004061</v>
          </cell>
          <cell r="H2012">
            <v>28.232770686507948</v>
          </cell>
          <cell r="Q2012">
            <v>0</v>
          </cell>
          <cell r="R2012">
            <v>199.93974505730793</v>
          </cell>
          <cell r="S2012">
            <v>19424.146232317467</v>
          </cell>
        </row>
        <row r="2013">
          <cell r="A2013" t="str">
            <v>Q01</v>
          </cell>
          <cell r="C2013" t="str">
            <v>木材</v>
          </cell>
          <cell r="D2013" t="str">
            <v>m3</v>
          </cell>
          <cell r="E2013">
            <v>5.8750000000000017E-3</v>
          </cell>
          <cell r="F2013">
            <v>26.351003602676272</v>
          </cell>
          <cell r="G2013">
            <v>0.15481214616572314</v>
          </cell>
          <cell r="H2013">
            <v>15.040000000000004</v>
          </cell>
          <cell r="J2013">
            <v>11.75</v>
          </cell>
          <cell r="Q2013">
            <v>4.0420000000000016</v>
          </cell>
          <cell r="R2013">
            <v>106.51075656201752</v>
          </cell>
          <cell r="S2013">
            <v>10347.520000000002</v>
          </cell>
        </row>
        <row r="2014">
          <cell r="A2014" t="str">
            <v>Y05-10</v>
          </cell>
          <cell r="C2014" t="str">
            <v>防腐油</v>
          </cell>
          <cell r="D2014" t="str">
            <v>kg</v>
          </cell>
          <cell r="E2014">
            <v>1.9450000000000005E-2</v>
          </cell>
          <cell r="F2014">
            <v>3.9984126984126989</v>
          </cell>
          <cell r="G2014">
            <v>7.776912698412701E-2</v>
          </cell>
          <cell r="H2014">
            <v>7.5552706865079395</v>
          </cell>
          <cell r="J2014">
            <v>38.9</v>
          </cell>
          <cell r="Q2014">
            <v>13.381600000000004</v>
          </cell>
          <cell r="R2014">
            <v>53.505159365079386</v>
          </cell>
          <cell r="S2014">
            <v>5198.026232317462</v>
          </cell>
        </row>
        <row r="2015">
          <cell r="A2015" t="str">
            <v>G13</v>
          </cell>
          <cell r="C2015" t="str">
            <v>铁钉</v>
          </cell>
          <cell r="D2015" t="str">
            <v>kg</v>
          </cell>
          <cell r="E2015">
            <v>2.2550000000000008E-2</v>
          </cell>
          <cell r="F2015">
            <v>2.5733401955738548</v>
          </cell>
          <cell r="G2015">
            <v>5.8028821410190445E-2</v>
          </cell>
          <cell r="H2015">
            <v>5.637500000000002</v>
          </cell>
          <cell r="J2015">
            <v>45.1</v>
          </cell>
          <cell r="Q2015">
            <v>15.514400000000006</v>
          </cell>
          <cell r="R2015">
            <v>39.923829130211026</v>
          </cell>
          <cell r="S2015">
            <v>3878.6000000000013</v>
          </cell>
        </row>
        <row r="2016">
          <cell r="C2016">
            <v>0</v>
          </cell>
          <cell r="D2016">
            <v>0</v>
          </cell>
          <cell r="E2016">
            <v>0</v>
          </cell>
          <cell r="F2016">
            <v>0</v>
          </cell>
          <cell r="G2016">
            <v>0</v>
          </cell>
          <cell r="H2016">
            <v>0</v>
          </cell>
          <cell r="Q2016">
            <v>0</v>
          </cell>
          <cell r="R2016">
            <v>0</v>
          </cell>
          <cell r="S2016">
            <v>0</v>
          </cell>
        </row>
        <row r="2017">
          <cell r="C2017">
            <v>0</v>
          </cell>
          <cell r="D2017">
            <v>0</v>
          </cell>
          <cell r="E2017">
            <v>0</v>
          </cell>
          <cell r="F2017">
            <v>0</v>
          </cell>
          <cell r="G2017">
            <v>0</v>
          </cell>
          <cell r="H2017">
            <v>0</v>
          </cell>
          <cell r="Q2017">
            <v>0</v>
          </cell>
          <cell r="R2017">
            <v>0</v>
          </cell>
          <cell r="S2017">
            <v>0</v>
          </cell>
        </row>
        <row r="2018">
          <cell r="C2018">
            <v>0</v>
          </cell>
          <cell r="D2018">
            <v>0</v>
          </cell>
          <cell r="E2018">
            <v>0</v>
          </cell>
          <cell r="F2018">
            <v>0</v>
          </cell>
          <cell r="G2018">
            <v>0</v>
          </cell>
          <cell r="H2018">
            <v>0</v>
          </cell>
          <cell r="Q2018">
            <v>0</v>
          </cell>
          <cell r="R2018">
            <v>0</v>
          </cell>
          <cell r="S2018">
            <v>0</v>
          </cell>
        </row>
        <row r="2019">
          <cell r="C2019">
            <v>0</v>
          </cell>
          <cell r="D2019">
            <v>0</v>
          </cell>
          <cell r="E2019">
            <v>0</v>
          </cell>
          <cell r="F2019">
            <v>0</v>
          </cell>
          <cell r="G2019">
            <v>0</v>
          </cell>
          <cell r="H2019">
            <v>0</v>
          </cell>
          <cell r="Q2019">
            <v>0</v>
          </cell>
          <cell r="R2019">
            <v>0</v>
          </cell>
          <cell r="S2019">
            <v>0</v>
          </cell>
        </row>
        <row r="2020">
          <cell r="C2020">
            <v>0</v>
          </cell>
          <cell r="D2020">
            <v>0</v>
          </cell>
          <cell r="E2020">
            <v>0</v>
          </cell>
          <cell r="F2020">
            <v>0</v>
          </cell>
          <cell r="G2020">
            <v>0</v>
          </cell>
          <cell r="H2020">
            <v>0</v>
          </cell>
          <cell r="Q2020">
            <v>0</v>
          </cell>
          <cell r="R2020">
            <v>0</v>
          </cell>
          <cell r="S2020">
            <v>0</v>
          </cell>
        </row>
        <row r="2021">
          <cell r="C2021">
            <v>0</v>
          </cell>
          <cell r="D2021">
            <v>0</v>
          </cell>
          <cell r="E2021">
            <v>0</v>
          </cell>
          <cell r="F2021">
            <v>0</v>
          </cell>
          <cell r="G2021">
            <v>0</v>
          </cell>
          <cell r="H2021">
            <v>0</v>
          </cell>
          <cell r="Q2021">
            <v>0</v>
          </cell>
          <cell r="R2021">
            <v>0</v>
          </cell>
          <cell r="S2021">
            <v>0</v>
          </cell>
        </row>
        <row r="2022">
          <cell r="C2022">
            <v>0</v>
          </cell>
          <cell r="D2022">
            <v>0</v>
          </cell>
          <cell r="E2022">
            <v>0</v>
          </cell>
          <cell r="F2022">
            <v>0</v>
          </cell>
          <cell r="G2022">
            <v>0</v>
          </cell>
          <cell r="H2022">
            <v>0</v>
          </cell>
          <cell r="Q2022">
            <v>0</v>
          </cell>
          <cell r="R2022">
            <v>0</v>
          </cell>
          <cell r="S2022">
            <v>0</v>
          </cell>
        </row>
        <row r="2023">
          <cell r="C2023">
            <v>0</v>
          </cell>
          <cell r="D2023">
            <v>0</v>
          </cell>
          <cell r="E2023">
            <v>0</v>
          </cell>
          <cell r="F2023">
            <v>0</v>
          </cell>
          <cell r="G2023">
            <v>0</v>
          </cell>
          <cell r="H2023">
            <v>0</v>
          </cell>
          <cell r="Q2023">
            <v>0</v>
          </cell>
          <cell r="R2023">
            <v>0</v>
          </cell>
          <cell r="S2023">
            <v>0</v>
          </cell>
        </row>
        <row r="2024">
          <cell r="C2024">
            <v>0</v>
          </cell>
          <cell r="D2024">
            <v>0</v>
          </cell>
          <cell r="E2024">
            <v>0</v>
          </cell>
          <cell r="F2024">
            <v>0</v>
          </cell>
          <cell r="G2024">
            <v>0</v>
          </cell>
          <cell r="H2024">
            <v>0</v>
          </cell>
          <cell r="Q2024">
            <v>0</v>
          </cell>
          <cell r="R2024">
            <v>0</v>
          </cell>
          <cell r="S2024">
            <v>0</v>
          </cell>
        </row>
        <row r="2025">
          <cell r="C2025">
            <v>0</v>
          </cell>
          <cell r="D2025">
            <v>0</v>
          </cell>
          <cell r="E2025">
            <v>0</v>
          </cell>
          <cell r="F2025">
            <v>0</v>
          </cell>
          <cell r="G2025">
            <v>0</v>
          </cell>
          <cell r="H2025">
            <v>0</v>
          </cell>
          <cell r="Q2025">
            <v>0</v>
          </cell>
          <cell r="R2025">
            <v>0</v>
          </cell>
          <cell r="S2025">
            <v>0</v>
          </cell>
        </row>
        <row r="2026">
          <cell r="C2026">
            <v>0</v>
          </cell>
          <cell r="D2026">
            <v>0</v>
          </cell>
          <cell r="E2026">
            <v>0</v>
          </cell>
          <cell r="F2026">
            <v>0</v>
          </cell>
          <cell r="G2026">
            <v>0</v>
          </cell>
          <cell r="H2026">
            <v>0</v>
          </cell>
          <cell r="Q2026">
            <v>0</v>
          </cell>
          <cell r="R2026">
            <v>0</v>
          </cell>
          <cell r="S2026">
            <v>0</v>
          </cell>
        </row>
        <row r="2027">
          <cell r="C2027">
            <v>0</v>
          </cell>
          <cell r="D2027">
            <v>0</v>
          </cell>
          <cell r="E2027">
            <v>0</v>
          </cell>
          <cell r="F2027">
            <v>0</v>
          </cell>
          <cell r="G2027">
            <v>0</v>
          </cell>
          <cell r="H2027">
            <v>0</v>
          </cell>
          <cell r="Q2027">
            <v>0</v>
          </cell>
          <cell r="R2027">
            <v>0</v>
          </cell>
          <cell r="S2027">
            <v>0</v>
          </cell>
        </row>
        <row r="2028">
          <cell r="C2028">
            <v>0</v>
          </cell>
          <cell r="D2028">
            <v>0</v>
          </cell>
          <cell r="E2028">
            <v>0</v>
          </cell>
          <cell r="F2028">
            <v>0</v>
          </cell>
          <cell r="G2028">
            <v>0</v>
          </cell>
          <cell r="H2028">
            <v>0</v>
          </cell>
          <cell r="Q2028">
            <v>0</v>
          </cell>
          <cell r="R2028">
            <v>0</v>
          </cell>
          <cell r="S2028">
            <v>0</v>
          </cell>
        </row>
        <row r="2029">
          <cell r="C2029">
            <v>0</v>
          </cell>
          <cell r="D2029">
            <v>0</v>
          </cell>
          <cell r="E2029">
            <v>0</v>
          </cell>
          <cell r="F2029">
            <v>0</v>
          </cell>
          <cell r="G2029">
            <v>0</v>
          </cell>
          <cell r="H2029">
            <v>0</v>
          </cell>
          <cell r="Q2029">
            <v>0</v>
          </cell>
          <cell r="R2029">
            <v>0</v>
          </cell>
          <cell r="S2029">
            <v>0</v>
          </cell>
        </row>
        <row r="2030">
          <cell r="C2030">
            <v>0</v>
          </cell>
          <cell r="D2030">
            <v>0</v>
          </cell>
          <cell r="E2030">
            <v>0</v>
          </cell>
          <cell r="F2030">
            <v>0</v>
          </cell>
          <cell r="G2030">
            <v>0</v>
          </cell>
          <cell r="H2030">
            <v>0</v>
          </cell>
          <cell r="Q2030">
            <v>0</v>
          </cell>
          <cell r="R2030">
            <v>0</v>
          </cell>
          <cell r="S2030">
            <v>0</v>
          </cell>
        </row>
        <row r="2031">
          <cell r="C2031">
            <v>0</v>
          </cell>
          <cell r="D2031">
            <v>0</v>
          </cell>
          <cell r="E2031">
            <v>0</v>
          </cell>
          <cell r="F2031">
            <v>0</v>
          </cell>
          <cell r="G2031">
            <v>0</v>
          </cell>
          <cell r="H2031">
            <v>0</v>
          </cell>
          <cell r="Q2031">
            <v>0</v>
          </cell>
          <cell r="R2031">
            <v>0</v>
          </cell>
          <cell r="S2031">
            <v>0</v>
          </cell>
        </row>
        <row r="2032">
          <cell r="A2032" t="str">
            <v>m998</v>
          </cell>
          <cell r="C2032" t="str">
            <v>其它材料费</v>
          </cell>
          <cell r="D2032" t="str">
            <v>%</v>
          </cell>
          <cell r="E2032">
            <v>0</v>
          </cell>
          <cell r="F2032">
            <v>0</v>
          </cell>
          <cell r="G2032">
            <v>0</v>
          </cell>
          <cell r="H2032">
            <v>0</v>
          </cell>
          <cell r="Q2032">
            <v>0</v>
          </cell>
          <cell r="R2032">
            <v>0</v>
          </cell>
          <cell r="S2032">
            <v>0</v>
          </cell>
        </row>
        <row r="2033">
          <cell r="A2033" t="str">
            <v>m999</v>
          </cell>
          <cell r="C2033" t="str">
            <v>其它材料费</v>
          </cell>
          <cell r="D2033" t="str">
            <v>usd</v>
          </cell>
          <cell r="E2033">
            <v>0</v>
          </cell>
          <cell r="F2033">
            <v>1</v>
          </cell>
          <cell r="G2033">
            <v>0</v>
          </cell>
          <cell r="H2033">
            <v>0</v>
          </cell>
          <cell r="Q2033">
            <v>0</v>
          </cell>
          <cell r="R2033">
            <v>0</v>
          </cell>
          <cell r="S2033">
            <v>0</v>
          </cell>
        </row>
        <row r="2034">
          <cell r="A2034" t="str">
            <v>E000</v>
          </cell>
          <cell r="B2034">
            <v>3</v>
          </cell>
          <cell r="C2034" t="str">
            <v>施工设备</v>
          </cell>
          <cell r="G2034">
            <v>0</v>
          </cell>
          <cell r="H2034">
            <v>0</v>
          </cell>
          <cell r="Q2034">
            <v>0</v>
          </cell>
          <cell r="R2034">
            <v>0</v>
          </cell>
          <cell r="S2034">
            <v>0</v>
          </cell>
        </row>
        <row r="2035">
          <cell r="C2035">
            <v>0</v>
          </cell>
          <cell r="D2035">
            <v>0</v>
          </cell>
          <cell r="E2035">
            <v>0</v>
          </cell>
          <cell r="F2035">
            <v>0</v>
          </cell>
          <cell r="G2035">
            <v>0</v>
          </cell>
          <cell r="H2035">
            <v>0</v>
          </cell>
          <cell r="Q2035">
            <v>0</v>
          </cell>
          <cell r="R2035">
            <v>0</v>
          </cell>
          <cell r="S2035">
            <v>0</v>
          </cell>
        </row>
        <row r="2036">
          <cell r="C2036">
            <v>0</v>
          </cell>
          <cell r="D2036">
            <v>0</v>
          </cell>
          <cell r="E2036">
            <v>0</v>
          </cell>
          <cell r="F2036">
            <v>0</v>
          </cell>
          <cell r="G2036">
            <v>0</v>
          </cell>
          <cell r="H2036">
            <v>0</v>
          </cell>
          <cell r="Q2036">
            <v>0</v>
          </cell>
          <cell r="R2036">
            <v>0</v>
          </cell>
          <cell r="S2036">
            <v>0</v>
          </cell>
        </row>
        <row r="2037">
          <cell r="C2037">
            <v>0</v>
          </cell>
          <cell r="D2037">
            <v>0</v>
          </cell>
          <cell r="E2037">
            <v>0</v>
          </cell>
          <cell r="F2037">
            <v>0</v>
          </cell>
          <cell r="G2037">
            <v>0</v>
          </cell>
          <cell r="H2037">
            <v>0</v>
          </cell>
          <cell r="Q2037">
            <v>0</v>
          </cell>
          <cell r="R2037">
            <v>0</v>
          </cell>
          <cell r="S2037">
            <v>0</v>
          </cell>
        </row>
        <row r="2038">
          <cell r="C2038">
            <v>0</v>
          </cell>
          <cell r="D2038">
            <v>0</v>
          </cell>
          <cell r="E2038">
            <v>0</v>
          </cell>
          <cell r="F2038">
            <v>0</v>
          </cell>
          <cell r="G2038">
            <v>0</v>
          </cell>
          <cell r="H2038">
            <v>0</v>
          </cell>
          <cell r="Q2038">
            <v>0</v>
          </cell>
          <cell r="R2038">
            <v>0</v>
          </cell>
          <cell r="S2038">
            <v>0</v>
          </cell>
        </row>
        <row r="2039">
          <cell r="C2039">
            <v>0</v>
          </cell>
          <cell r="D2039">
            <v>0</v>
          </cell>
          <cell r="E2039">
            <v>0</v>
          </cell>
          <cell r="F2039">
            <v>0</v>
          </cell>
          <cell r="G2039">
            <v>0</v>
          </cell>
          <cell r="H2039">
            <v>0</v>
          </cell>
          <cell r="Q2039">
            <v>0</v>
          </cell>
          <cell r="R2039">
            <v>0</v>
          </cell>
          <cell r="S2039">
            <v>0</v>
          </cell>
        </row>
        <row r="2040">
          <cell r="C2040">
            <v>0</v>
          </cell>
          <cell r="D2040">
            <v>0</v>
          </cell>
          <cell r="E2040">
            <v>0</v>
          </cell>
          <cell r="F2040">
            <v>0</v>
          </cell>
          <cell r="G2040">
            <v>0</v>
          </cell>
          <cell r="H2040">
            <v>0</v>
          </cell>
          <cell r="Q2040">
            <v>0</v>
          </cell>
          <cell r="R2040">
            <v>0</v>
          </cell>
          <cell r="S2040">
            <v>0</v>
          </cell>
        </row>
        <row r="2041">
          <cell r="C2041">
            <v>0</v>
          </cell>
          <cell r="D2041">
            <v>0</v>
          </cell>
          <cell r="E2041">
            <v>0</v>
          </cell>
          <cell r="F2041">
            <v>0</v>
          </cell>
          <cell r="G2041">
            <v>0</v>
          </cell>
          <cell r="H2041">
            <v>0</v>
          </cell>
          <cell r="Q2041">
            <v>0</v>
          </cell>
          <cell r="R2041">
            <v>0</v>
          </cell>
          <cell r="S2041">
            <v>0</v>
          </cell>
        </row>
        <row r="2042">
          <cell r="C2042">
            <v>0</v>
          </cell>
          <cell r="D2042">
            <v>0</v>
          </cell>
          <cell r="E2042">
            <v>0</v>
          </cell>
          <cell r="F2042">
            <v>0</v>
          </cell>
          <cell r="G2042">
            <v>0</v>
          </cell>
          <cell r="H2042">
            <v>0</v>
          </cell>
          <cell r="Q2042">
            <v>0</v>
          </cell>
          <cell r="R2042">
            <v>0</v>
          </cell>
          <cell r="S2042">
            <v>0</v>
          </cell>
        </row>
        <row r="2043">
          <cell r="C2043">
            <v>0</v>
          </cell>
          <cell r="D2043">
            <v>0</v>
          </cell>
          <cell r="E2043">
            <v>0</v>
          </cell>
          <cell r="F2043">
            <v>0</v>
          </cell>
          <cell r="G2043">
            <v>0</v>
          </cell>
          <cell r="H2043">
            <v>0</v>
          </cell>
          <cell r="Q2043">
            <v>0</v>
          </cell>
          <cell r="R2043">
            <v>0</v>
          </cell>
          <cell r="S2043">
            <v>0</v>
          </cell>
        </row>
        <row r="2044">
          <cell r="C2044">
            <v>0</v>
          </cell>
          <cell r="D2044">
            <v>0</v>
          </cell>
          <cell r="E2044">
            <v>0</v>
          </cell>
          <cell r="F2044">
            <v>0</v>
          </cell>
          <cell r="G2044">
            <v>0</v>
          </cell>
          <cell r="H2044">
            <v>0</v>
          </cell>
          <cell r="Q2044">
            <v>0</v>
          </cell>
          <cell r="R2044">
            <v>0</v>
          </cell>
          <cell r="S2044">
            <v>0</v>
          </cell>
        </row>
        <row r="2045">
          <cell r="C2045">
            <v>0</v>
          </cell>
          <cell r="D2045">
            <v>0</v>
          </cell>
          <cell r="E2045">
            <v>0</v>
          </cell>
          <cell r="F2045">
            <v>0</v>
          </cell>
          <cell r="H2045">
            <v>0</v>
          </cell>
          <cell r="Q2045">
            <v>0</v>
          </cell>
          <cell r="R2045">
            <v>0</v>
          </cell>
          <cell r="S2045">
            <v>0</v>
          </cell>
        </row>
        <row r="2046">
          <cell r="C2046">
            <v>0</v>
          </cell>
          <cell r="D2046">
            <v>0</v>
          </cell>
          <cell r="E2046">
            <v>0</v>
          </cell>
          <cell r="F2046">
            <v>0</v>
          </cell>
          <cell r="H2046">
            <v>0</v>
          </cell>
          <cell r="Q2046">
            <v>0</v>
          </cell>
          <cell r="R2046">
            <v>0</v>
          </cell>
          <cell r="S2046">
            <v>0</v>
          </cell>
        </row>
        <row r="2047">
          <cell r="B2047">
            <v>4</v>
          </cell>
          <cell r="C2047" t="str">
            <v>基本直接费</v>
          </cell>
          <cell r="G2047">
            <v>0.34200072760172873</v>
          </cell>
        </row>
        <row r="2048">
          <cell r="B2048">
            <v>5</v>
          </cell>
          <cell r="C2048" t="str">
            <v>其他直接费</v>
          </cell>
          <cell r="G2048">
            <v>5.5529123492507895E-2</v>
          </cell>
        </row>
        <row r="2049">
          <cell r="B2049">
            <v>6</v>
          </cell>
          <cell r="C2049" t="str">
            <v>间接费</v>
          </cell>
          <cell r="G2049">
            <v>2.5740479717781532E-2</v>
          </cell>
        </row>
        <row r="2050">
          <cell r="B2050">
            <v>7</v>
          </cell>
          <cell r="C2050" t="str">
            <v>合计</v>
          </cell>
          <cell r="G2050">
            <v>0.42327033081201815</v>
          </cell>
        </row>
        <row r="2052">
          <cell r="B2052" t="str">
            <v>单   价   分   析   表</v>
          </cell>
          <cell r="J2052" t="str">
            <v>工序划分</v>
          </cell>
          <cell r="Q2052" t="str">
            <v>汇总项</v>
          </cell>
        </row>
        <row r="2054">
          <cell r="A2054" t="str">
            <v>BOQ系数</v>
          </cell>
          <cell r="B2054" t="str">
            <v>项目编号:</v>
          </cell>
          <cell r="C2054" t="str">
            <v>木梁</v>
          </cell>
          <cell r="G2054" t="str">
            <v>数量</v>
          </cell>
          <cell r="H2054">
            <v>64</v>
          </cell>
          <cell r="I2054" t="str">
            <v>单价</v>
          </cell>
          <cell r="J2054" t="str">
            <v>‘5-8-7</v>
          </cell>
        </row>
        <row r="2055">
          <cell r="B2055" t="str">
            <v>项目名称:</v>
          </cell>
          <cell r="C2055" t="str">
            <v>Provide, Supply and install wooden Beams 50x150mm 4000mm long complete with bolts and nuts.</v>
          </cell>
          <cell r="G2055" t="str">
            <v>单位</v>
          </cell>
          <cell r="H2055">
            <v>0</v>
          </cell>
          <cell r="I2055">
            <v>2.5396219848721082</v>
          </cell>
          <cell r="J2055" t="str">
            <v>木基层</v>
          </cell>
        </row>
        <row r="2056">
          <cell r="A2056" t="str">
            <v>木梁</v>
          </cell>
          <cell r="B2056" t="str">
            <v>单   价:</v>
          </cell>
          <cell r="C2056">
            <v>2.5396219848721082</v>
          </cell>
          <cell r="D2056" t="str">
            <v>USD/</v>
          </cell>
          <cell r="G2056" t="str">
            <v>定额单位</v>
          </cell>
          <cell r="I2056">
            <v>247</v>
          </cell>
        </row>
        <row r="2057">
          <cell r="A2057" t="str">
            <v>定额号</v>
          </cell>
          <cell r="B2057" t="str">
            <v>E01</v>
          </cell>
          <cell r="C2057" t="str">
            <v>名称及规格</v>
          </cell>
          <cell r="D2057" t="str">
            <v>单位</v>
          </cell>
          <cell r="E2057" t="str">
            <v>数  量</v>
          </cell>
          <cell r="F2057" t="str">
            <v>单价</v>
          </cell>
          <cell r="G2057" t="str">
            <v>合价</v>
          </cell>
          <cell r="J2057" t="str">
            <v>10M3</v>
          </cell>
          <cell r="Q2057" t="str">
            <v>数量汇总</v>
          </cell>
          <cell r="R2057" t="str">
            <v>价格汇总(美元)</v>
          </cell>
          <cell r="S2057" t="str">
            <v>价格汇总(当地币)</v>
          </cell>
        </row>
        <row r="2058">
          <cell r="G2058" t="str">
            <v>美元</v>
          </cell>
          <cell r="H2058" t="str">
            <v>当地币</v>
          </cell>
          <cell r="J2058">
            <v>3.0000000000000001E-3</v>
          </cell>
        </row>
        <row r="2059">
          <cell r="A2059" t="str">
            <v>L00</v>
          </cell>
          <cell r="B2059">
            <v>1</v>
          </cell>
          <cell r="C2059" t="str">
            <v>人工</v>
          </cell>
          <cell r="G2059">
            <v>0.3083437982501287</v>
          </cell>
          <cell r="H2059">
            <v>29.955600000000004</v>
          </cell>
          <cell r="Q2059">
            <v>0</v>
          </cell>
          <cell r="R2059">
            <v>19.734003088008237</v>
          </cell>
          <cell r="S2059">
            <v>1917.1584000000003</v>
          </cell>
        </row>
        <row r="2060">
          <cell r="A2060" t="str">
            <v>L10</v>
          </cell>
          <cell r="B2060">
            <v>1.1000000000000001</v>
          </cell>
          <cell r="C2060" t="str">
            <v>力工</v>
          </cell>
          <cell r="D2060" t="str">
            <v>day</v>
          </cell>
          <cell r="E2060">
            <v>7.6319999999999999E-2</v>
          </cell>
          <cell r="F2060">
            <v>2.8821410190427175</v>
          </cell>
          <cell r="G2060">
            <v>0.2199650025733402</v>
          </cell>
          <cell r="H2060">
            <v>21.369600000000002</v>
          </cell>
          <cell r="J2060">
            <v>25.44</v>
          </cell>
          <cell r="Q2060">
            <v>4.8844799999999999</v>
          </cell>
          <cell r="R2060">
            <v>14.077760164693773</v>
          </cell>
          <cell r="S2060">
            <v>1367.6544000000001</v>
          </cell>
        </row>
        <row r="2061">
          <cell r="A2061" t="str">
            <v>L20</v>
          </cell>
          <cell r="B2061">
            <v>1.2</v>
          </cell>
          <cell r="C2061" t="str">
            <v>技工</v>
          </cell>
          <cell r="D2061" t="str">
            <v>day</v>
          </cell>
          <cell r="E2061">
            <v>1.908E-2</v>
          </cell>
          <cell r="F2061">
            <v>4.6320123520329384</v>
          </cell>
          <cell r="G2061">
            <v>8.8378795676788469E-2</v>
          </cell>
          <cell r="H2061">
            <v>8.5860000000000003</v>
          </cell>
          <cell r="J2061">
            <v>6.36</v>
          </cell>
          <cell r="Q2061">
            <v>1.22112</v>
          </cell>
          <cell r="R2061">
            <v>5.656242923314462</v>
          </cell>
          <cell r="S2061">
            <v>549.50400000000002</v>
          </cell>
        </row>
        <row r="2062">
          <cell r="A2062" t="str">
            <v>M000</v>
          </cell>
          <cell r="B2062">
            <v>2</v>
          </cell>
          <cell r="C2062" t="str">
            <v>建筑材料</v>
          </cell>
          <cell r="G2062">
            <v>1.7436605673602432</v>
          </cell>
          <cell r="H2062">
            <v>169.39662411904763</v>
          </cell>
          <cell r="Q2062">
            <v>0</v>
          </cell>
          <cell r="R2062">
            <v>111.59427631105557</v>
          </cell>
          <cell r="S2062">
            <v>10841.383943619048</v>
          </cell>
        </row>
        <row r="2063">
          <cell r="A2063" t="str">
            <v>Q01</v>
          </cell>
          <cell r="C2063" t="str">
            <v>木材</v>
          </cell>
          <cell r="D2063" t="str">
            <v>m3</v>
          </cell>
          <cell r="E2063">
            <v>3.5250000000000004E-2</v>
          </cell>
          <cell r="F2063">
            <v>26.351003602676272</v>
          </cell>
          <cell r="G2063">
            <v>0.92887287699433863</v>
          </cell>
          <cell r="H2063">
            <v>90.240000000000009</v>
          </cell>
          <cell r="J2063">
            <v>11.75</v>
          </cell>
          <cell r="Q2063">
            <v>2.2560000000000002</v>
          </cell>
          <cell r="R2063">
            <v>59.447864127637672</v>
          </cell>
          <cell r="S2063">
            <v>5775.3600000000006</v>
          </cell>
        </row>
        <row r="2064">
          <cell r="A2064" t="str">
            <v>Y05-10</v>
          </cell>
          <cell r="C2064" t="str">
            <v>防腐油</v>
          </cell>
          <cell r="D2064" t="str">
            <v>kg</v>
          </cell>
          <cell r="E2064">
            <v>0.1167</v>
          </cell>
          <cell r="F2064">
            <v>3.9984126984126989</v>
          </cell>
          <cell r="G2064">
            <v>0.46661476190476198</v>
          </cell>
          <cell r="H2064">
            <v>45.331624119047632</v>
          </cell>
          <cell r="J2064">
            <v>38.9</v>
          </cell>
          <cell r="Q2064">
            <v>7.4687999999999999</v>
          </cell>
          <cell r="R2064">
            <v>29.863344761904767</v>
          </cell>
          <cell r="S2064">
            <v>2901.2239436190484</v>
          </cell>
        </row>
        <row r="2065">
          <cell r="A2065" t="str">
            <v>G13</v>
          </cell>
          <cell r="C2065" t="str">
            <v>铁钉</v>
          </cell>
          <cell r="D2065" t="str">
            <v>kg</v>
          </cell>
          <cell r="E2065">
            <v>0.1353</v>
          </cell>
          <cell r="F2065">
            <v>2.5733401955738548</v>
          </cell>
          <cell r="G2065">
            <v>0.34817292846114256</v>
          </cell>
          <cell r="H2065">
            <v>33.825000000000003</v>
          </cell>
          <cell r="J2065">
            <v>45.1</v>
          </cell>
          <cell r="Q2065">
            <v>8.6592000000000002</v>
          </cell>
          <cell r="R2065">
            <v>22.283067421513124</v>
          </cell>
          <cell r="S2065">
            <v>2164.8000000000002</v>
          </cell>
        </row>
        <row r="2066">
          <cell r="C2066">
            <v>0</v>
          </cell>
          <cell r="D2066">
            <v>0</v>
          </cell>
          <cell r="E2066">
            <v>0</v>
          </cell>
          <cell r="F2066">
            <v>0</v>
          </cell>
          <cell r="G2066">
            <v>0</v>
          </cell>
          <cell r="H2066">
            <v>0</v>
          </cell>
          <cell r="Q2066">
            <v>0</v>
          </cell>
          <cell r="R2066">
            <v>0</v>
          </cell>
          <cell r="S2066">
            <v>0</v>
          </cell>
        </row>
        <row r="2067">
          <cell r="C2067">
            <v>0</v>
          </cell>
          <cell r="D2067">
            <v>0</v>
          </cell>
          <cell r="E2067">
            <v>0</v>
          </cell>
          <cell r="F2067">
            <v>0</v>
          </cell>
          <cell r="G2067">
            <v>0</v>
          </cell>
          <cell r="H2067">
            <v>0</v>
          </cell>
          <cell r="Q2067">
            <v>0</v>
          </cell>
          <cell r="R2067">
            <v>0</v>
          </cell>
          <cell r="S2067">
            <v>0</v>
          </cell>
        </row>
        <row r="2068">
          <cell r="C2068">
            <v>0</v>
          </cell>
          <cell r="D2068">
            <v>0</v>
          </cell>
          <cell r="E2068">
            <v>0</v>
          </cell>
          <cell r="F2068">
            <v>0</v>
          </cell>
          <cell r="G2068">
            <v>0</v>
          </cell>
          <cell r="H2068">
            <v>0</v>
          </cell>
          <cell r="Q2068">
            <v>0</v>
          </cell>
          <cell r="R2068">
            <v>0</v>
          </cell>
          <cell r="S2068">
            <v>0</v>
          </cell>
        </row>
        <row r="2069">
          <cell r="C2069">
            <v>0</v>
          </cell>
          <cell r="D2069">
            <v>0</v>
          </cell>
          <cell r="E2069">
            <v>0</v>
          </cell>
          <cell r="F2069">
            <v>0</v>
          </cell>
          <cell r="G2069">
            <v>0</v>
          </cell>
          <cell r="H2069">
            <v>0</v>
          </cell>
          <cell r="Q2069">
            <v>0</v>
          </cell>
          <cell r="R2069">
            <v>0</v>
          </cell>
          <cell r="S2069">
            <v>0</v>
          </cell>
        </row>
        <row r="2070">
          <cell r="C2070">
            <v>0</v>
          </cell>
          <cell r="D2070">
            <v>0</v>
          </cell>
          <cell r="E2070">
            <v>0</v>
          </cell>
          <cell r="F2070">
            <v>0</v>
          </cell>
          <cell r="G2070">
            <v>0</v>
          </cell>
          <cell r="H2070">
            <v>0</v>
          </cell>
          <cell r="Q2070">
            <v>0</v>
          </cell>
          <cell r="R2070">
            <v>0</v>
          </cell>
          <cell r="S2070">
            <v>0</v>
          </cell>
        </row>
        <row r="2071">
          <cell r="C2071">
            <v>0</v>
          </cell>
          <cell r="D2071">
            <v>0</v>
          </cell>
          <cell r="E2071">
            <v>0</v>
          </cell>
          <cell r="F2071">
            <v>0</v>
          </cell>
          <cell r="G2071">
            <v>0</v>
          </cell>
          <cell r="H2071">
            <v>0</v>
          </cell>
          <cell r="Q2071">
            <v>0</v>
          </cell>
          <cell r="R2071">
            <v>0</v>
          </cell>
          <cell r="S2071">
            <v>0</v>
          </cell>
        </row>
        <row r="2072">
          <cell r="C2072">
            <v>0</v>
          </cell>
          <cell r="D2072">
            <v>0</v>
          </cell>
          <cell r="E2072">
            <v>0</v>
          </cell>
          <cell r="F2072">
            <v>0</v>
          </cell>
          <cell r="G2072">
            <v>0</v>
          </cell>
          <cell r="H2072">
            <v>0</v>
          </cell>
          <cell r="Q2072">
            <v>0</v>
          </cell>
          <cell r="R2072">
            <v>0</v>
          </cell>
          <cell r="S2072">
            <v>0</v>
          </cell>
        </row>
        <row r="2073">
          <cell r="C2073">
            <v>0</v>
          </cell>
          <cell r="D2073">
            <v>0</v>
          </cell>
          <cell r="E2073">
            <v>0</v>
          </cell>
          <cell r="F2073">
            <v>0</v>
          </cell>
          <cell r="G2073">
            <v>0</v>
          </cell>
          <cell r="H2073">
            <v>0</v>
          </cell>
          <cell r="Q2073">
            <v>0</v>
          </cell>
          <cell r="R2073">
            <v>0</v>
          </cell>
          <cell r="S2073">
            <v>0</v>
          </cell>
        </row>
        <row r="2074">
          <cell r="C2074">
            <v>0</v>
          </cell>
          <cell r="D2074">
            <v>0</v>
          </cell>
          <cell r="E2074">
            <v>0</v>
          </cell>
          <cell r="F2074">
            <v>0</v>
          </cell>
          <cell r="G2074">
            <v>0</v>
          </cell>
          <cell r="H2074">
            <v>0</v>
          </cell>
          <cell r="Q2074">
            <v>0</v>
          </cell>
          <cell r="R2074">
            <v>0</v>
          </cell>
          <cell r="S2074">
            <v>0</v>
          </cell>
        </row>
        <row r="2075">
          <cell r="C2075">
            <v>0</v>
          </cell>
          <cell r="D2075">
            <v>0</v>
          </cell>
          <cell r="E2075">
            <v>0</v>
          </cell>
          <cell r="F2075">
            <v>0</v>
          </cell>
          <cell r="G2075">
            <v>0</v>
          </cell>
          <cell r="H2075">
            <v>0</v>
          </cell>
          <cell r="Q2075">
            <v>0</v>
          </cell>
          <cell r="R2075">
            <v>0</v>
          </cell>
          <cell r="S2075">
            <v>0</v>
          </cell>
        </row>
        <row r="2076">
          <cell r="C2076">
            <v>0</v>
          </cell>
          <cell r="D2076">
            <v>0</v>
          </cell>
          <cell r="E2076">
            <v>0</v>
          </cell>
          <cell r="F2076">
            <v>0</v>
          </cell>
          <cell r="G2076">
            <v>0</v>
          </cell>
          <cell r="H2076">
            <v>0</v>
          </cell>
          <cell r="Q2076">
            <v>0</v>
          </cell>
          <cell r="R2076">
            <v>0</v>
          </cell>
          <cell r="S2076">
            <v>0</v>
          </cell>
        </row>
        <row r="2077">
          <cell r="C2077">
            <v>0</v>
          </cell>
          <cell r="D2077">
            <v>0</v>
          </cell>
          <cell r="E2077">
            <v>0</v>
          </cell>
          <cell r="F2077">
            <v>0</v>
          </cell>
          <cell r="G2077">
            <v>0</v>
          </cell>
          <cell r="H2077">
            <v>0</v>
          </cell>
          <cell r="Q2077">
            <v>0</v>
          </cell>
          <cell r="R2077">
            <v>0</v>
          </cell>
          <cell r="S2077">
            <v>0</v>
          </cell>
        </row>
        <row r="2078">
          <cell r="C2078">
            <v>0</v>
          </cell>
          <cell r="D2078">
            <v>0</v>
          </cell>
          <cell r="E2078">
            <v>0</v>
          </cell>
          <cell r="F2078">
            <v>0</v>
          </cell>
          <cell r="G2078">
            <v>0</v>
          </cell>
          <cell r="H2078">
            <v>0</v>
          </cell>
          <cell r="Q2078">
            <v>0</v>
          </cell>
          <cell r="R2078">
            <v>0</v>
          </cell>
          <cell r="S2078">
            <v>0</v>
          </cell>
        </row>
        <row r="2079">
          <cell r="C2079">
            <v>0</v>
          </cell>
          <cell r="D2079">
            <v>0</v>
          </cell>
          <cell r="E2079">
            <v>0</v>
          </cell>
          <cell r="F2079">
            <v>0</v>
          </cell>
          <cell r="G2079">
            <v>0</v>
          </cell>
          <cell r="H2079">
            <v>0</v>
          </cell>
          <cell r="Q2079">
            <v>0</v>
          </cell>
          <cell r="R2079">
            <v>0</v>
          </cell>
          <cell r="S2079">
            <v>0</v>
          </cell>
        </row>
        <row r="2080">
          <cell r="C2080">
            <v>0</v>
          </cell>
          <cell r="D2080">
            <v>0</v>
          </cell>
          <cell r="E2080">
            <v>0</v>
          </cell>
          <cell r="F2080">
            <v>0</v>
          </cell>
          <cell r="G2080">
            <v>0</v>
          </cell>
          <cell r="H2080">
            <v>0</v>
          </cell>
          <cell r="Q2080">
            <v>0</v>
          </cell>
          <cell r="R2080">
            <v>0</v>
          </cell>
          <cell r="S2080">
            <v>0</v>
          </cell>
        </row>
        <row r="2081">
          <cell r="C2081">
            <v>0</v>
          </cell>
          <cell r="D2081">
            <v>0</v>
          </cell>
          <cell r="E2081">
            <v>0</v>
          </cell>
          <cell r="F2081">
            <v>0</v>
          </cell>
          <cell r="G2081">
            <v>0</v>
          </cell>
          <cell r="H2081">
            <v>0</v>
          </cell>
          <cell r="Q2081">
            <v>0</v>
          </cell>
          <cell r="R2081">
            <v>0</v>
          </cell>
          <cell r="S2081">
            <v>0</v>
          </cell>
        </row>
        <row r="2082">
          <cell r="A2082" t="str">
            <v>m998</v>
          </cell>
          <cell r="C2082" t="str">
            <v>其它材料费</v>
          </cell>
          <cell r="D2082" t="str">
            <v>%</v>
          </cell>
          <cell r="E2082">
            <v>0</v>
          </cell>
          <cell r="F2082">
            <v>0</v>
          </cell>
          <cell r="G2082">
            <v>0</v>
          </cell>
          <cell r="H2082">
            <v>0</v>
          </cell>
          <cell r="Q2082">
            <v>0</v>
          </cell>
          <cell r="R2082">
            <v>0</v>
          </cell>
          <cell r="S2082">
            <v>0</v>
          </cell>
        </row>
        <row r="2083">
          <cell r="A2083" t="str">
            <v>m999</v>
          </cell>
          <cell r="C2083" t="str">
            <v>其它材料费</v>
          </cell>
          <cell r="D2083" t="str">
            <v>usd</v>
          </cell>
          <cell r="E2083">
            <v>0</v>
          </cell>
          <cell r="F2083">
            <v>1</v>
          </cell>
          <cell r="G2083">
            <v>0</v>
          </cell>
          <cell r="H2083">
            <v>0</v>
          </cell>
          <cell r="Q2083">
            <v>0</v>
          </cell>
          <cell r="R2083">
            <v>0</v>
          </cell>
          <cell r="S2083">
            <v>0</v>
          </cell>
        </row>
        <row r="2084">
          <cell r="A2084" t="str">
            <v>E000</v>
          </cell>
          <cell r="B2084">
            <v>3</v>
          </cell>
          <cell r="C2084" t="str">
            <v>施工设备</v>
          </cell>
          <cell r="G2084">
            <v>0</v>
          </cell>
          <cell r="H2084">
            <v>0</v>
          </cell>
          <cell r="Q2084">
            <v>0</v>
          </cell>
          <cell r="R2084">
            <v>0</v>
          </cell>
          <cell r="S2084">
            <v>0</v>
          </cell>
        </row>
        <row r="2085">
          <cell r="C2085">
            <v>0</v>
          </cell>
          <cell r="D2085">
            <v>0</v>
          </cell>
          <cell r="E2085">
            <v>0</v>
          </cell>
          <cell r="F2085">
            <v>0</v>
          </cell>
          <cell r="G2085">
            <v>0</v>
          </cell>
          <cell r="H2085">
            <v>0</v>
          </cell>
          <cell r="Q2085">
            <v>0</v>
          </cell>
          <cell r="R2085">
            <v>0</v>
          </cell>
          <cell r="S2085">
            <v>0</v>
          </cell>
        </row>
        <row r="2086">
          <cell r="C2086">
            <v>0</v>
          </cell>
          <cell r="D2086">
            <v>0</v>
          </cell>
          <cell r="E2086">
            <v>0</v>
          </cell>
          <cell r="F2086">
            <v>0</v>
          </cell>
          <cell r="G2086">
            <v>0</v>
          </cell>
          <cell r="H2086">
            <v>0</v>
          </cell>
          <cell r="Q2086">
            <v>0</v>
          </cell>
          <cell r="R2086">
            <v>0</v>
          </cell>
          <cell r="S2086">
            <v>0</v>
          </cell>
        </row>
        <row r="2087">
          <cell r="C2087">
            <v>0</v>
          </cell>
          <cell r="D2087">
            <v>0</v>
          </cell>
          <cell r="E2087">
            <v>0</v>
          </cell>
          <cell r="F2087">
            <v>0</v>
          </cell>
          <cell r="G2087">
            <v>0</v>
          </cell>
          <cell r="H2087">
            <v>0</v>
          </cell>
          <cell r="Q2087">
            <v>0</v>
          </cell>
          <cell r="R2087">
            <v>0</v>
          </cell>
          <cell r="S2087">
            <v>0</v>
          </cell>
        </row>
        <row r="2088">
          <cell r="C2088">
            <v>0</v>
          </cell>
          <cell r="D2088">
            <v>0</v>
          </cell>
          <cell r="E2088">
            <v>0</v>
          </cell>
          <cell r="F2088">
            <v>0</v>
          </cell>
          <cell r="G2088">
            <v>0</v>
          </cell>
          <cell r="H2088">
            <v>0</v>
          </cell>
          <cell r="Q2088">
            <v>0</v>
          </cell>
          <cell r="R2088">
            <v>0</v>
          </cell>
          <cell r="S2088">
            <v>0</v>
          </cell>
        </row>
        <row r="2089">
          <cell r="C2089">
            <v>0</v>
          </cell>
          <cell r="D2089">
            <v>0</v>
          </cell>
          <cell r="E2089">
            <v>0</v>
          </cell>
          <cell r="F2089">
            <v>0</v>
          </cell>
          <cell r="G2089">
            <v>0</v>
          </cell>
          <cell r="H2089">
            <v>0</v>
          </cell>
          <cell r="Q2089">
            <v>0</v>
          </cell>
          <cell r="R2089">
            <v>0</v>
          </cell>
          <cell r="S2089">
            <v>0</v>
          </cell>
        </row>
        <row r="2090">
          <cell r="C2090">
            <v>0</v>
          </cell>
          <cell r="D2090">
            <v>0</v>
          </cell>
          <cell r="E2090">
            <v>0</v>
          </cell>
          <cell r="F2090">
            <v>0</v>
          </cell>
          <cell r="G2090">
            <v>0</v>
          </cell>
          <cell r="H2090">
            <v>0</v>
          </cell>
          <cell r="Q2090">
            <v>0</v>
          </cell>
          <cell r="R2090">
            <v>0</v>
          </cell>
          <cell r="S2090">
            <v>0</v>
          </cell>
        </row>
        <row r="2091">
          <cell r="C2091">
            <v>0</v>
          </cell>
          <cell r="D2091">
            <v>0</v>
          </cell>
          <cell r="E2091">
            <v>0</v>
          </cell>
          <cell r="F2091">
            <v>0</v>
          </cell>
          <cell r="G2091">
            <v>0</v>
          </cell>
          <cell r="H2091">
            <v>0</v>
          </cell>
          <cell r="Q2091">
            <v>0</v>
          </cell>
          <cell r="R2091">
            <v>0</v>
          </cell>
          <cell r="S2091">
            <v>0</v>
          </cell>
        </row>
        <row r="2092">
          <cell r="C2092">
            <v>0</v>
          </cell>
          <cell r="D2092">
            <v>0</v>
          </cell>
          <cell r="E2092">
            <v>0</v>
          </cell>
          <cell r="F2092">
            <v>0</v>
          </cell>
          <cell r="G2092">
            <v>0</v>
          </cell>
          <cell r="H2092">
            <v>0</v>
          </cell>
          <cell r="Q2092">
            <v>0</v>
          </cell>
          <cell r="R2092">
            <v>0</v>
          </cell>
          <cell r="S2092">
            <v>0</v>
          </cell>
        </row>
        <row r="2093">
          <cell r="C2093">
            <v>0</v>
          </cell>
          <cell r="D2093">
            <v>0</v>
          </cell>
          <cell r="E2093">
            <v>0</v>
          </cell>
          <cell r="F2093">
            <v>0</v>
          </cell>
          <cell r="G2093">
            <v>0</v>
          </cell>
          <cell r="H2093">
            <v>0</v>
          </cell>
          <cell r="Q2093">
            <v>0</v>
          </cell>
          <cell r="R2093">
            <v>0</v>
          </cell>
          <cell r="S2093">
            <v>0</v>
          </cell>
        </row>
        <row r="2094">
          <cell r="C2094">
            <v>0</v>
          </cell>
          <cell r="D2094">
            <v>0</v>
          </cell>
          <cell r="E2094">
            <v>0</v>
          </cell>
          <cell r="F2094">
            <v>0</v>
          </cell>
          <cell r="G2094">
            <v>0</v>
          </cell>
          <cell r="H2094">
            <v>0</v>
          </cell>
          <cell r="Q2094">
            <v>0</v>
          </cell>
          <cell r="R2094">
            <v>0</v>
          </cell>
          <cell r="S2094">
            <v>0</v>
          </cell>
        </row>
        <row r="2095">
          <cell r="C2095">
            <v>0</v>
          </cell>
          <cell r="D2095">
            <v>0</v>
          </cell>
          <cell r="E2095">
            <v>0</v>
          </cell>
          <cell r="F2095">
            <v>0</v>
          </cell>
          <cell r="H2095">
            <v>0</v>
          </cell>
          <cell r="Q2095">
            <v>0</v>
          </cell>
          <cell r="R2095">
            <v>0</v>
          </cell>
          <cell r="S2095">
            <v>0</v>
          </cell>
        </row>
        <row r="2096">
          <cell r="C2096">
            <v>0</v>
          </cell>
          <cell r="D2096">
            <v>0</v>
          </cell>
          <cell r="E2096">
            <v>0</v>
          </cell>
          <cell r="F2096">
            <v>0</v>
          </cell>
          <cell r="H2096">
            <v>0</v>
          </cell>
          <cell r="Q2096">
            <v>0</v>
          </cell>
          <cell r="R2096">
            <v>0</v>
          </cell>
          <cell r="S2096">
            <v>0</v>
          </cell>
        </row>
        <row r="2097">
          <cell r="B2097">
            <v>4</v>
          </cell>
          <cell r="C2097" t="str">
            <v>基本直接费</v>
          </cell>
          <cell r="G2097">
            <v>2.0520043656103719</v>
          </cell>
        </row>
        <row r="2098">
          <cell r="B2098">
            <v>5</v>
          </cell>
          <cell r="C2098" t="str">
            <v>其他直接费</v>
          </cell>
          <cell r="G2098">
            <v>0.33317474095504734</v>
          </cell>
        </row>
        <row r="2099">
          <cell r="B2099">
            <v>6</v>
          </cell>
          <cell r="C2099" t="str">
            <v>间接费</v>
          </cell>
          <cell r="G2099">
            <v>0.15444287830668915</v>
          </cell>
        </row>
        <row r="2100">
          <cell r="B2100">
            <v>7</v>
          </cell>
          <cell r="C2100" t="str">
            <v>合计</v>
          </cell>
          <cell r="G2100">
            <v>2.5396219848721082</v>
          </cell>
        </row>
        <row r="2102">
          <cell r="B2102" t="str">
            <v>单   价   分   析   表</v>
          </cell>
          <cell r="J2102" t="str">
            <v>工序划分</v>
          </cell>
          <cell r="Q2102" t="str">
            <v>汇总项</v>
          </cell>
        </row>
        <row r="2104">
          <cell r="A2104" t="str">
            <v>BOQ系数</v>
          </cell>
          <cell r="B2104" t="str">
            <v>项目编号:</v>
          </cell>
          <cell r="C2104" t="str">
            <v>木基层25*150</v>
          </cell>
          <cell r="G2104" t="str">
            <v>数量</v>
          </cell>
          <cell r="H2104">
            <v>312</v>
          </cell>
          <cell r="I2104" t="str">
            <v>单价</v>
          </cell>
          <cell r="J2104" t="str">
            <v>‘5-8-7</v>
          </cell>
        </row>
        <row r="2105">
          <cell r="B2105" t="str">
            <v>项目名称:</v>
          </cell>
          <cell r="C2105" t="str">
            <v xml:space="preserve">2/25x150 mm: Struts and ties </v>
          </cell>
          <cell r="G2105" t="str">
            <v>单位</v>
          </cell>
          <cell r="H2105">
            <v>0</v>
          </cell>
          <cell r="I2105">
            <v>0.31745274810901353</v>
          </cell>
          <cell r="J2105" t="str">
            <v>木基层</v>
          </cell>
        </row>
        <row r="2106">
          <cell r="A2106" t="str">
            <v>木基层25*150</v>
          </cell>
          <cell r="B2106" t="str">
            <v>单   价:</v>
          </cell>
          <cell r="C2106">
            <v>0.31745274810901353</v>
          </cell>
          <cell r="D2106" t="str">
            <v>USD/</v>
          </cell>
          <cell r="G2106" t="str">
            <v>定额单位</v>
          </cell>
          <cell r="I2106">
            <v>31</v>
          </cell>
        </row>
        <row r="2107">
          <cell r="A2107" t="str">
            <v>定额号</v>
          </cell>
          <cell r="B2107" t="str">
            <v>E01</v>
          </cell>
          <cell r="C2107" t="str">
            <v>名称及规格</v>
          </cell>
          <cell r="D2107" t="str">
            <v>单位</v>
          </cell>
          <cell r="E2107" t="str">
            <v>数  量</v>
          </cell>
          <cell r="F2107" t="str">
            <v>单价</v>
          </cell>
          <cell r="G2107" t="str">
            <v>合价</v>
          </cell>
          <cell r="J2107" t="str">
            <v>10M3</v>
          </cell>
          <cell r="Q2107" t="str">
            <v>数量汇总</v>
          </cell>
          <cell r="R2107" t="str">
            <v>价格汇总(美元)</v>
          </cell>
          <cell r="S2107" t="str">
            <v>价格汇总(当地币)</v>
          </cell>
        </row>
        <row r="2108">
          <cell r="G2108" t="str">
            <v>美元</v>
          </cell>
          <cell r="H2108" t="str">
            <v>当地币</v>
          </cell>
          <cell r="J2108">
            <v>3.7500000000000001E-4</v>
          </cell>
        </row>
        <row r="2109">
          <cell r="A2109" t="str">
            <v>L00</v>
          </cell>
          <cell r="B2109">
            <v>1</v>
          </cell>
          <cell r="C2109" t="str">
            <v>人工</v>
          </cell>
          <cell r="G2109">
            <v>3.8542974781266087E-2</v>
          </cell>
          <cell r="H2109">
            <v>3.7444500000000005</v>
          </cell>
          <cell r="Q2109">
            <v>0</v>
          </cell>
          <cell r="R2109">
            <v>12.02540813175502</v>
          </cell>
          <cell r="S2109">
            <v>1168.2684000000002</v>
          </cell>
        </row>
        <row r="2110">
          <cell r="A2110" t="str">
            <v>L10</v>
          </cell>
          <cell r="B2110">
            <v>1.1000000000000001</v>
          </cell>
          <cell r="C2110" t="str">
            <v>力工</v>
          </cell>
          <cell r="D2110" t="str">
            <v>day</v>
          </cell>
          <cell r="E2110">
            <v>9.5399999999999999E-3</v>
          </cell>
          <cell r="F2110">
            <v>2.8821410190427175</v>
          </cell>
          <cell r="G2110">
            <v>2.7495625321667525E-2</v>
          </cell>
          <cell r="H2110">
            <v>2.6712000000000002</v>
          </cell>
          <cell r="J2110">
            <v>25.44</v>
          </cell>
          <cell r="Q2110">
            <v>2.97648</v>
          </cell>
          <cell r="R2110">
            <v>8.5786351003602679</v>
          </cell>
          <cell r="S2110">
            <v>833.41440000000011</v>
          </cell>
        </row>
        <row r="2111">
          <cell r="A2111" t="str">
            <v>L20</v>
          </cell>
          <cell r="B2111">
            <v>1.2</v>
          </cell>
          <cell r="C2111" t="str">
            <v>技工</v>
          </cell>
          <cell r="D2111" t="str">
            <v>day</v>
          </cell>
          <cell r="E2111">
            <v>2.385E-3</v>
          </cell>
          <cell r="F2111">
            <v>4.6320123520329384</v>
          </cell>
          <cell r="G2111">
            <v>1.1047349459598559E-2</v>
          </cell>
          <cell r="H2111">
            <v>1.07325</v>
          </cell>
          <cell r="J2111">
            <v>6.36</v>
          </cell>
          <cell r="Q2111">
            <v>0.74412</v>
          </cell>
          <cell r="R2111">
            <v>3.4467730313947502</v>
          </cell>
          <cell r="S2111">
            <v>334.85399999999998</v>
          </cell>
        </row>
        <row r="2112">
          <cell r="A2112" t="str">
            <v>M000</v>
          </cell>
          <cell r="B2112">
            <v>2</v>
          </cell>
          <cell r="C2112" t="str">
            <v>建筑材料</v>
          </cell>
          <cell r="G2112">
            <v>0.2179575709200304</v>
          </cell>
          <cell r="H2112">
            <v>21.174578014880954</v>
          </cell>
          <cell r="Q2112">
            <v>0</v>
          </cell>
          <cell r="R2112">
            <v>68.002762127049479</v>
          </cell>
          <cell r="S2112">
            <v>6606.4683406428576</v>
          </cell>
        </row>
        <row r="2113">
          <cell r="A2113" t="str">
            <v>Q01</v>
          </cell>
          <cell r="C2113" t="str">
            <v>木材</v>
          </cell>
          <cell r="D2113" t="str">
            <v>m3</v>
          </cell>
          <cell r="E2113">
            <v>4.4062500000000004E-3</v>
          </cell>
          <cell r="F2113">
            <v>26.351003602676272</v>
          </cell>
          <cell r="G2113">
            <v>0.11610910962429233</v>
          </cell>
          <cell r="H2113">
            <v>11.280000000000001</v>
          </cell>
          <cell r="J2113">
            <v>11.75</v>
          </cell>
          <cell r="Q2113">
            <v>1.3747500000000001</v>
          </cell>
          <cell r="R2113">
            <v>36.226042202779205</v>
          </cell>
          <cell r="S2113">
            <v>3519.3600000000006</v>
          </cell>
        </row>
        <row r="2114">
          <cell r="A2114" t="str">
            <v>Y05-10</v>
          </cell>
          <cell r="C2114" t="str">
            <v>防腐油</v>
          </cell>
          <cell r="D2114" t="str">
            <v>kg</v>
          </cell>
          <cell r="E2114">
            <v>1.45875E-2</v>
          </cell>
          <cell r="F2114">
            <v>3.9984126984126989</v>
          </cell>
          <cell r="G2114">
            <v>5.8326845238095247E-2</v>
          </cell>
          <cell r="H2114">
            <v>5.666453014880954</v>
          </cell>
          <cell r="J2114">
            <v>38.9</v>
          </cell>
          <cell r="Q2114">
            <v>4.5513000000000003</v>
          </cell>
          <cell r="R2114">
            <v>18.197975714285718</v>
          </cell>
          <cell r="S2114">
            <v>1767.9333406428577</v>
          </cell>
        </row>
        <row r="2115">
          <cell r="A2115" t="str">
            <v>G13</v>
          </cell>
          <cell r="C2115" t="str">
            <v>铁钉</v>
          </cell>
          <cell r="D2115" t="str">
            <v>kg</v>
          </cell>
          <cell r="E2115">
            <v>1.69125E-2</v>
          </cell>
          <cell r="F2115">
            <v>2.5733401955738548</v>
          </cell>
          <cell r="G2115">
            <v>4.352161605764282E-2</v>
          </cell>
          <cell r="H2115">
            <v>4.2281250000000004</v>
          </cell>
          <cell r="J2115">
            <v>45.1</v>
          </cell>
          <cell r="Q2115">
            <v>5.2766999999999999</v>
          </cell>
          <cell r="R2115">
            <v>13.57874420998456</v>
          </cell>
          <cell r="S2115">
            <v>1319.1750000000002</v>
          </cell>
        </row>
        <row r="2116">
          <cell r="C2116">
            <v>0</v>
          </cell>
          <cell r="D2116">
            <v>0</v>
          </cell>
          <cell r="E2116">
            <v>0</v>
          </cell>
          <cell r="F2116">
            <v>0</v>
          </cell>
          <cell r="G2116">
            <v>0</v>
          </cell>
          <cell r="H2116">
            <v>0</v>
          </cell>
          <cell r="Q2116">
            <v>0</v>
          </cell>
          <cell r="R2116">
            <v>0</v>
          </cell>
          <cell r="S2116">
            <v>0</v>
          </cell>
        </row>
        <row r="2117">
          <cell r="C2117">
            <v>0</v>
          </cell>
          <cell r="D2117">
            <v>0</v>
          </cell>
          <cell r="E2117">
            <v>0</v>
          </cell>
          <cell r="F2117">
            <v>0</v>
          </cell>
          <cell r="G2117">
            <v>0</v>
          </cell>
          <cell r="H2117">
            <v>0</v>
          </cell>
          <cell r="Q2117">
            <v>0</v>
          </cell>
          <cell r="R2117">
            <v>0</v>
          </cell>
          <cell r="S2117">
            <v>0</v>
          </cell>
        </row>
        <row r="2118">
          <cell r="C2118">
            <v>0</v>
          </cell>
          <cell r="D2118">
            <v>0</v>
          </cell>
          <cell r="E2118">
            <v>0</v>
          </cell>
          <cell r="F2118">
            <v>0</v>
          </cell>
          <cell r="G2118">
            <v>0</v>
          </cell>
          <cell r="H2118">
            <v>0</v>
          </cell>
          <cell r="Q2118">
            <v>0</v>
          </cell>
          <cell r="R2118">
            <v>0</v>
          </cell>
          <cell r="S2118">
            <v>0</v>
          </cell>
        </row>
        <row r="2119">
          <cell r="C2119">
            <v>0</v>
          </cell>
          <cell r="D2119">
            <v>0</v>
          </cell>
          <cell r="E2119">
            <v>0</v>
          </cell>
          <cell r="F2119">
            <v>0</v>
          </cell>
          <cell r="G2119">
            <v>0</v>
          </cell>
          <cell r="H2119">
            <v>0</v>
          </cell>
          <cell r="Q2119">
            <v>0</v>
          </cell>
          <cell r="R2119">
            <v>0</v>
          </cell>
          <cell r="S2119">
            <v>0</v>
          </cell>
        </row>
        <row r="2120">
          <cell r="C2120">
            <v>0</v>
          </cell>
          <cell r="D2120">
            <v>0</v>
          </cell>
          <cell r="E2120">
            <v>0</v>
          </cell>
          <cell r="F2120">
            <v>0</v>
          </cell>
          <cell r="G2120">
            <v>0</v>
          </cell>
          <cell r="H2120">
            <v>0</v>
          </cell>
          <cell r="Q2120">
            <v>0</v>
          </cell>
          <cell r="R2120">
            <v>0</v>
          </cell>
          <cell r="S2120">
            <v>0</v>
          </cell>
        </row>
        <row r="2121">
          <cell r="C2121">
            <v>0</v>
          </cell>
          <cell r="D2121">
            <v>0</v>
          </cell>
          <cell r="E2121">
            <v>0</v>
          </cell>
          <cell r="F2121">
            <v>0</v>
          </cell>
          <cell r="G2121">
            <v>0</v>
          </cell>
          <cell r="H2121">
            <v>0</v>
          </cell>
          <cell r="Q2121">
            <v>0</v>
          </cell>
          <cell r="R2121">
            <v>0</v>
          </cell>
          <cell r="S2121">
            <v>0</v>
          </cell>
        </row>
        <row r="2122">
          <cell r="C2122">
            <v>0</v>
          </cell>
          <cell r="D2122">
            <v>0</v>
          </cell>
          <cell r="E2122">
            <v>0</v>
          </cell>
          <cell r="F2122">
            <v>0</v>
          </cell>
          <cell r="G2122">
            <v>0</v>
          </cell>
          <cell r="H2122">
            <v>0</v>
          </cell>
          <cell r="Q2122">
            <v>0</v>
          </cell>
          <cell r="R2122">
            <v>0</v>
          </cell>
          <cell r="S2122">
            <v>0</v>
          </cell>
        </row>
        <row r="2123">
          <cell r="C2123">
            <v>0</v>
          </cell>
          <cell r="D2123">
            <v>0</v>
          </cell>
          <cell r="E2123">
            <v>0</v>
          </cell>
          <cell r="F2123">
            <v>0</v>
          </cell>
          <cell r="G2123">
            <v>0</v>
          </cell>
          <cell r="H2123">
            <v>0</v>
          </cell>
          <cell r="Q2123">
            <v>0</v>
          </cell>
          <cell r="R2123">
            <v>0</v>
          </cell>
          <cell r="S2123">
            <v>0</v>
          </cell>
        </row>
        <row r="2124">
          <cell r="C2124">
            <v>0</v>
          </cell>
          <cell r="D2124">
            <v>0</v>
          </cell>
          <cell r="E2124">
            <v>0</v>
          </cell>
          <cell r="F2124">
            <v>0</v>
          </cell>
          <cell r="G2124">
            <v>0</v>
          </cell>
          <cell r="H2124">
            <v>0</v>
          </cell>
          <cell r="Q2124">
            <v>0</v>
          </cell>
          <cell r="R2124">
            <v>0</v>
          </cell>
          <cell r="S2124">
            <v>0</v>
          </cell>
        </row>
        <row r="2125">
          <cell r="C2125">
            <v>0</v>
          </cell>
          <cell r="D2125">
            <v>0</v>
          </cell>
          <cell r="E2125">
            <v>0</v>
          </cell>
          <cell r="F2125">
            <v>0</v>
          </cell>
          <cell r="G2125">
            <v>0</v>
          </cell>
          <cell r="H2125">
            <v>0</v>
          </cell>
          <cell r="Q2125">
            <v>0</v>
          </cell>
          <cell r="R2125">
            <v>0</v>
          </cell>
          <cell r="S2125">
            <v>0</v>
          </cell>
        </row>
        <row r="2126">
          <cell r="C2126">
            <v>0</v>
          </cell>
          <cell r="D2126">
            <v>0</v>
          </cell>
          <cell r="E2126">
            <v>0</v>
          </cell>
          <cell r="F2126">
            <v>0</v>
          </cell>
          <cell r="G2126">
            <v>0</v>
          </cell>
          <cell r="H2126">
            <v>0</v>
          </cell>
          <cell r="Q2126">
            <v>0</v>
          </cell>
          <cell r="R2126">
            <v>0</v>
          </cell>
          <cell r="S2126">
            <v>0</v>
          </cell>
        </row>
        <row r="2127">
          <cell r="C2127">
            <v>0</v>
          </cell>
          <cell r="D2127">
            <v>0</v>
          </cell>
          <cell r="E2127">
            <v>0</v>
          </cell>
          <cell r="F2127">
            <v>0</v>
          </cell>
          <cell r="G2127">
            <v>0</v>
          </cell>
          <cell r="H2127">
            <v>0</v>
          </cell>
          <cell r="Q2127">
            <v>0</v>
          </cell>
          <cell r="R2127">
            <v>0</v>
          </cell>
          <cell r="S2127">
            <v>0</v>
          </cell>
        </row>
        <row r="2128">
          <cell r="C2128">
            <v>0</v>
          </cell>
          <cell r="D2128">
            <v>0</v>
          </cell>
          <cell r="E2128">
            <v>0</v>
          </cell>
          <cell r="F2128">
            <v>0</v>
          </cell>
          <cell r="G2128">
            <v>0</v>
          </cell>
          <cell r="H2128">
            <v>0</v>
          </cell>
          <cell r="Q2128">
            <v>0</v>
          </cell>
          <cell r="R2128">
            <v>0</v>
          </cell>
          <cell r="S2128">
            <v>0</v>
          </cell>
        </row>
        <row r="2129">
          <cell r="C2129">
            <v>0</v>
          </cell>
          <cell r="D2129">
            <v>0</v>
          </cell>
          <cell r="E2129">
            <v>0</v>
          </cell>
          <cell r="F2129">
            <v>0</v>
          </cell>
          <cell r="G2129">
            <v>0</v>
          </cell>
          <cell r="H2129">
            <v>0</v>
          </cell>
          <cell r="Q2129">
            <v>0</v>
          </cell>
          <cell r="R2129">
            <v>0</v>
          </cell>
          <cell r="S2129">
            <v>0</v>
          </cell>
        </row>
        <row r="2130">
          <cell r="C2130">
            <v>0</v>
          </cell>
          <cell r="D2130">
            <v>0</v>
          </cell>
          <cell r="E2130">
            <v>0</v>
          </cell>
          <cell r="F2130">
            <v>0</v>
          </cell>
          <cell r="G2130">
            <v>0</v>
          </cell>
          <cell r="H2130">
            <v>0</v>
          </cell>
          <cell r="Q2130">
            <v>0</v>
          </cell>
          <cell r="R2130">
            <v>0</v>
          </cell>
          <cell r="S2130">
            <v>0</v>
          </cell>
        </row>
        <row r="2131">
          <cell r="C2131">
            <v>0</v>
          </cell>
          <cell r="D2131">
            <v>0</v>
          </cell>
          <cell r="E2131">
            <v>0</v>
          </cell>
          <cell r="F2131">
            <v>0</v>
          </cell>
          <cell r="G2131">
            <v>0</v>
          </cell>
          <cell r="H2131">
            <v>0</v>
          </cell>
          <cell r="Q2131">
            <v>0</v>
          </cell>
          <cell r="R2131">
            <v>0</v>
          </cell>
          <cell r="S2131">
            <v>0</v>
          </cell>
        </row>
        <row r="2132">
          <cell r="A2132" t="str">
            <v>m998</v>
          </cell>
          <cell r="C2132" t="str">
            <v>其它材料费</v>
          </cell>
          <cell r="D2132" t="str">
            <v>%</v>
          </cell>
          <cell r="E2132">
            <v>0</v>
          </cell>
          <cell r="F2132">
            <v>0</v>
          </cell>
          <cell r="G2132">
            <v>0</v>
          </cell>
          <cell r="H2132">
            <v>0</v>
          </cell>
          <cell r="Q2132">
            <v>0</v>
          </cell>
          <cell r="R2132">
            <v>0</v>
          </cell>
          <cell r="S2132">
            <v>0</v>
          </cell>
        </row>
        <row r="2133">
          <cell r="A2133" t="str">
            <v>m999</v>
          </cell>
          <cell r="C2133" t="str">
            <v>其它材料费</v>
          </cell>
          <cell r="D2133" t="str">
            <v>usd</v>
          </cell>
          <cell r="E2133">
            <v>0</v>
          </cell>
          <cell r="F2133">
            <v>1</v>
          </cell>
          <cell r="G2133">
            <v>0</v>
          </cell>
          <cell r="H2133">
            <v>0</v>
          </cell>
          <cell r="Q2133">
            <v>0</v>
          </cell>
          <cell r="R2133">
            <v>0</v>
          </cell>
          <cell r="S2133">
            <v>0</v>
          </cell>
        </row>
        <row r="2134">
          <cell r="A2134" t="str">
            <v>E000</v>
          </cell>
          <cell r="B2134">
            <v>3</v>
          </cell>
          <cell r="C2134" t="str">
            <v>施工设备</v>
          </cell>
          <cell r="G2134">
            <v>0</v>
          </cell>
          <cell r="H2134">
            <v>0</v>
          </cell>
          <cell r="Q2134">
            <v>0</v>
          </cell>
          <cell r="R2134">
            <v>0</v>
          </cell>
          <cell r="S2134">
            <v>0</v>
          </cell>
        </row>
        <row r="2135">
          <cell r="C2135">
            <v>0</v>
          </cell>
          <cell r="D2135">
            <v>0</v>
          </cell>
          <cell r="E2135">
            <v>0</v>
          </cell>
          <cell r="F2135">
            <v>0</v>
          </cell>
          <cell r="G2135">
            <v>0</v>
          </cell>
          <cell r="H2135">
            <v>0</v>
          </cell>
          <cell r="Q2135">
            <v>0</v>
          </cell>
          <cell r="R2135">
            <v>0</v>
          </cell>
          <cell r="S2135">
            <v>0</v>
          </cell>
        </row>
        <row r="2136">
          <cell r="C2136">
            <v>0</v>
          </cell>
          <cell r="D2136">
            <v>0</v>
          </cell>
          <cell r="E2136">
            <v>0</v>
          </cell>
          <cell r="F2136">
            <v>0</v>
          </cell>
          <cell r="G2136">
            <v>0</v>
          </cell>
          <cell r="H2136">
            <v>0</v>
          </cell>
          <cell r="Q2136">
            <v>0</v>
          </cell>
          <cell r="R2136">
            <v>0</v>
          </cell>
          <cell r="S2136">
            <v>0</v>
          </cell>
        </row>
        <row r="2137">
          <cell r="C2137">
            <v>0</v>
          </cell>
          <cell r="D2137">
            <v>0</v>
          </cell>
          <cell r="E2137">
            <v>0</v>
          </cell>
          <cell r="F2137">
            <v>0</v>
          </cell>
          <cell r="G2137">
            <v>0</v>
          </cell>
          <cell r="H2137">
            <v>0</v>
          </cell>
          <cell r="Q2137">
            <v>0</v>
          </cell>
          <cell r="R2137">
            <v>0</v>
          </cell>
          <cell r="S2137">
            <v>0</v>
          </cell>
        </row>
        <row r="2138">
          <cell r="C2138">
            <v>0</v>
          </cell>
          <cell r="D2138">
            <v>0</v>
          </cell>
          <cell r="E2138">
            <v>0</v>
          </cell>
          <cell r="F2138">
            <v>0</v>
          </cell>
          <cell r="G2138">
            <v>0</v>
          </cell>
          <cell r="H2138">
            <v>0</v>
          </cell>
          <cell r="Q2138">
            <v>0</v>
          </cell>
          <cell r="R2138">
            <v>0</v>
          </cell>
          <cell r="S2138">
            <v>0</v>
          </cell>
        </row>
        <row r="2139">
          <cell r="C2139">
            <v>0</v>
          </cell>
          <cell r="D2139">
            <v>0</v>
          </cell>
          <cell r="E2139">
            <v>0</v>
          </cell>
          <cell r="F2139">
            <v>0</v>
          </cell>
          <cell r="G2139">
            <v>0</v>
          </cell>
          <cell r="H2139">
            <v>0</v>
          </cell>
          <cell r="Q2139">
            <v>0</v>
          </cell>
          <cell r="R2139">
            <v>0</v>
          </cell>
          <cell r="S2139">
            <v>0</v>
          </cell>
        </row>
        <row r="2140">
          <cell r="C2140">
            <v>0</v>
          </cell>
          <cell r="D2140">
            <v>0</v>
          </cell>
          <cell r="E2140">
            <v>0</v>
          </cell>
          <cell r="F2140">
            <v>0</v>
          </cell>
          <cell r="G2140">
            <v>0</v>
          </cell>
          <cell r="H2140">
            <v>0</v>
          </cell>
          <cell r="Q2140">
            <v>0</v>
          </cell>
          <cell r="R2140">
            <v>0</v>
          </cell>
          <cell r="S2140">
            <v>0</v>
          </cell>
        </row>
        <row r="2141">
          <cell r="C2141">
            <v>0</v>
          </cell>
          <cell r="D2141">
            <v>0</v>
          </cell>
          <cell r="E2141">
            <v>0</v>
          </cell>
          <cell r="F2141">
            <v>0</v>
          </cell>
          <cell r="G2141">
            <v>0</v>
          </cell>
          <cell r="H2141">
            <v>0</v>
          </cell>
          <cell r="Q2141">
            <v>0</v>
          </cell>
          <cell r="R2141">
            <v>0</v>
          </cell>
          <cell r="S2141">
            <v>0</v>
          </cell>
        </row>
        <row r="2142">
          <cell r="C2142">
            <v>0</v>
          </cell>
          <cell r="D2142">
            <v>0</v>
          </cell>
          <cell r="E2142">
            <v>0</v>
          </cell>
          <cell r="F2142">
            <v>0</v>
          </cell>
          <cell r="G2142">
            <v>0</v>
          </cell>
          <cell r="H2142">
            <v>0</v>
          </cell>
          <cell r="Q2142">
            <v>0</v>
          </cell>
          <cell r="R2142">
            <v>0</v>
          </cell>
          <cell r="S2142">
            <v>0</v>
          </cell>
        </row>
        <row r="2143">
          <cell r="C2143">
            <v>0</v>
          </cell>
          <cell r="D2143">
            <v>0</v>
          </cell>
          <cell r="E2143">
            <v>0</v>
          </cell>
          <cell r="F2143">
            <v>0</v>
          </cell>
          <cell r="G2143">
            <v>0</v>
          </cell>
          <cell r="H2143">
            <v>0</v>
          </cell>
          <cell r="Q2143">
            <v>0</v>
          </cell>
          <cell r="R2143">
            <v>0</v>
          </cell>
          <cell r="S2143">
            <v>0</v>
          </cell>
        </row>
        <row r="2144">
          <cell r="C2144">
            <v>0</v>
          </cell>
          <cell r="D2144">
            <v>0</v>
          </cell>
          <cell r="E2144">
            <v>0</v>
          </cell>
          <cell r="F2144">
            <v>0</v>
          </cell>
          <cell r="G2144">
            <v>0</v>
          </cell>
          <cell r="H2144">
            <v>0</v>
          </cell>
          <cell r="Q2144">
            <v>0</v>
          </cell>
          <cell r="R2144">
            <v>0</v>
          </cell>
          <cell r="S2144">
            <v>0</v>
          </cell>
        </row>
        <row r="2145">
          <cell r="C2145">
            <v>0</v>
          </cell>
          <cell r="D2145">
            <v>0</v>
          </cell>
          <cell r="E2145">
            <v>0</v>
          </cell>
          <cell r="F2145">
            <v>0</v>
          </cell>
          <cell r="H2145">
            <v>0</v>
          </cell>
          <cell r="Q2145">
            <v>0</v>
          </cell>
          <cell r="R2145">
            <v>0</v>
          </cell>
          <cell r="S2145">
            <v>0</v>
          </cell>
        </row>
        <row r="2146">
          <cell r="C2146">
            <v>0</v>
          </cell>
          <cell r="D2146">
            <v>0</v>
          </cell>
          <cell r="E2146">
            <v>0</v>
          </cell>
          <cell r="F2146">
            <v>0</v>
          </cell>
          <cell r="H2146">
            <v>0</v>
          </cell>
          <cell r="Q2146">
            <v>0</v>
          </cell>
          <cell r="R2146">
            <v>0</v>
          </cell>
          <cell r="S2146">
            <v>0</v>
          </cell>
        </row>
        <row r="2147">
          <cell r="B2147">
            <v>4</v>
          </cell>
          <cell r="C2147" t="str">
            <v>基本直接费</v>
          </cell>
          <cell r="G2147">
            <v>0.25650054570129649</v>
          </cell>
        </row>
        <row r="2148">
          <cell r="B2148">
            <v>5</v>
          </cell>
          <cell r="C2148" t="str">
            <v>其他直接费</v>
          </cell>
          <cell r="G2148">
            <v>4.1646842619380918E-2</v>
          </cell>
        </row>
        <row r="2149">
          <cell r="B2149">
            <v>6</v>
          </cell>
          <cell r="C2149" t="str">
            <v>间接费</v>
          </cell>
          <cell r="G2149">
            <v>1.9305359788336144E-2</v>
          </cell>
        </row>
        <row r="2150">
          <cell r="B2150">
            <v>7</v>
          </cell>
          <cell r="C2150" t="str">
            <v>合计</v>
          </cell>
          <cell r="G2150">
            <v>0.31745274810901353</v>
          </cell>
        </row>
        <row r="2152">
          <cell r="B2152" t="str">
            <v>单   价   分   析   表</v>
          </cell>
          <cell r="J2152" t="str">
            <v>工序划分</v>
          </cell>
          <cell r="Q2152" t="str">
            <v>汇总项</v>
          </cell>
        </row>
        <row r="2154">
          <cell r="A2154" t="str">
            <v>BOQ系数</v>
          </cell>
          <cell r="B2154" t="str">
            <v>项目编号:</v>
          </cell>
          <cell r="C2154" t="str">
            <v>屋面板150*50</v>
          </cell>
          <cell r="G2154" t="str">
            <v>数量</v>
          </cell>
          <cell r="H2154">
            <v>121</v>
          </cell>
          <cell r="I2154" t="str">
            <v>单价</v>
          </cell>
          <cell r="J2154" t="str">
            <v>‘5-8-7</v>
          </cell>
        </row>
        <row r="2155">
          <cell r="B2155" t="str">
            <v>项目名称:</v>
          </cell>
          <cell r="C2155" t="str">
            <v>150 x 50mm ridge piece</v>
          </cell>
          <cell r="G2155" t="str">
            <v>单位</v>
          </cell>
          <cell r="H2155">
            <v>0</v>
          </cell>
          <cell r="I2155">
            <v>0.63490549621802705</v>
          </cell>
          <cell r="J2155" t="str">
            <v>椽</v>
          </cell>
        </row>
        <row r="2156">
          <cell r="A2156" t="str">
            <v>屋面板150*50</v>
          </cell>
          <cell r="B2156" t="str">
            <v>单   价:</v>
          </cell>
          <cell r="C2156">
            <v>0.63490549621802705</v>
          </cell>
          <cell r="D2156" t="str">
            <v>USD/</v>
          </cell>
          <cell r="G2156" t="str">
            <v>定额单位</v>
          </cell>
          <cell r="I2156">
            <v>62</v>
          </cell>
        </row>
        <row r="2157">
          <cell r="A2157" t="str">
            <v>定额号</v>
          </cell>
          <cell r="B2157" t="str">
            <v>E01</v>
          </cell>
          <cell r="C2157" t="str">
            <v>名称及规格</v>
          </cell>
          <cell r="D2157" t="str">
            <v>单位</v>
          </cell>
          <cell r="E2157" t="str">
            <v>数  量</v>
          </cell>
          <cell r="F2157" t="str">
            <v>单价</v>
          </cell>
          <cell r="G2157" t="str">
            <v>合价</v>
          </cell>
          <cell r="J2157" t="str">
            <v>10M3</v>
          </cell>
          <cell r="Q2157" t="str">
            <v>数量汇总</v>
          </cell>
          <cell r="R2157" t="str">
            <v>价格汇总(美元)</v>
          </cell>
          <cell r="S2157" t="str">
            <v>价格汇总(当地币)</v>
          </cell>
        </row>
        <row r="2158">
          <cell r="G2158" t="str">
            <v>美元</v>
          </cell>
          <cell r="H2158" t="str">
            <v>当地币</v>
          </cell>
          <cell r="J2158">
            <v>7.5000000000000002E-4</v>
          </cell>
        </row>
        <row r="2159">
          <cell r="A2159" t="str">
            <v>L00</v>
          </cell>
          <cell r="B2159">
            <v>1</v>
          </cell>
          <cell r="C2159" t="str">
            <v>人工</v>
          </cell>
          <cell r="G2159">
            <v>7.7085949562532174E-2</v>
          </cell>
          <cell r="H2159">
            <v>7.488900000000001</v>
          </cell>
          <cell r="Q2159">
            <v>0</v>
          </cell>
          <cell r="R2159">
            <v>9.3273998970663925</v>
          </cell>
          <cell r="S2159">
            <v>906.15690000000018</v>
          </cell>
        </row>
        <row r="2160">
          <cell r="A2160" t="str">
            <v>L10</v>
          </cell>
          <cell r="B2160">
            <v>1.1000000000000001</v>
          </cell>
          <cell r="C2160" t="str">
            <v>力工</v>
          </cell>
          <cell r="D2160" t="str">
            <v>day</v>
          </cell>
          <cell r="E2160">
            <v>1.908E-2</v>
          </cell>
          <cell r="F2160">
            <v>2.8821410190427175</v>
          </cell>
          <cell r="G2160">
            <v>5.499125064333505E-2</v>
          </cell>
          <cell r="H2160">
            <v>5.3424000000000005</v>
          </cell>
          <cell r="J2160">
            <v>25.44</v>
          </cell>
          <cell r="Q2160">
            <v>2.3086799999999998</v>
          </cell>
          <cell r="R2160">
            <v>6.6539413278435413</v>
          </cell>
          <cell r="S2160">
            <v>646.43040000000008</v>
          </cell>
        </row>
        <row r="2161">
          <cell r="A2161" t="str">
            <v>L20</v>
          </cell>
          <cell r="B2161">
            <v>1.2</v>
          </cell>
          <cell r="C2161" t="str">
            <v>技工</v>
          </cell>
          <cell r="D2161" t="str">
            <v>day</v>
          </cell>
          <cell r="E2161">
            <v>4.7699999999999999E-3</v>
          </cell>
          <cell r="F2161">
            <v>4.6320123520329384</v>
          </cell>
          <cell r="G2161">
            <v>2.2094698919197117E-2</v>
          </cell>
          <cell r="H2161">
            <v>2.1465000000000001</v>
          </cell>
          <cell r="J2161">
            <v>6.36</v>
          </cell>
          <cell r="Q2161">
            <v>0.57716999999999996</v>
          </cell>
          <cell r="R2161">
            <v>2.6734585692228512</v>
          </cell>
          <cell r="S2161">
            <v>259.72649999999999</v>
          </cell>
        </row>
        <row r="2162">
          <cell r="A2162" t="str">
            <v>M000</v>
          </cell>
          <cell r="B2162">
            <v>2</v>
          </cell>
          <cell r="C2162" t="str">
            <v>建筑材料</v>
          </cell>
          <cell r="G2162">
            <v>0.4359151418400608</v>
          </cell>
          <cell r="H2162">
            <v>42.349156029761907</v>
          </cell>
          <cell r="Q2162">
            <v>0</v>
          </cell>
          <cell r="R2162">
            <v>52.745732162647357</v>
          </cell>
          <cell r="S2162">
            <v>5124.247879601191</v>
          </cell>
        </row>
        <row r="2163">
          <cell r="A2163" t="str">
            <v>Q01</v>
          </cell>
          <cell r="C2163" t="str">
            <v>木材</v>
          </cell>
          <cell r="D2163" t="str">
            <v>m3</v>
          </cell>
          <cell r="E2163">
            <v>8.8125000000000009E-3</v>
          </cell>
          <cell r="F2163">
            <v>26.351003602676272</v>
          </cell>
          <cell r="G2163">
            <v>0.23221821924858466</v>
          </cell>
          <cell r="H2163">
            <v>22.560000000000002</v>
          </cell>
          <cell r="J2163">
            <v>11.75</v>
          </cell>
          <cell r="Q2163">
            <v>1.0663125</v>
          </cell>
          <cell r="R2163">
            <v>28.098404529078742</v>
          </cell>
          <cell r="S2163">
            <v>2729.76</v>
          </cell>
        </row>
        <row r="2164">
          <cell r="A2164" t="str">
            <v>Y05-10</v>
          </cell>
          <cell r="C2164" t="str">
            <v>防腐油</v>
          </cell>
          <cell r="D2164" t="str">
            <v>kg</v>
          </cell>
          <cell r="E2164">
            <v>2.9175E-2</v>
          </cell>
          <cell r="F2164">
            <v>3.9984126984126989</v>
          </cell>
          <cell r="G2164">
            <v>0.11665369047619049</v>
          </cell>
          <cell r="H2164">
            <v>11.332906029761908</v>
          </cell>
          <cell r="J2164">
            <v>38.9</v>
          </cell>
          <cell r="Q2164">
            <v>3.5301749999999998</v>
          </cell>
          <cell r="R2164">
            <v>14.11509654761905</v>
          </cell>
          <cell r="S2164">
            <v>1371.2816296011908</v>
          </cell>
        </row>
        <row r="2165">
          <cell r="A2165" t="str">
            <v>G13</v>
          </cell>
          <cell r="C2165" t="str">
            <v>铁钉</v>
          </cell>
          <cell r="D2165" t="str">
            <v>kg</v>
          </cell>
          <cell r="E2165">
            <v>3.3825000000000001E-2</v>
          </cell>
          <cell r="F2165">
            <v>2.5733401955738548</v>
          </cell>
          <cell r="G2165">
            <v>8.704323211528564E-2</v>
          </cell>
          <cell r="H2165">
            <v>8.4562500000000007</v>
          </cell>
          <cell r="J2165">
            <v>45.1</v>
          </cell>
          <cell r="Q2165">
            <v>4.0928250000000004</v>
          </cell>
          <cell r="R2165">
            <v>10.532231085949562</v>
          </cell>
          <cell r="S2165">
            <v>1023.2062500000001</v>
          </cell>
        </row>
        <row r="2166">
          <cell r="C2166">
            <v>0</v>
          </cell>
          <cell r="D2166">
            <v>0</v>
          </cell>
          <cell r="E2166">
            <v>0</v>
          </cell>
          <cell r="F2166">
            <v>0</v>
          </cell>
          <cell r="G2166">
            <v>0</v>
          </cell>
          <cell r="H2166">
            <v>0</v>
          </cell>
          <cell r="Q2166">
            <v>0</v>
          </cell>
          <cell r="R2166">
            <v>0</v>
          </cell>
          <cell r="S2166">
            <v>0</v>
          </cell>
        </row>
        <row r="2167">
          <cell r="C2167">
            <v>0</v>
          </cell>
          <cell r="D2167">
            <v>0</v>
          </cell>
          <cell r="E2167">
            <v>0</v>
          </cell>
          <cell r="F2167">
            <v>0</v>
          </cell>
          <cell r="G2167">
            <v>0</v>
          </cell>
          <cell r="H2167">
            <v>0</v>
          </cell>
          <cell r="Q2167">
            <v>0</v>
          </cell>
          <cell r="R2167">
            <v>0</v>
          </cell>
          <cell r="S2167">
            <v>0</v>
          </cell>
        </row>
        <row r="2168">
          <cell r="C2168">
            <v>0</v>
          </cell>
          <cell r="D2168">
            <v>0</v>
          </cell>
          <cell r="E2168">
            <v>0</v>
          </cell>
          <cell r="F2168">
            <v>0</v>
          </cell>
          <cell r="G2168">
            <v>0</v>
          </cell>
          <cell r="H2168">
            <v>0</v>
          </cell>
          <cell r="Q2168">
            <v>0</v>
          </cell>
          <cell r="R2168">
            <v>0</v>
          </cell>
          <cell r="S2168">
            <v>0</v>
          </cell>
        </row>
        <row r="2169">
          <cell r="C2169">
            <v>0</v>
          </cell>
          <cell r="D2169">
            <v>0</v>
          </cell>
          <cell r="E2169">
            <v>0</v>
          </cell>
          <cell r="F2169">
            <v>0</v>
          </cell>
          <cell r="G2169">
            <v>0</v>
          </cell>
          <cell r="H2169">
            <v>0</v>
          </cell>
          <cell r="Q2169">
            <v>0</v>
          </cell>
          <cell r="R2169">
            <v>0</v>
          </cell>
          <cell r="S2169">
            <v>0</v>
          </cell>
        </row>
        <row r="2170">
          <cell r="C2170">
            <v>0</v>
          </cell>
          <cell r="D2170">
            <v>0</v>
          </cell>
          <cell r="E2170">
            <v>0</v>
          </cell>
          <cell r="F2170">
            <v>0</v>
          </cell>
          <cell r="G2170">
            <v>0</v>
          </cell>
          <cell r="H2170">
            <v>0</v>
          </cell>
          <cell r="Q2170">
            <v>0</v>
          </cell>
          <cell r="R2170">
            <v>0</v>
          </cell>
          <cell r="S2170">
            <v>0</v>
          </cell>
        </row>
        <row r="2171">
          <cell r="C2171">
            <v>0</v>
          </cell>
          <cell r="D2171">
            <v>0</v>
          </cell>
          <cell r="E2171">
            <v>0</v>
          </cell>
          <cell r="F2171">
            <v>0</v>
          </cell>
          <cell r="G2171">
            <v>0</v>
          </cell>
          <cell r="H2171">
            <v>0</v>
          </cell>
          <cell r="Q2171">
            <v>0</v>
          </cell>
          <cell r="R2171">
            <v>0</v>
          </cell>
          <cell r="S2171">
            <v>0</v>
          </cell>
        </row>
        <row r="2172">
          <cell r="C2172">
            <v>0</v>
          </cell>
          <cell r="D2172">
            <v>0</v>
          </cell>
          <cell r="E2172">
            <v>0</v>
          </cell>
          <cell r="F2172">
            <v>0</v>
          </cell>
          <cell r="G2172">
            <v>0</v>
          </cell>
          <cell r="H2172">
            <v>0</v>
          </cell>
          <cell r="Q2172">
            <v>0</v>
          </cell>
          <cell r="R2172">
            <v>0</v>
          </cell>
          <cell r="S2172">
            <v>0</v>
          </cell>
        </row>
        <row r="2173">
          <cell r="C2173">
            <v>0</v>
          </cell>
          <cell r="D2173">
            <v>0</v>
          </cell>
          <cell r="E2173">
            <v>0</v>
          </cell>
          <cell r="F2173">
            <v>0</v>
          </cell>
          <cell r="G2173">
            <v>0</v>
          </cell>
          <cell r="H2173">
            <v>0</v>
          </cell>
          <cell r="Q2173">
            <v>0</v>
          </cell>
          <cell r="R2173">
            <v>0</v>
          </cell>
          <cell r="S2173">
            <v>0</v>
          </cell>
        </row>
        <row r="2174">
          <cell r="C2174">
            <v>0</v>
          </cell>
          <cell r="D2174">
            <v>0</v>
          </cell>
          <cell r="E2174">
            <v>0</v>
          </cell>
          <cell r="F2174">
            <v>0</v>
          </cell>
          <cell r="G2174">
            <v>0</v>
          </cell>
          <cell r="H2174">
            <v>0</v>
          </cell>
          <cell r="Q2174">
            <v>0</v>
          </cell>
          <cell r="R2174">
            <v>0</v>
          </cell>
          <cell r="S2174">
            <v>0</v>
          </cell>
        </row>
        <row r="2175">
          <cell r="C2175">
            <v>0</v>
          </cell>
          <cell r="D2175">
            <v>0</v>
          </cell>
          <cell r="E2175">
            <v>0</v>
          </cell>
          <cell r="F2175">
            <v>0</v>
          </cell>
          <cell r="G2175">
            <v>0</v>
          </cell>
          <cell r="H2175">
            <v>0</v>
          </cell>
          <cell r="Q2175">
            <v>0</v>
          </cell>
          <cell r="R2175">
            <v>0</v>
          </cell>
          <cell r="S2175">
            <v>0</v>
          </cell>
        </row>
        <row r="2176">
          <cell r="C2176">
            <v>0</v>
          </cell>
          <cell r="D2176">
            <v>0</v>
          </cell>
          <cell r="E2176">
            <v>0</v>
          </cell>
          <cell r="F2176">
            <v>0</v>
          </cell>
          <cell r="G2176">
            <v>0</v>
          </cell>
          <cell r="H2176">
            <v>0</v>
          </cell>
          <cell r="Q2176">
            <v>0</v>
          </cell>
          <cell r="R2176">
            <v>0</v>
          </cell>
          <cell r="S2176">
            <v>0</v>
          </cell>
        </row>
        <row r="2177">
          <cell r="C2177">
            <v>0</v>
          </cell>
          <cell r="D2177">
            <v>0</v>
          </cell>
          <cell r="E2177">
            <v>0</v>
          </cell>
          <cell r="F2177">
            <v>0</v>
          </cell>
          <cell r="G2177">
            <v>0</v>
          </cell>
          <cell r="H2177">
            <v>0</v>
          </cell>
          <cell r="Q2177">
            <v>0</v>
          </cell>
          <cell r="R2177">
            <v>0</v>
          </cell>
          <cell r="S2177">
            <v>0</v>
          </cell>
        </row>
        <row r="2178">
          <cell r="C2178">
            <v>0</v>
          </cell>
          <cell r="D2178">
            <v>0</v>
          </cell>
          <cell r="E2178">
            <v>0</v>
          </cell>
          <cell r="F2178">
            <v>0</v>
          </cell>
          <cell r="G2178">
            <v>0</v>
          </cell>
          <cell r="H2178">
            <v>0</v>
          </cell>
          <cell r="Q2178">
            <v>0</v>
          </cell>
          <cell r="R2178">
            <v>0</v>
          </cell>
          <cell r="S2178">
            <v>0</v>
          </cell>
        </row>
        <row r="2179">
          <cell r="C2179">
            <v>0</v>
          </cell>
          <cell r="D2179">
            <v>0</v>
          </cell>
          <cell r="E2179">
            <v>0</v>
          </cell>
          <cell r="F2179">
            <v>0</v>
          </cell>
          <cell r="G2179">
            <v>0</v>
          </cell>
          <cell r="H2179">
            <v>0</v>
          </cell>
          <cell r="Q2179">
            <v>0</v>
          </cell>
          <cell r="R2179">
            <v>0</v>
          </cell>
          <cell r="S2179">
            <v>0</v>
          </cell>
        </row>
        <row r="2180">
          <cell r="C2180">
            <v>0</v>
          </cell>
          <cell r="D2180">
            <v>0</v>
          </cell>
          <cell r="E2180">
            <v>0</v>
          </cell>
          <cell r="F2180">
            <v>0</v>
          </cell>
          <cell r="G2180">
            <v>0</v>
          </cell>
          <cell r="H2180">
            <v>0</v>
          </cell>
          <cell r="Q2180">
            <v>0</v>
          </cell>
          <cell r="R2180">
            <v>0</v>
          </cell>
          <cell r="S2180">
            <v>0</v>
          </cell>
        </row>
        <row r="2181">
          <cell r="C2181">
            <v>0</v>
          </cell>
          <cell r="D2181">
            <v>0</v>
          </cell>
          <cell r="E2181">
            <v>0</v>
          </cell>
          <cell r="F2181">
            <v>0</v>
          </cell>
          <cell r="G2181">
            <v>0</v>
          </cell>
          <cell r="H2181">
            <v>0</v>
          </cell>
          <cell r="Q2181">
            <v>0</v>
          </cell>
          <cell r="R2181">
            <v>0</v>
          </cell>
          <cell r="S2181">
            <v>0</v>
          </cell>
        </row>
        <row r="2182">
          <cell r="A2182" t="str">
            <v>m998</v>
          </cell>
          <cell r="C2182" t="str">
            <v>其它材料费</v>
          </cell>
          <cell r="D2182" t="str">
            <v>%</v>
          </cell>
          <cell r="E2182">
            <v>0</v>
          </cell>
          <cell r="F2182">
            <v>0</v>
          </cell>
          <cell r="G2182">
            <v>0</v>
          </cell>
          <cell r="H2182">
            <v>0</v>
          </cell>
          <cell r="Q2182">
            <v>0</v>
          </cell>
          <cell r="R2182">
            <v>0</v>
          </cell>
          <cell r="S2182">
            <v>0</v>
          </cell>
        </row>
        <row r="2183">
          <cell r="A2183" t="str">
            <v>m999</v>
          </cell>
          <cell r="C2183" t="str">
            <v>其它材料费</v>
          </cell>
          <cell r="D2183" t="str">
            <v>usd</v>
          </cell>
          <cell r="E2183">
            <v>0</v>
          </cell>
          <cell r="F2183">
            <v>1</v>
          </cell>
          <cell r="G2183">
            <v>0</v>
          </cell>
          <cell r="H2183">
            <v>0</v>
          </cell>
          <cell r="Q2183">
            <v>0</v>
          </cell>
          <cell r="R2183">
            <v>0</v>
          </cell>
          <cell r="S2183">
            <v>0</v>
          </cell>
        </row>
        <row r="2184">
          <cell r="A2184" t="str">
            <v>E000</v>
          </cell>
          <cell r="B2184">
            <v>3</v>
          </cell>
          <cell r="C2184" t="str">
            <v>施工设备</v>
          </cell>
          <cell r="G2184">
            <v>0</v>
          </cell>
          <cell r="H2184">
            <v>0</v>
          </cell>
          <cell r="Q2184">
            <v>0</v>
          </cell>
          <cell r="R2184">
            <v>0</v>
          </cell>
          <cell r="S2184">
            <v>0</v>
          </cell>
        </row>
        <row r="2185">
          <cell r="C2185">
            <v>0</v>
          </cell>
          <cell r="D2185">
            <v>0</v>
          </cell>
          <cell r="E2185">
            <v>0</v>
          </cell>
          <cell r="F2185">
            <v>0</v>
          </cell>
          <cell r="G2185">
            <v>0</v>
          </cell>
          <cell r="H2185">
            <v>0</v>
          </cell>
          <cell r="Q2185">
            <v>0</v>
          </cell>
          <cell r="R2185">
            <v>0</v>
          </cell>
          <cell r="S2185">
            <v>0</v>
          </cell>
        </row>
        <row r="2186">
          <cell r="C2186">
            <v>0</v>
          </cell>
          <cell r="D2186">
            <v>0</v>
          </cell>
          <cell r="E2186">
            <v>0</v>
          </cell>
          <cell r="F2186">
            <v>0</v>
          </cell>
          <cell r="G2186">
            <v>0</v>
          </cell>
          <cell r="H2186">
            <v>0</v>
          </cell>
          <cell r="Q2186">
            <v>0</v>
          </cell>
          <cell r="R2186">
            <v>0</v>
          </cell>
          <cell r="S2186">
            <v>0</v>
          </cell>
        </row>
        <row r="2187">
          <cell r="C2187">
            <v>0</v>
          </cell>
          <cell r="D2187">
            <v>0</v>
          </cell>
          <cell r="E2187">
            <v>0</v>
          </cell>
          <cell r="F2187">
            <v>0</v>
          </cell>
          <cell r="G2187">
            <v>0</v>
          </cell>
          <cell r="H2187">
            <v>0</v>
          </cell>
          <cell r="Q2187">
            <v>0</v>
          </cell>
          <cell r="R2187">
            <v>0</v>
          </cell>
          <cell r="S2187">
            <v>0</v>
          </cell>
        </row>
        <row r="2188">
          <cell r="C2188">
            <v>0</v>
          </cell>
          <cell r="D2188">
            <v>0</v>
          </cell>
          <cell r="E2188">
            <v>0</v>
          </cell>
          <cell r="F2188">
            <v>0</v>
          </cell>
          <cell r="G2188">
            <v>0</v>
          </cell>
          <cell r="H2188">
            <v>0</v>
          </cell>
          <cell r="Q2188">
            <v>0</v>
          </cell>
          <cell r="R2188">
            <v>0</v>
          </cell>
          <cell r="S2188">
            <v>0</v>
          </cell>
        </row>
        <row r="2189">
          <cell r="C2189">
            <v>0</v>
          </cell>
          <cell r="D2189">
            <v>0</v>
          </cell>
          <cell r="E2189">
            <v>0</v>
          </cell>
          <cell r="F2189">
            <v>0</v>
          </cell>
          <cell r="G2189">
            <v>0</v>
          </cell>
          <cell r="H2189">
            <v>0</v>
          </cell>
          <cell r="Q2189">
            <v>0</v>
          </cell>
          <cell r="R2189">
            <v>0</v>
          </cell>
          <cell r="S2189">
            <v>0</v>
          </cell>
        </row>
        <row r="2190">
          <cell r="C2190">
            <v>0</v>
          </cell>
          <cell r="D2190">
            <v>0</v>
          </cell>
          <cell r="E2190">
            <v>0</v>
          </cell>
          <cell r="F2190">
            <v>0</v>
          </cell>
          <cell r="G2190">
            <v>0</v>
          </cell>
          <cell r="H2190">
            <v>0</v>
          </cell>
          <cell r="Q2190">
            <v>0</v>
          </cell>
          <cell r="R2190">
            <v>0</v>
          </cell>
          <cell r="S2190">
            <v>0</v>
          </cell>
        </row>
        <row r="2191">
          <cell r="C2191">
            <v>0</v>
          </cell>
          <cell r="D2191">
            <v>0</v>
          </cell>
          <cell r="E2191">
            <v>0</v>
          </cell>
          <cell r="F2191">
            <v>0</v>
          </cell>
          <cell r="G2191">
            <v>0</v>
          </cell>
          <cell r="H2191">
            <v>0</v>
          </cell>
          <cell r="Q2191">
            <v>0</v>
          </cell>
          <cell r="R2191">
            <v>0</v>
          </cell>
          <cell r="S2191">
            <v>0</v>
          </cell>
        </row>
        <row r="2192">
          <cell r="C2192">
            <v>0</v>
          </cell>
          <cell r="D2192">
            <v>0</v>
          </cell>
          <cell r="E2192">
            <v>0</v>
          </cell>
          <cell r="F2192">
            <v>0</v>
          </cell>
          <cell r="G2192">
            <v>0</v>
          </cell>
          <cell r="H2192">
            <v>0</v>
          </cell>
          <cell r="Q2192">
            <v>0</v>
          </cell>
          <cell r="R2192">
            <v>0</v>
          </cell>
          <cell r="S2192">
            <v>0</v>
          </cell>
        </row>
        <row r="2193">
          <cell r="C2193">
            <v>0</v>
          </cell>
          <cell r="D2193">
            <v>0</v>
          </cell>
          <cell r="E2193">
            <v>0</v>
          </cell>
          <cell r="F2193">
            <v>0</v>
          </cell>
          <cell r="G2193">
            <v>0</v>
          </cell>
          <cell r="H2193">
            <v>0</v>
          </cell>
          <cell r="Q2193">
            <v>0</v>
          </cell>
          <cell r="R2193">
            <v>0</v>
          </cell>
          <cell r="S2193">
            <v>0</v>
          </cell>
        </row>
        <row r="2194">
          <cell r="C2194">
            <v>0</v>
          </cell>
          <cell r="D2194">
            <v>0</v>
          </cell>
          <cell r="E2194">
            <v>0</v>
          </cell>
          <cell r="F2194">
            <v>0</v>
          </cell>
          <cell r="G2194">
            <v>0</v>
          </cell>
          <cell r="H2194">
            <v>0</v>
          </cell>
          <cell r="Q2194">
            <v>0</v>
          </cell>
          <cell r="R2194">
            <v>0</v>
          </cell>
          <cell r="S2194">
            <v>0</v>
          </cell>
        </row>
        <row r="2195">
          <cell r="C2195">
            <v>0</v>
          </cell>
          <cell r="D2195">
            <v>0</v>
          </cell>
          <cell r="E2195">
            <v>0</v>
          </cell>
          <cell r="F2195">
            <v>0</v>
          </cell>
          <cell r="H2195">
            <v>0</v>
          </cell>
          <cell r="Q2195">
            <v>0</v>
          </cell>
          <cell r="R2195">
            <v>0</v>
          </cell>
          <cell r="S2195">
            <v>0</v>
          </cell>
        </row>
        <row r="2196">
          <cell r="C2196">
            <v>0</v>
          </cell>
          <cell r="D2196">
            <v>0</v>
          </cell>
          <cell r="E2196">
            <v>0</v>
          </cell>
          <cell r="F2196">
            <v>0</v>
          </cell>
          <cell r="H2196">
            <v>0</v>
          </cell>
          <cell r="Q2196">
            <v>0</v>
          </cell>
          <cell r="R2196">
            <v>0</v>
          </cell>
          <cell r="S2196">
            <v>0</v>
          </cell>
        </row>
        <row r="2197">
          <cell r="B2197">
            <v>4</v>
          </cell>
          <cell r="C2197" t="str">
            <v>基本直接费</v>
          </cell>
          <cell r="G2197">
            <v>0.51300109140259298</v>
          </cell>
        </row>
        <row r="2198">
          <cell r="B2198">
            <v>5</v>
          </cell>
          <cell r="C2198" t="str">
            <v>其他直接费</v>
          </cell>
          <cell r="G2198">
            <v>8.3293685238761836E-2</v>
          </cell>
        </row>
        <row r="2199">
          <cell r="B2199">
            <v>6</v>
          </cell>
          <cell r="C2199" t="str">
            <v>间接费</v>
          </cell>
          <cell r="G2199">
            <v>3.8610719576672288E-2</v>
          </cell>
        </row>
        <row r="2200">
          <cell r="B2200">
            <v>7</v>
          </cell>
          <cell r="C2200" t="str">
            <v>合计</v>
          </cell>
          <cell r="G2200">
            <v>0.63490549621802705</v>
          </cell>
        </row>
        <row r="2202">
          <cell r="B2202" t="str">
            <v>单   价   分   析   表</v>
          </cell>
          <cell r="J2202" t="str">
            <v>工序划分</v>
          </cell>
          <cell r="Q2202" t="str">
            <v>汇总项</v>
          </cell>
        </row>
        <row r="2204">
          <cell r="A2204" t="str">
            <v>BOQ系数</v>
          </cell>
          <cell r="B2204" t="str">
            <v>项目编号:</v>
          </cell>
          <cell r="C2204" t="str">
            <v>钢木屋架</v>
          </cell>
          <cell r="G2204" t="str">
            <v>数量</v>
          </cell>
          <cell r="H2204">
            <v>50</v>
          </cell>
          <cell r="I2204" t="str">
            <v>单价</v>
          </cell>
          <cell r="J2204" t="str">
            <v>5-8-1</v>
          </cell>
        </row>
        <row r="2205">
          <cell r="B2205" t="str">
            <v>项目名称:</v>
          </cell>
          <cell r="C2205" t="str">
            <v>Versatile roof sheets 1020mm overall width 925mm effective cover width, Galvanized roofing sheets Gauge 28</v>
          </cell>
          <cell r="G2205" t="str">
            <v>单位</v>
          </cell>
          <cell r="H2205">
            <v>0</v>
          </cell>
          <cell r="I2205">
            <v>214.96313775565508</v>
          </cell>
          <cell r="J2205" t="str">
            <v>屋架</v>
          </cell>
        </row>
        <row r="2206">
          <cell r="A2206" t="str">
            <v>钢木屋架</v>
          </cell>
          <cell r="B2206" t="str">
            <v>单   价:</v>
          </cell>
          <cell r="C2206">
            <v>214.96313775565508</v>
          </cell>
          <cell r="D2206" t="str">
            <v>USD/</v>
          </cell>
          <cell r="G2206" t="str">
            <v>定额单位</v>
          </cell>
          <cell r="I2206">
            <v>20884</v>
          </cell>
        </row>
        <row r="2207">
          <cell r="A2207" t="str">
            <v>定额号</v>
          </cell>
          <cell r="B2207" t="str">
            <v>E01</v>
          </cell>
          <cell r="C2207" t="str">
            <v>名称及规格</v>
          </cell>
          <cell r="D2207" t="str">
            <v>单位</v>
          </cell>
          <cell r="E2207" t="str">
            <v>数  量</v>
          </cell>
          <cell r="F2207" t="str">
            <v>单价</v>
          </cell>
          <cell r="G2207" t="str">
            <v>合价</v>
          </cell>
          <cell r="J2207" t="str">
            <v>10M3</v>
          </cell>
          <cell r="Q2207" t="str">
            <v>数量汇总</v>
          </cell>
          <cell r="R2207" t="str">
            <v>价格汇总(美元)</v>
          </cell>
          <cell r="S2207" t="str">
            <v>价格汇总(当地币)</v>
          </cell>
        </row>
        <row r="2208">
          <cell r="G2208" t="str">
            <v>美元</v>
          </cell>
          <cell r="H2208" t="str">
            <v>当地币</v>
          </cell>
          <cell r="J2208">
            <v>9.2499999999999999E-2</v>
          </cell>
        </row>
        <row r="2209">
          <cell r="A2209" t="str">
            <v>L00</v>
          </cell>
          <cell r="B2209">
            <v>1</v>
          </cell>
          <cell r="C2209" t="str">
            <v>人工</v>
          </cell>
          <cell r="G2209">
            <v>32.408419969119919</v>
          </cell>
          <cell r="H2209">
            <v>3148.4780000000005</v>
          </cell>
          <cell r="Q2209">
            <v>0</v>
          </cell>
          <cell r="R2209">
            <v>1620.4209984559959</v>
          </cell>
          <cell r="S2209">
            <v>157423.90000000002</v>
          </cell>
        </row>
        <row r="2210">
          <cell r="A2210" t="str">
            <v>L10</v>
          </cell>
          <cell r="B2210">
            <v>1.1000000000000001</v>
          </cell>
          <cell r="C2210" t="str">
            <v>力工</v>
          </cell>
          <cell r="D2210" t="str">
            <v>day</v>
          </cell>
          <cell r="E2210">
            <v>8.0216000000000012</v>
          </cell>
          <cell r="F2210">
            <v>2.8821410190427175</v>
          </cell>
          <cell r="G2210">
            <v>23.119382398353064</v>
          </cell>
          <cell r="H2210">
            <v>2246.0480000000002</v>
          </cell>
          <cell r="J2210">
            <v>86.720000000000013</v>
          </cell>
          <cell r="Q2210">
            <v>401.08000000000004</v>
          </cell>
          <cell r="R2210">
            <v>1155.9691199176532</v>
          </cell>
          <cell r="S2210">
            <v>112302.40000000001</v>
          </cell>
        </row>
        <row r="2211">
          <cell r="A2211" t="str">
            <v>L20</v>
          </cell>
          <cell r="B2211">
            <v>1.2</v>
          </cell>
          <cell r="C2211" t="str">
            <v>技工</v>
          </cell>
          <cell r="D2211" t="str">
            <v>day</v>
          </cell>
          <cell r="E2211">
            <v>2.0054000000000003</v>
          </cell>
          <cell r="F2211">
            <v>4.6320123520329384</v>
          </cell>
          <cell r="G2211">
            <v>9.2890375707668564</v>
          </cell>
          <cell r="H2211">
            <v>902.43000000000018</v>
          </cell>
          <cell r="J2211">
            <v>21.680000000000003</v>
          </cell>
          <cell r="Q2211">
            <v>100.27000000000001</v>
          </cell>
          <cell r="R2211">
            <v>464.45187853834284</v>
          </cell>
          <cell r="S2211">
            <v>45121.500000000007</v>
          </cell>
        </row>
        <row r="2212">
          <cell r="A2212" t="str">
            <v>M000</v>
          </cell>
          <cell r="B2212">
            <v>2</v>
          </cell>
          <cell r="C2212" t="str">
            <v>建筑材料</v>
          </cell>
          <cell r="G2212">
            <v>129.52645330632362</v>
          </cell>
          <cell r="H2212">
            <v>12583.49493870934</v>
          </cell>
          <cell r="Q2212">
            <v>0</v>
          </cell>
          <cell r="R2212">
            <v>6476.322665316181</v>
          </cell>
          <cell r="S2212">
            <v>629174.746935467</v>
          </cell>
        </row>
        <row r="2213">
          <cell r="A2213" t="str">
            <v>C15</v>
          </cell>
          <cell r="C2213" t="str">
            <v>混凝土C15</v>
          </cell>
          <cell r="D2213" t="str">
            <v>m3</v>
          </cell>
          <cell r="E2213">
            <v>0.35149999999999998</v>
          </cell>
          <cell r="F2213">
            <v>45.62</v>
          </cell>
          <cell r="G2213">
            <v>16.035429999999998</v>
          </cell>
          <cell r="H2213">
            <v>1557.8420245</v>
          </cell>
          <cell r="J2213">
            <v>3.8</v>
          </cell>
          <cell r="Q2213">
            <v>17.574999999999999</v>
          </cell>
          <cell r="R2213">
            <v>801.77149999999995</v>
          </cell>
          <cell r="S2213">
            <v>77892.101225000006</v>
          </cell>
        </row>
        <row r="2214">
          <cell r="A2214" t="str">
            <v>Q01</v>
          </cell>
          <cell r="C2214" t="str">
            <v>木材</v>
          </cell>
          <cell r="D2214" t="str">
            <v>m3</v>
          </cell>
          <cell r="E2214">
            <v>1.036</v>
          </cell>
          <cell r="F2214">
            <v>26.351003602676272</v>
          </cell>
          <cell r="G2214">
            <v>27.299639732372619</v>
          </cell>
          <cell r="H2214">
            <v>2652.16</v>
          </cell>
          <cell r="J2214">
            <v>11.2</v>
          </cell>
          <cell r="Q2214">
            <v>51.800000000000004</v>
          </cell>
          <cell r="R2214">
            <v>1364.981986618631</v>
          </cell>
          <cell r="S2214">
            <v>132608</v>
          </cell>
        </row>
        <row r="2215">
          <cell r="A2215" t="str">
            <v>G14</v>
          </cell>
          <cell r="C2215" t="str">
            <v>电焊条</v>
          </cell>
          <cell r="D2215" t="str">
            <v>kg</v>
          </cell>
          <cell r="E2215">
            <v>5.55</v>
          </cell>
          <cell r="F2215">
            <v>1.2506433350488935</v>
          </cell>
          <cell r="G2215">
            <v>6.9410705095213583</v>
          </cell>
          <cell r="H2215">
            <v>674.32500000000005</v>
          </cell>
          <cell r="J2215">
            <v>60</v>
          </cell>
          <cell r="Q2215">
            <v>277.5</v>
          </cell>
          <cell r="R2215">
            <v>347.05352547606793</v>
          </cell>
          <cell r="S2215">
            <v>33716.25</v>
          </cell>
        </row>
        <row r="2216">
          <cell r="A2216" t="str">
            <v>Y05-10</v>
          </cell>
          <cell r="C2216" t="str">
            <v>防腐油</v>
          </cell>
          <cell r="D2216" t="str">
            <v>kg</v>
          </cell>
          <cell r="E2216">
            <v>0.29599999999999999</v>
          </cell>
          <cell r="F2216">
            <v>3.9984126984126989</v>
          </cell>
          <cell r="G2216">
            <v>1.1835301587301588</v>
          </cell>
          <cell r="H2216">
            <v>114.97995492063492</v>
          </cell>
          <cell r="J2216">
            <v>3.2</v>
          </cell>
          <cell r="Q2216">
            <v>14.799999999999999</v>
          </cell>
          <cell r="R2216">
            <v>59.176507936507939</v>
          </cell>
          <cell r="S2216">
            <v>5748.9977460317459</v>
          </cell>
        </row>
        <row r="2217">
          <cell r="A2217" t="str">
            <v>G09-1</v>
          </cell>
          <cell r="C2217" t="str">
            <v>钢板</v>
          </cell>
          <cell r="D2217" t="str">
            <v>t</v>
          </cell>
          <cell r="E2217">
            <v>3.1450000000000002E-3</v>
          </cell>
          <cell r="F2217">
            <v>788.18013381369019</v>
          </cell>
          <cell r="G2217">
            <v>2.4788265208440556</v>
          </cell>
          <cell r="H2217">
            <v>240.81799650000002</v>
          </cell>
          <cell r="J2217">
            <v>3.4000000000000002E-2</v>
          </cell>
          <cell r="Q2217">
            <v>0.15725</v>
          </cell>
          <cell r="R2217">
            <v>123.94132604220277</v>
          </cell>
          <cell r="S2217">
            <v>12040.899825</v>
          </cell>
        </row>
        <row r="2218">
          <cell r="A2218" t="str">
            <v>Y07</v>
          </cell>
          <cell r="C2218" t="str">
            <v>防锈漆</v>
          </cell>
          <cell r="D2218" t="str">
            <v>kg</v>
          </cell>
          <cell r="E2218">
            <v>0.86025000000000007</v>
          </cell>
          <cell r="F2218">
            <v>1.8577777777777782</v>
          </cell>
          <cell r="G2218">
            <v>1.5981533333333338</v>
          </cell>
          <cell r="H2218">
            <v>155.26059633333338</v>
          </cell>
          <cell r="J2218">
            <v>9.3000000000000007</v>
          </cell>
          <cell r="Q2218">
            <v>43.012500000000003</v>
          </cell>
          <cell r="R2218">
            <v>79.907666666666685</v>
          </cell>
          <cell r="S2218">
            <v>7763.0298166666689</v>
          </cell>
        </row>
        <row r="2219">
          <cell r="A2219" t="str">
            <v>G23-1</v>
          </cell>
          <cell r="C2219" t="str">
            <v>带帽螺母</v>
          </cell>
          <cell r="D2219" t="str">
            <v>no</v>
          </cell>
          <cell r="E2219">
            <v>2.2755000000000001</v>
          </cell>
          <cell r="F2219">
            <v>1.480634920634921</v>
          </cell>
          <cell r="G2219">
            <v>3.3691847619047626</v>
          </cell>
          <cell r="H2219">
            <v>327.3162996190477</v>
          </cell>
          <cell r="J2219">
            <v>24.6</v>
          </cell>
          <cell r="Q2219">
            <v>113.77500000000001</v>
          </cell>
          <cell r="R2219">
            <v>168.45923809523813</v>
          </cell>
          <cell r="S2219">
            <v>16365.814980952386</v>
          </cell>
        </row>
        <row r="2220">
          <cell r="A2220" t="str">
            <v>G24</v>
          </cell>
          <cell r="C2220" t="str">
            <v>螺栓</v>
          </cell>
          <cell r="D2220" t="str">
            <v>kg</v>
          </cell>
          <cell r="E2220">
            <v>2.7565</v>
          </cell>
          <cell r="F2220">
            <v>1.480634920634921</v>
          </cell>
          <cell r="G2220">
            <v>4.0813701587301594</v>
          </cell>
          <cell r="H2220">
            <v>396.50511092063499</v>
          </cell>
          <cell r="J2220">
            <v>29.8</v>
          </cell>
          <cell r="Q2220">
            <v>137.82499999999999</v>
          </cell>
          <cell r="R2220">
            <v>204.06850793650796</v>
          </cell>
          <cell r="S2220">
            <v>19825.255546031749</v>
          </cell>
        </row>
        <row r="2221">
          <cell r="A2221" t="str">
            <v>Q17-11</v>
          </cell>
          <cell r="C2221" t="str">
            <v>石油沥青油毡</v>
          </cell>
          <cell r="D2221" t="str">
            <v>m2</v>
          </cell>
          <cell r="E2221">
            <v>0.71225000000000005</v>
          </cell>
          <cell r="F2221">
            <v>0.41904761904761906</v>
          </cell>
          <cell r="G2221">
            <v>0.29846666666666671</v>
          </cell>
          <cell r="H2221">
            <v>28.996036666666672</v>
          </cell>
          <cell r="J2221">
            <v>7.7</v>
          </cell>
          <cell r="Q2221">
            <v>35.612500000000004</v>
          </cell>
          <cell r="R2221">
            <v>14.923333333333336</v>
          </cell>
          <cell r="S2221">
            <v>1449.8018333333337</v>
          </cell>
        </row>
        <row r="2222">
          <cell r="A2222" t="str">
            <v>G11</v>
          </cell>
          <cell r="C2222" t="str">
            <v>铁件</v>
          </cell>
          <cell r="D2222" t="str">
            <v>kg</v>
          </cell>
          <cell r="E2222">
            <v>64.842500000000001</v>
          </cell>
          <cell r="F2222">
            <v>0.91610910962429226</v>
          </cell>
          <cell r="G2222">
            <v>59.402804940813169</v>
          </cell>
          <cell r="H2222">
            <v>5770.9825000000001</v>
          </cell>
          <cell r="J2222">
            <v>701</v>
          </cell>
          <cell r="Q2222">
            <v>3242.125</v>
          </cell>
          <cell r="R2222">
            <v>2970.1402470406583</v>
          </cell>
          <cell r="S2222">
            <v>288549.125</v>
          </cell>
        </row>
        <row r="2223">
          <cell r="A2223" t="str">
            <v>Y07-1</v>
          </cell>
          <cell r="C2223" t="str">
            <v>调和漆</v>
          </cell>
          <cell r="D2223" t="str">
            <v>kg</v>
          </cell>
          <cell r="E2223">
            <v>1.7482499999999999</v>
          </cell>
          <cell r="F2223">
            <v>1.8577777777777782</v>
          </cell>
          <cell r="G2223">
            <v>3.2478600000000006</v>
          </cell>
          <cell r="H2223">
            <v>315.52959900000008</v>
          </cell>
          <cell r="J2223">
            <v>18.899999999999999</v>
          </cell>
          <cell r="Q2223">
            <v>87.412499999999994</v>
          </cell>
          <cell r="R2223">
            <v>162.39300000000003</v>
          </cell>
          <cell r="S2223">
            <v>15776.479950000004</v>
          </cell>
        </row>
        <row r="2224">
          <cell r="A2224" t="str">
            <v>Y10</v>
          </cell>
          <cell r="C2224" t="str">
            <v>氧气</v>
          </cell>
          <cell r="D2224" t="str">
            <v>m3</v>
          </cell>
          <cell r="E2224">
            <v>0.52725</v>
          </cell>
          <cell r="F2224">
            <v>2.4929233144621716</v>
          </cell>
          <cell r="G2224">
            <v>1.3143938175501799</v>
          </cell>
          <cell r="H2224">
            <v>127.69335937499999</v>
          </cell>
          <cell r="J2224">
            <v>5.7</v>
          </cell>
          <cell r="Q2224">
            <v>26.362500000000001</v>
          </cell>
          <cell r="R2224">
            <v>65.719690877508995</v>
          </cell>
          <cell r="S2224">
            <v>6384.6679687499991</v>
          </cell>
        </row>
        <row r="2225">
          <cell r="A2225" t="str">
            <v>Y11</v>
          </cell>
          <cell r="C2225" t="str">
            <v>乙炔</v>
          </cell>
          <cell r="D2225" t="str">
            <v>kg</v>
          </cell>
          <cell r="E2225">
            <v>0.23125000000000001</v>
          </cell>
          <cell r="F2225">
            <v>9.4617249571172213</v>
          </cell>
          <cell r="G2225">
            <v>2.1880238963333576</v>
          </cell>
          <cell r="H2225">
            <v>212.5665215287857</v>
          </cell>
          <cell r="J2225">
            <v>2.5</v>
          </cell>
          <cell r="Q2225">
            <v>11.5625</v>
          </cell>
          <cell r="R2225">
            <v>109.40119481666788</v>
          </cell>
          <cell r="S2225">
            <v>10628.326076439285</v>
          </cell>
        </row>
        <row r="2226">
          <cell r="A2226" t="str">
            <v>Y05-4</v>
          </cell>
          <cell r="C2226" t="str">
            <v>油漆溶剂油</v>
          </cell>
          <cell r="D2226" t="str">
            <v>kg</v>
          </cell>
          <cell r="E2226">
            <v>0.13874999999999998</v>
          </cell>
          <cell r="F2226">
            <v>0.63206349206349222</v>
          </cell>
          <cell r="G2226">
            <v>8.769880952380954E-2</v>
          </cell>
          <cell r="H2226">
            <v>8.5199393452380967</v>
          </cell>
          <cell r="J2226">
            <v>1.5</v>
          </cell>
          <cell r="Q2226">
            <v>6.9374999999999991</v>
          </cell>
          <cell r="R2226">
            <v>4.3849404761904767</v>
          </cell>
          <cell r="S2226">
            <v>425.99696726190484</v>
          </cell>
        </row>
        <row r="2227">
          <cell r="C2227">
            <v>0</v>
          </cell>
          <cell r="D2227">
            <v>0</v>
          </cell>
          <cell r="E2227">
            <v>0</v>
          </cell>
          <cell r="F2227">
            <v>0</v>
          </cell>
          <cell r="G2227">
            <v>0</v>
          </cell>
          <cell r="H2227">
            <v>0</v>
          </cell>
          <cell r="Q2227">
            <v>0</v>
          </cell>
          <cell r="R2227">
            <v>0</v>
          </cell>
          <cell r="S2227">
            <v>0</v>
          </cell>
        </row>
        <row r="2228">
          <cell r="C2228">
            <v>0</v>
          </cell>
          <cell r="D2228">
            <v>0</v>
          </cell>
          <cell r="E2228">
            <v>0</v>
          </cell>
          <cell r="F2228">
            <v>0</v>
          </cell>
          <cell r="G2228">
            <v>0</v>
          </cell>
          <cell r="H2228">
            <v>0</v>
          </cell>
          <cell r="Q2228">
            <v>0</v>
          </cell>
          <cell r="R2228">
            <v>0</v>
          </cell>
          <cell r="S2228">
            <v>0</v>
          </cell>
        </row>
        <row r="2229">
          <cell r="C2229">
            <v>0</v>
          </cell>
          <cell r="D2229">
            <v>0</v>
          </cell>
          <cell r="E2229">
            <v>0</v>
          </cell>
          <cell r="F2229">
            <v>0</v>
          </cell>
          <cell r="G2229">
            <v>0</v>
          </cell>
          <cell r="H2229">
            <v>0</v>
          </cell>
          <cell r="Q2229">
            <v>0</v>
          </cell>
          <cell r="R2229">
            <v>0</v>
          </cell>
          <cell r="S2229">
            <v>0</v>
          </cell>
        </row>
        <row r="2230">
          <cell r="C2230">
            <v>0</v>
          </cell>
          <cell r="D2230">
            <v>0</v>
          </cell>
          <cell r="E2230">
            <v>0</v>
          </cell>
          <cell r="F2230">
            <v>0</v>
          </cell>
          <cell r="G2230">
            <v>0</v>
          </cell>
          <cell r="H2230">
            <v>0</v>
          </cell>
          <cell r="Q2230">
            <v>0</v>
          </cell>
          <cell r="R2230">
            <v>0</v>
          </cell>
          <cell r="S2230">
            <v>0</v>
          </cell>
        </row>
        <row r="2231">
          <cell r="C2231">
            <v>0</v>
          </cell>
          <cell r="D2231">
            <v>0</v>
          </cell>
          <cell r="E2231">
            <v>0</v>
          </cell>
          <cell r="F2231">
            <v>0</v>
          </cell>
          <cell r="G2231">
            <v>0</v>
          </cell>
          <cell r="H2231">
            <v>0</v>
          </cell>
          <cell r="Q2231">
            <v>0</v>
          </cell>
          <cell r="R2231">
            <v>0</v>
          </cell>
          <cell r="S2231">
            <v>0</v>
          </cell>
        </row>
        <row r="2232">
          <cell r="A2232" t="str">
            <v>m998</v>
          </cell>
          <cell r="C2232" t="str">
            <v>其它材料费</v>
          </cell>
          <cell r="D2232" t="str">
            <v>%</v>
          </cell>
          <cell r="E2232">
            <v>0</v>
          </cell>
          <cell r="F2232">
            <v>0</v>
          </cell>
          <cell r="G2232">
            <v>0</v>
          </cell>
          <cell r="H2232">
            <v>0</v>
          </cell>
          <cell r="Q2232">
            <v>0</v>
          </cell>
          <cell r="R2232">
            <v>0</v>
          </cell>
          <cell r="S2232">
            <v>0</v>
          </cell>
        </row>
        <row r="2233">
          <cell r="A2233" t="str">
            <v>m999</v>
          </cell>
          <cell r="C2233" t="str">
            <v>其它材料费</v>
          </cell>
          <cell r="D2233" t="str">
            <v>usd</v>
          </cell>
          <cell r="E2233">
            <v>0</v>
          </cell>
          <cell r="F2233">
            <v>1</v>
          </cell>
          <cell r="G2233">
            <v>0</v>
          </cell>
          <cell r="H2233">
            <v>0</v>
          </cell>
          <cell r="Q2233">
            <v>0</v>
          </cell>
          <cell r="R2233">
            <v>0</v>
          </cell>
          <cell r="S2233">
            <v>0</v>
          </cell>
        </row>
        <row r="2234">
          <cell r="A2234" t="str">
            <v>E000</v>
          </cell>
          <cell r="B2234">
            <v>3</v>
          </cell>
          <cell r="C2234" t="str">
            <v>施工设备</v>
          </cell>
          <cell r="G2234">
            <v>11.754478820050123</v>
          </cell>
          <cell r="H2234">
            <v>1141.9476173678695</v>
          </cell>
          <cell r="Q2234">
            <v>0</v>
          </cell>
          <cell r="R2234">
            <v>587.72394100250608</v>
          </cell>
          <cell r="S2234">
            <v>57097.380868393477</v>
          </cell>
        </row>
        <row r="2235">
          <cell r="A2235" t="str">
            <v>E701-1</v>
          </cell>
          <cell r="C2235" t="str">
            <v>交流电焊机</v>
          </cell>
          <cell r="D2235" t="str">
            <v>台班</v>
          </cell>
          <cell r="E2235">
            <v>0.38850000000000001</v>
          </cell>
          <cell r="F2235">
            <v>30.256058738867754</v>
          </cell>
          <cell r="G2235">
            <v>11.754478820050123</v>
          </cell>
          <cell r="H2235">
            <v>1141.9476173678695</v>
          </cell>
          <cell r="J2235">
            <v>4.2</v>
          </cell>
          <cell r="Q2235">
            <v>19.425000000000001</v>
          </cell>
          <cell r="R2235">
            <v>587.72394100250608</v>
          </cell>
          <cell r="S2235">
            <v>57097.380868393477</v>
          </cell>
        </row>
        <row r="2236">
          <cell r="C2236">
            <v>0</v>
          </cell>
          <cell r="D2236">
            <v>0</v>
          </cell>
          <cell r="E2236">
            <v>0</v>
          </cell>
          <cell r="F2236">
            <v>0</v>
          </cell>
          <cell r="G2236">
            <v>0</v>
          </cell>
          <cell r="H2236">
            <v>0</v>
          </cell>
          <cell r="Q2236">
            <v>0</v>
          </cell>
          <cell r="R2236">
            <v>0</v>
          </cell>
          <cell r="S2236">
            <v>0</v>
          </cell>
        </row>
        <row r="2237">
          <cell r="C2237">
            <v>0</v>
          </cell>
          <cell r="D2237">
            <v>0</v>
          </cell>
          <cell r="E2237">
            <v>0</v>
          </cell>
          <cell r="F2237">
            <v>0</v>
          </cell>
          <cell r="G2237">
            <v>0</v>
          </cell>
          <cell r="H2237">
            <v>0</v>
          </cell>
          <cell r="Q2237">
            <v>0</v>
          </cell>
          <cell r="R2237">
            <v>0</v>
          </cell>
          <cell r="S2237">
            <v>0</v>
          </cell>
        </row>
        <row r="2238">
          <cell r="C2238">
            <v>0</v>
          </cell>
          <cell r="D2238">
            <v>0</v>
          </cell>
          <cell r="E2238">
            <v>0</v>
          </cell>
          <cell r="F2238">
            <v>0</v>
          </cell>
          <cell r="G2238">
            <v>0</v>
          </cell>
          <cell r="H2238">
            <v>0</v>
          </cell>
          <cell r="Q2238">
            <v>0</v>
          </cell>
          <cell r="R2238">
            <v>0</v>
          </cell>
          <cell r="S2238">
            <v>0</v>
          </cell>
        </row>
        <row r="2239">
          <cell r="C2239">
            <v>0</v>
          </cell>
          <cell r="D2239">
            <v>0</v>
          </cell>
          <cell r="E2239">
            <v>0</v>
          </cell>
          <cell r="F2239">
            <v>0</v>
          </cell>
          <cell r="G2239">
            <v>0</v>
          </cell>
          <cell r="H2239">
            <v>0</v>
          </cell>
          <cell r="Q2239">
            <v>0</v>
          </cell>
          <cell r="R2239">
            <v>0</v>
          </cell>
          <cell r="S2239">
            <v>0</v>
          </cell>
        </row>
        <row r="2240">
          <cell r="C2240">
            <v>0</v>
          </cell>
          <cell r="D2240">
            <v>0</v>
          </cell>
          <cell r="E2240">
            <v>0</v>
          </cell>
          <cell r="F2240">
            <v>0</v>
          </cell>
          <cell r="G2240">
            <v>0</v>
          </cell>
          <cell r="H2240">
            <v>0</v>
          </cell>
          <cell r="Q2240">
            <v>0</v>
          </cell>
          <cell r="R2240">
            <v>0</v>
          </cell>
          <cell r="S2240">
            <v>0</v>
          </cell>
        </row>
        <row r="2241">
          <cell r="C2241">
            <v>0</v>
          </cell>
          <cell r="D2241">
            <v>0</v>
          </cell>
          <cell r="E2241">
            <v>0</v>
          </cell>
          <cell r="F2241">
            <v>0</v>
          </cell>
          <cell r="G2241">
            <v>0</v>
          </cell>
          <cell r="H2241">
            <v>0</v>
          </cell>
          <cell r="Q2241">
            <v>0</v>
          </cell>
          <cell r="R2241">
            <v>0</v>
          </cell>
          <cell r="S2241">
            <v>0</v>
          </cell>
        </row>
        <row r="2242">
          <cell r="C2242">
            <v>0</v>
          </cell>
          <cell r="D2242">
            <v>0</v>
          </cell>
          <cell r="E2242">
            <v>0</v>
          </cell>
          <cell r="F2242">
            <v>0</v>
          </cell>
          <cell r="G2242">
            <v>0</v>
          </cell>
          <cell r="H2242">
            <v>0</v>
          </cell>
          <cell r="Q2242">
            <v>0</v>
          </cell>
          <cell r="R2242">
            <v>0</v>
          </cell>
          <cell r="S2242">
            <v>0</v>
          </cell>
        </row>
        <row r="2243">
          <cell r="C2243">
            <v>0</v>
          </cell>
          <cell r="D2243">
            <v>0</v>
          </cell>
          <cell r="E2243">
            <v>0</v>
          </cell>
          <cell r="F2243">
            <v>0</v>
          </cell>
          <cell r="G2243">
            <v>0</v>
          </cell>
          <cell r="H2243">
            <v>0</v>
          </cell>
          <cell r="Q2243">
            <v>0</v>
          </cell>
          <cell r="R2243">
            <v>0</v>
          </cell>
          <cell r="S2243">
            <v>0</v>
          </cell>
        </row>
        <row r="2244">
          <cell r="C2244">
            <v>0</v>
          </cell>
          <cell r="D2244">
            <v>0</v>
          </cell>
          <cell r="E2244">
            <v>0</v>
          </cell>
          <cell r="F2244">
            <v>0</v>
          </cell>
          <cell r="G2244">
            <v>0</v>
          </cell>
          <cell r="H2244">
            <v>0</v>
          </cell>
          <cell r="Q2244">
            <v>0</v>
          </cell>
          <cell r="R2244">
            <v>0</v>
          </cell>
          <cell r="S2244">
            <v>0</v>
          </cell>
        </row>
        <row r="2245">
          <cell r="C2245">
            <v>0</v>
          </cell>
          <cell r="D2245">
            <v>0</v>
          </cell>
          <cell r="E2245">
            <v>0</v>
          </cell>
          <cell r="F2245">
            <v>0</v>
          </cell>
          <cell r="H2245">
            <v>0</v>
          </cell>
          <cell r="Q2245">
            <v>0</v>
          </cell>
          <cell r="R2245">
            <v>0</v>
          </cell>
          <cell r="S2245">
            <v>0</v>
          </cell>
        </row>
        <row r="2246">
          <cell r="C2246">
            <v>0</v>
          </cell>
          <cell r="D2246">
            <v>0</v>
          </cell>
          <cell r="E2246">
            <v>0</v>
          </cell>
          <cell r="F2246">
            <v>0</v>
          </cell>
          <cell r="H2246">
            <v>0</v>
          </cell>
          <cell r="Q2246">
            <v>0</v>
          </cell>
          <cell r="R2246">
            <v>0</v>
          </cell>
          <cell r="S2246">
            <v>0</v>
          </cell>
        </row>
        <row r="2247">
          <cell r="B2247">
            <v>4</v>
          </cell>
          <cell r="C2247" t="str">
            <v>基本直接费</v>
          </cell>
          <cell r="G2247">
            <v>173.68935209549363</v>
          </cell>
          <cell r="H2247">
            <v>16873.92055607721</v>
          </cell>
        </row>
        <row r="2248">
          <cell r="B2248">
            <v>5</v>
          </cell>
          <cell r="C2248" t="str">
            <v>其他直接费</v>
          </cell>
          <cell r="G2248">
            <v>28.201160709447564</v>
          </cell>
          <cell r="H2248">
            <v>2739.7427629228314</v>
          </cell>
        </row>
        <row r="2249">
          <cell r="B2249">
            <v>6</v>
          </cell>
          <cell r="C2249" t="str">
            <v>间接费</v>
          </cell>
          <cell r="G2249">
            <v>13.072624950713905</v>
          </cell>
          <cell r="H2249">
            <v>1270.0055139618564</v>
          </cell>
        </row>
        <row r="2250">
          <cell r="B2250">
            <v>7</v>
          </cell>
          <cell r="C2250" t="str">
            <v>合计</v>
          </cell>
          <cell r="G2250">
            <v>214.96313775565508</v>
          </cell>
          <cell r="H2250">
            <v>20883.668832961899</v>
          </cell>
        </row>
        <row r="2252">
          <cell r="B2252" t="str">
            <v>单   价   分   析   表</v>
          </cell>
          <cell r="J2252" t="str">
            <v>工序划分</v>
          </cell>
          <cell r="Q2252" t="str">
            <v>汇总项</v>
          </cell>
        </row>
        <row r="2253">
          <cell r="J2253" t="str">
            <v>5=126</v>
          </cell>
        </row>
        <row r="2254">
          <cell r="A2254" t="str">
            <v>BOQ系数</v>
          </cell>
          <cell r="B2254" t="str">
            <v>项目编号:</v>
          </cell>
          <cell r="C2254" t="str">
            <v>试压450</v>
          </cell>
          <cell r="G2254" t="str">
            <v>数量</v>
          </cell>
          <cell r="H2254">
            <v>10700</v>
          </cell>
          <cell r="I2254" t="str">
            <v>单价</v>
          </cell>
        </row>
        <row r="2255">
          <cell r="B2255" t="str">
            <v>项目名称:</v>
          </cell>
          <cell r="C2255" t="str">
            <v>Pipeline testing and commissioning for the whole work on this line, including all necessary equipment, materials and works necessary for testing, such as thrust blocks, anchor blocks, transportation and use of water, pipe fittings, disposal of used water.</v>
          </cell>
          <cell r="G2255" t="str">
            <v>单位</v>
          </cell>
          <cell r="H2255">
            <v>0</v>
          </cell>
          <cell r="I2255">
            <v>0.6639107110224195</v>
          </cell>
          <cell r="J2255" t="str">
            <v>试压</v>
          </cell>
        </row>
        <row r="2256">
          <cell r="A2256" t="str">
            <v>试压450</v>
          </cell>
          <cell r="B2256" t="str">
            <v>单   价:</v>
          </cell>
          <cell r="C2256">
            <v>0.6639107110224195</v>
          </cell>
          <cell r="D2256" t="str">
            <v>USD/</v>
          </cell>
          <cell r="G2256" t="str">
            <v>定额单位</v>
          </cell>
          <cell r="I2256">
            <v>64</v>
          </cell>
        </row>
        <row r="2257">
          <cell r="A2257" t="str">
            <v>定额号</v>
          </cell>
          <cell r="B2257" t="str">
            <v>E01</v>
          </cell>
          <cell r="C2257" t="str">
            <v>名称及规格</v>
          </cell>
          <cell r="D2257" t="str">
            <v>单位</v>
          </cell>
          <cell r="E2257" t="str">
            <v>数  量</v>
          </cell>
          <cell r="F2257" t="str">
            <v>单价</v>
          </cell>
          <cell r="G2257" t="str">
            <v>合价</v>
          </cell>
          <cell r="J2257" t="str">
            <v>100M</v>
          </cell>
          <cell r="Q2257" t="str">
            <v>数量汇总</v>
          </cell>
          <cell r="R2257" t="str">
            <v>价格汇总(美元)</v>
          </cell>
          <cell r="S2257" t="str">
            <v>价格汇总(当地币)</v>
          </cell>
        </row>
        <row r="2258">
          <cell r="G2258" t="str">
            <v>美元</v>
          </cell>
          <cell r="H2258" t="str">
            <v>当地币</v>
          </cell>
          <cell r="J2258">
            <v>0.01</v>
          </cell>
        </row>
        <row r="2259">
          <cell r="A2259" t="str">
            <v>L00</v>
          </cell>
          <cell r="B2259">
            <v>1</v>
          </cell>
          <cell r="C2259" t="str">
            <v>人工</v>
          </cell>
          <cell r="G2259">
            <v>0</v>
          </cell>
          <cell r="H2259">
            <v>0</v>
          </cell>
          <cell r="Q2259">
            <v>0</v>
          </cell>
          <cell r="R2259">
            <v>0</v>
          </cell>
          <cell r="S2259">
            <v>0</v>
          </cell>
        </row>
        <row r="2260">
          <cell r="A2260" t="str">
            <v>L10</v>
          </cell>
          <cell r="B2260">
            <v>1.1000000000000001</v>
          </cell>
          <cell r="C2260" t="str">
            <v>力工</v>
          </cell>
          <cell r="D2260" t="str">
            <v>day</v>
          </cell>
          <cell r="E2260">
            <v>0</v>
          </cell>
          <cell r="F2260">
            <v>2.8821410190427175</v>
          </cell>
          <cell r="G2260">
            <v>0</v>
          </cell>
          <cell r="H2260">
            <v>0</v>
          </cell>
          <cell r="Q2260">
            <v>0</v>
          </cell>
          <cell r="R2260">
            <v>0</v>
          </cell>
          <cell r="S2260">
            <v>0</v>
          </cell>
        </row>
        <row r="2261">
          <cell r="A2261" t="str">
            <v>L20</v>
          </cell>
          <cell r="B2261">
            <v>1.2</v>
          </cell>
          <cell r="C2261" t="str">
            <v>技工</v>
          </cell>
          <cell r="D2261" t="str">
            <v>day</v>
          </cell>
          <cell r="E2261">
            <v>0</v>
          </cell>
          <cell r="F2261">
            <v>4.6320123520329384</v>
          </cell>
          <cell r="G2261">
            <v>0</v>
          </cell>
          <cell r="H2261">
            <v>0</v>
          </cell>
          <cell r="Q2261">
            <v>0</v>
          </cell>
          <cell r="R2261">
            <v>0</v>
          </cell>
          <cell r="S2261">
            <v>0</v>
          </cell>
        </row>
        <row r="2262">
          <cell r="A2262" t="str">
            <v>M000</v>
          </cell>
          <cell r="B2262">
            <v>2</v>
          </cell>
          <cell r="C2262" t="str">
            <v>建筑材料</v>
          </cell>
          <cell r="G2262">
            <v>0.26008877527869956</v>
          </cell>
          <cell r="H2262">
            <v>25.267624518325665</v>
          </cell>
          <cell r="Q2262">
            <v>0</v>
          </cell>
          <cell r="R2262">
            <v>2782.9498954820851</v>
          </cell>
          <cell r="S2262">
            <v>270363.58234608459</v>
          </cell>
        </row>
        <row r="2263">
          <cell r="C2263">
            <v>0</v>
          </cell>
          <cell r="D2263">
            <v>0</v>
          </cell>
          <cell r="E2263">
            <v>0</v>
          </cell>
          <cell r="F2263">
            <v>0</v>
          </cell>
          <cell r="G2263">
            <v>0</v>
          </cell>
          <cell r="H2263">
            <v>0</v>
          </cell>
          <cell r="Q2263">
            <v>0</v>
          </cell>
          <cell r="R2263">
            <v>0</v>
          </cell>
          <cell r="S2263">
            <v>0</v>
          </cell>
        </row>
        <row r="2264">
          <cell r="A2264" t="str">
            <v>G14</v>
          </cell>
          <cell r="C2264" t="str">
            <v>电焊条</v>
          </cell>
          <cell r="D2264" t="str">
            <v>kg</v>
          </cell>
          <cell r="E2264">
            <v>4.7999999999999996E-3</v>
          </cell>
          <cell r="F2264">
            <v>1.2506433350488935</v>
          </cell>
          <cell r="G2264">
            <v>6.0030880082346883E-3</v>
          </cell>
          <cell r="H2264">
            <v>0.58320000000000005</v>
          </cell>
          <cell r="J2264">
            <v>0.48</v>
          </cell>
          <cell r="Q2264">
            <v>51.359999999999992</v>
          </cell>
          <cell r="R2264">
            <v>64.233041688111172</v>
          </cell>
          <cell r="S2264">
            <v>6240.2400000000007</v>
          </cell>
        </row>
        <row r="2265">
          <cell r="A2265" t="str">
            <v>Y10</v>
          </cell>
          <cell r="C2265" t="str">
            <v>氧气</v>
          </cell>
          <cell r="D2265" t="str">
            <v>m3</v>
          </cell>
          <cell r="E2265">
            <v>6.1000000000000004E-3</v>
          </cell>
          <cell r="F2265">
            <v>2.4929233144621716</v>
          </cell>
          <cell r="G2265">
            <v>1.5206832218219248E-2</v>
          </cell>
          <cell r="H2265">
            <v>1.47734375</v>
          </cell>
          <cell r="J2265">
            <v>0.61</v>
          </cell>
          <cell r="Q2265">
            <v>65.27000000000001</v>
          </cell>
          <cell r="R2265">
            <v>162.71310473494594</v>
          </cell>
          <cell r="S2265">
            <v>15807.578125</v>
          </cell>
        </row>
        <row r="2266">
          <cell r="A2266" t="str">
            <v>Y11</v>
          </cell>
          <cell r="C2266" t="str">
            <v>乙炔</v>
          </cell>
          <cell r="D2266" t="str">
            <v>kg</v>
          </cell>
          <cell r="E2266">
            <v>2.0300000000000001E-3</v>
          </cell>
          <cell r="F2266">
            <v>9.4617249571172213</v>
          </cell>
          <cell r="G2266">
            <v>1.920730166294796E-2</v>
          </cell>
          <cell r="H2266">
            <v>1.8659893565553944</v>
          </cell>
          <cell r="J2266">
            <v>0.20300000000000001</v>
          </cell>
          <cell r="Q2266">
            <v>21.721</v>
          </cell>
          <cell r="R2266">
            <v>205.51812779354316</v>
          </cell>
          <cell r="S2266">
            <v>19966.08611514272</v>
          </cell>
        </row>
        <row r="2267">
          <cell r="A2267" t="str">
            <v>G09-1</v>
          </cell>
          <cell r="C2267" t="str">
            <v>钢板</v>
          </cell>
          <cell r="D2267" t="str">
            <v>t</v>
          </cell>
          <cell r="E2267">
            <v>1.4210000000000001E-4</v>
          </cell>
          <cell r="F2267">
            <v>788.18013381369019</v>
          </cell>
          <cell r="G2267">
            <v>0.11200039701492538</v>
          </cell>
          <cell r="H2267">
            <v>10.880838570000002</v>
          </cell>
          <cell r="J2267">
            <v>1.421E-2</v>
          </cell>
          <cell r="Q2267">
            <v>1.5204700000000002</v>
          </cell>
          <cell r="R2267">
            <v>1198.4042480597016</v>
          </cell>
          <cell r="S2267">
            <v>116424.97269900002</v>
          </cell>
        </row>
        <row r="2268">
          <cell r="A2268" t="str">
            <v>G19</v>
          </cell>
          <cell r="C2268" t="str">
            <v>镀锌钢管50MM</v>
          </cell>
          <cell r="D2268" t="str">
            <v>m</v>
          </cell>
          <cell r="E2268">
            <v>1.0200000000000001E-2</v>
          </cell>
          <cell r="F2268">
            <v>8.8210826079999993</v>
          </cell>
          <cell r="G2268">
            <v>8.9975042601599997E-2</v>
          </cell>
          <cell r="H2268">
            <v>8.7410753887454398</v>
          </cell>
          <cell r="J2268">
            <v>1.02</v>
          </cell>
          <cell r="Q2268">
            <v>109.14000000000001</v>
          </cell>
          <cell r="R2268">
            <v>962.73295583712002</v>
          </cell>
          <cell r="S2268">
            <v>93529.506659576204</v>
          </cell>
        </row>
        <row r="2269">
          <cell r="A2269" t="str">
            <v>FM1</v>
          </cell>
          <cell r="C2269" t="str">
            <v>法兰阀门DN50</v>
          </cell>
          <cell r="D2269" t="str">
            <v>no</v>
          </cell>
          <cell r="E2269">
            <v>7.0000000000000007E-5</v>
          </cell>
          <cell r="F2269">
            <v>19.206349206349209</v>
          </cell>
          <cell r="G2269">
            <v>1.3444444444444448E-3</v>
          </cell>
          <cell r="H2269">
            <v>0.13061277777777783</v>
          </cell>
          <cell r="J2269">
            <v>7.0000000000000001E-3</v>
          </cell>
          <cell r="Q2269">
            <v>0.74900000000000011</v>
          </cell>
          <cell r="R2269">
            <v>14.385555555555559</v>
          </cell>
          <cell r="S2269">
            <v>1397.5567222222228</v>
          </cell>
        </row>
        <row r="2270">
          <cell r="A2270" t="str">
            <v>FL6</v>
          </cell>
          <cell r="C2270" t="str">
            <v>钢平焊法兰DN50</v>
          </cell>
          <cell r="D2270" t="str">
            <v>no</v>
          </cell>
          <cell r="E2270">
            <v>1.2999999999999999E-4</v>
          </cell>
          <cell r="F2270">
            <v>5.4476190476190478</v>
          </cell>
          <cell r="G2270">
            <v>7.0819047619047619E-4</v>
          </cell>
          <cell r="H2270">
            <v>6.8800704761904766E-2</v>
          </cell>
          <cell r="J2270">
            <v>1.2999999999999999E-2</v>
          </cell>
          <cell r="Q2270">
            <v>1.3909999999999998</v>
          </cell>
          <cell r="R2270">
            <v>7.5776380952380951</v>
          </cell>
          <cell r="S2270">
            <v>736.16754095238105</v>
          </cell>
        </row>
        <row r="2271">
          <cell r="A2271" t="str">
            <v>G24</v>
          </cell>
          <cell r="C2271" t="str">
            <v>螺栓</v>
          </cell>
          <cell r="D2271" t="str">
            <v>kg</v>
          </cell>
          <cell r="E2271">
            <v>6.7000000000000002E-3</v>
          </cell>
          <cell r="F2271">
            <v>1.480634920634921</v>
          </cell>
          <cell r="G2271">
            <v>9.9202539682539705E-3</v>
          </cell>
          <cell r="H2271">
            <v>0.96375267301587331</v>
          </cell>
          <cell r="J2271">
            <v>0.67</v>
          </cell>
          <cell r="Q2271">
            <v>71.69</v>
          </cell>
          <cell r="R2271">
            <v>106.14671746031749</v>
          </cell>
          <cell r="S2271">
            <v>10312.153601269845</v>
          </cell>
        </row>
        <row r="2272">
          <cell r="A2272" t="str">
            <v>Y08</v>
          </cell>
          <cell r="C2272" t="str">
            <v>水</v>
          </cell>
          <cell r="D2272" t="str">
            <v>m3</v>
          </cell>
          <cell r="E2272">
            <v>0</v>
          </cell>
          <cell r="F2272">
            <v>0.51466803911477099</v>
          </cell>
          <cell r="G2272">
            <v>0</v>
          </cell>
          <cell r="H2272">
            <v>0</v>
          </cell>
          <cell r="Q2272">
            <v>0</v>
          </cell>
          <cell r="R2272">
            <v>0</v>
          </cell>
          <cell r="S2272">
            <v>0</v>
          </cell>
        </row>
        <row r="2273">
          <cell r="A2273" t="str">
            <v>Q24</v>
          </cell>
          <cell r="C2273" t="str">
            <v>漂白粉32%</v>
          </cell>
          <cell r="D2273" t="str">
            <v>kg</v>
          </cell>
          <cell r="E2273">
            <v>0</v>
          </cell>
          <cell r="F2273">
            <v>0.5714285714285714</v>
          </cell>
          <cell r="G2273">
            <v>0</v>
          </cell>
          <cell r="H2273">
            <v>0</v>
          </cell>
          <cell r="Q2273">
            <v>0</v>
          </cell>
          <cell r="R2273">
            <v>0</v>
          </cell>
          <cell r="S2273">
            <v>0</v>
          </cell>
        </row>
        <row r="2274">
          <cell r="C2274">
            <v>0</v>
          </cell>
          <cell r="D2274">
            <v>0</v>
          </cell>
          <cell r="E2274">
            <v>0</v>
          </cell>
          <cell r="F2274">
            <v>0</v>
          </cell>
          <cell r="G2274">
            <v>0</v>
          </cell>
          <cell r="H2274">
            <v>0</v>
          </cell>
          <cell r="Q2274">
            <v>0</v>
          </cell>
          <cell r="R2274">
            <v>0</v>
          </cell>
          <cell r="S2274">
            <v>0</v>
          </cell>
        </row>
        <row r="2275">
          <cell r="C2275">
            <v>0</v>
          </cell>
          <cell r="D2275">
            <v>0</v>
          </cell>
          <cell r="E2275">
            <v>0</v>
          </cell>
          <cell r="F2275">
            <v>0</v>
          </cell>
          <cell r="G2275">
            <v>0</v>
          </cell>
          <cell r="H2275">
            <v>0</v>
          </cell>
          <cell r="Q2275">
            <v>0</v>
          </cell>
          <cell r="R2275">
            <v>0</v>
          </cell>
          <cell r="S2275">
            <v>0</v>
          </cell>
        </row>
        <row r="2276">
          <cell r="C2276">
            <v>0</v>
          </cell>
          <cell r="D2276">
            <v>0</v>
          </cell>
          <cell r="E2276">
            <v>0</v>
          </cell>
          <cell r="F2276">
            <v>0</v>
          </cell>
          <cell r="G2276">
            <v>0</v>
          </cell>
          <cell r="H2276">
            <v>0</v>
          </cell>
          <cell r="Q2276">
            <v>0</v>
          </cell>
          <cell r="R2276">
            <v>0</v>
          </cell>
          <cell r="S2276">
            <v>0</v>
          </cell>
        </row>
        <row r="2277">
          <cell r="C2277">
            <v>0</v>
          </cell>
          <cell r="D2277">
            <v>0</v>
          </cell>
          <cell r="E2277">
            <v>0</v>
          </cell>
          <cell r="F2277">
            <v>0</v>
          </cell>
          <cell r="G2277">
            <v>0</v>
          </cell>
          <cell r="H2277">
            <v>0</v>
          </cell>
          <cell r="Q2277">
            <v>0</v>
          </cell>
          <cell r="R2277">
            <v>0</v>
          </cell>
          <cell r="S2277">
            <v>0</v>
          </cell>
        </row>
        <row r="2278">
          <cell r="C2278">
            <v>0</v>
          </cell>
          <cell r="D2278">
            <v>0</v>
          </cell>
          <cell r="E2278">
            <v>0</v>
          </cell>
          <cell r="F2278">
            <v>0</v>
          </cell>
          <cell r="G2278">
            <v>0</v>
          </cell>
          <cell r="H2278">
            <v>0</v>
          </cell>
          <cell r="Q2278">
            <v>0</v>
          </cell>
          <cell r="R2278">
            <v>0</v>
          </cell>
          <cell r="S2278">
            <v>0</v>
          </cell>
        </row>
        <row r="2279">
          <cell r="C2279">
            <v>0</v>
          </cell>
          <cell r="D2279">
            <v>0</v>
          </cell>
          <cell r="E2279">
            <v>0</v>
          </cell>
          <cell r="F2279">
            <v>0</v>
          </cell>
          <cell r="G2279">
            <v>0</v>
          </cell>
          <cell r="H2279">
            <v>0</v>
          </cell>
          <cell r="Q2279">
            <v>0</v>
          </cell>
          <cell r="R2279">
            <v>0</v>
          </cell>
          <cell r="S2279">
            <v>0</v>
          </cell>
        </row>
        <row r="2280">
          <cell r="C2280">
            <v>0</v>
          </cell>
          <cell r="D2280">
            <v>0</v>
          </cell>
          <cell r="E2280">
            <v>0</v>
          </cell>
          <cell r="F2280">
            <v>0</v>
          </cell>
          <cell r="G2280">
            <v>0</v>
          </cell>
          <cell r="H2280">
            <v>0</v>
          </cell>
          <cell r="Q2280">
            <v>0</v>
          </cell>
          <cell r="R2280">
            <v>0</v>
          </cell>
          <cell r="S2280">
            <v>0</v>
          </cell>
        </row>
        <row r="2281">
          <cell r="C2281">
            <v>0</v>
          </cell>
          <cell r="D2281">
            <v>0</v>
          </cell>
          <cell r="E2281">
            <v>0</v>
          </cell>
          <cell r="F2281">
            <v>0</v>
          </cell>
          <cell r="G2281">
            <v>0</v>
          </cell>
          <cell r="H2281">
            <v>0</v>
          </cell>
          <cell r="Q2281">
            <v>0</v>
          </cell>
          <cell r="R2281">
            <v>0</v>
          </cell>
          <cell r="S2281">
            <v>0</v>
          </cell>
        </row>
        <row r="2282">
          <cell r="A2282" t="str">
            <v>m998</v>
          </cell>
          <cell r="C2282" t="str">
            <v>其它材料费</v>
          </cell>
          <cell r="D2282" t="str">
            <v>%</v>
          </cell>
          <cell r="E2282">
            <v>1.4999999999999999E-2</v>
          </cell>
          <cell r="F2282">
            <v>0.38154832559222418</v>
          </cell>
          <cell r="G2282">
            <v>5.7232248838833622E-3</v>
          </cell>
          <cell r="H2282">
            <v>0.55601129746926869</v>
          </cell>
          <cell r="J2282">
            <v>1.5</v>
          </cell>
          <cell r="Q2282">
            <v>160.5</v>
          </cell>
          <cell r="R2282">
            <v>61.238506257551975</v>
          </cell>
          <cell r="S2282">
            <v>5949.3208829211753</v>
          </cell>
        </row>
        <row r="2283">
          <cell r="A2283" t="str">
            <v>m999</v>
          </cell>
          <cell r="C2283" t="str">
            <v>其它材料费</v>
          </cell>
          <cell r="D2283" t="str">
            <v>usd</v>
          </cell>
          <cell r="E2283">
            <v>0</v>
          </cell>
          <cell r="F2283">
            <v>1</v>
          </cell>
          <cell r="G2283">
            <v>0</v>
          </cell>
          <cell r="H2283">
            <v>0</v>
          </cell>
          <cell r="Q2283">
            <v>0</v>
          </cell>
          <cell r="R2283">
            <v>0</v>
          </cell>
          <cell r="S2283">
            <v>0</v>
          </cell>
        </row>
        <row r="2284">
          <cell r="A2284" t="str">
            <v>E000</v>
          </cell>
          <cell r="B2284">
            <v>3</v>
          </cell>
          <cell r="C2284" t="str">
            <v>施工设备</v>
          </cell>
          <cell r="G2284">
            <v>0.2763484132118138</v>
          </cell>
          <cell r="H2284">
            <v>26.847248343527713</v>
          </cell>
          <cell r="Q2284">
            <v>0</v>
          </cell>
          <cell r="R2284">
            <v>2956.9280213664078</v>
          </cell>
          <cell r="S2284">
            <v>287265.55727574654</v>
          </cell>
        </row>
        <row r="2285">
          <cell r="A2285" t="str">
            <v>E701</v>
          </cell>
          <cell r="C2285" t="str">
            <v>直流电焊机</v>
          </cell>
          <cell r="D2285" t="str">
            <v>台班</v>
          </cell>
          <cell r="E2285">
            <v>1E-3</v>
          </cell>
          <cell r="F2285">
            <v>31.7219976167219</v>
          </cell>
          <cell r="G2285">
            <v>3.1721997616721898E-2</v>
          </cell>
          <cell r="H2285">
            <v>3.0817920684645324</v>
          </cell>
          <cell r="J2285">
            <v>0.1</v>
          </cell>
          <cell r="Q2285">
            <v>10.700000000000001</v>
          </cell>
          <cell r="R2285">
            <v>339.42537449892433</v>
          </cell>
          <cell r="S2285">
            <v>32975.175132570497</v>
          </cell>
        </row>
        <row r="2286">
          <cell r="A2286" t="str">
            <v>E712</v>
          </cell>
          <cell r="C2286" t="str">
            <v>试压泵</v>
          </cell>
          <cell r="D2286" t="str">
            <v>台班</v>
          </cell>
          <cell r="E2286">
            <v>2E-3</v>
          </cell>
          <cell r="F2286">
            <v>117.49816225767262</v>
          </cell>
          <cell r="G2286">
            <v>0.23499632451534525</v>
          </cell>
          <cell r="H2286">
            <v>22.829892926665792</v>
          </cell>
          <cell r="J2286">
            <v>0.2</v>
          </cell>
          <cell r="Q2286">
            <v>21.400000000000002</v>
          </cell>
          <cell r="R2286">
            <v>2514.4606723141942</v>
          </cell>
          <cell r="S2286">
            <v>244279.85431532399</v>
          </cell>
        </row>
        <row r="2287">
          <cell r="A2287" t="str">
            <v>E713</v>
          </cell>
          <cell r="C2287" t="str">
            <v>立式钻床</v>
          </cell>
          <cell r="D2287" t="str">
            <v>台班</v>
          </cell>
          <cell r="E2287">
            <v>5.0000000000000001E-4</v>
          </cell>
          <cell r="F2287">
            <v>19.260182159493315</v>
          </cell>
          <cell r="G2287">
            <v>9.6300910797466575E-3</v>
          </cell>
          <cell r="H2287">
            <v>0.93556334839738786</v>
          </cell>
          <cell r="J2287">
            <v>0.05</v>
          </cell>
          <cell r="Q2287">
            <v>5.3500000000000005</v>
          </cell>
          <cell r="R2287">
            <v>103.04197455328924</v>
          </cell>
          <cell r="S2287">
            <v>10010.527827852051</v>
          </cell>
        </row>
        <row r="2288">
          <cell r="C2288">
            <v>0</v>
          </cell>
          <cell r="D2288">
            <v>0</v>
          </cell>
          <cell r="E2288">
            <v>0</v>
          </cell>
          <cell r="F2288">
            <v>0</v>
          </cell>
          <cell r="G2288">
            <v>0</v>
          </cell>
          <cell r="H2288">
            <v>0</v>
          </cell>
          <cell r="Q2288">
            <v>0</v>
          </cell>
          <cell r="R2288">
            <v>0</v>
          </cell>
          <cell r="S2288">
            <v>0</v>
          </cell>
        </row>
        <row r="2289">
          <cell r="C2289">
            <v>0</v>
          </cell>
          <cell r="D2289">
            <v>0</v>
          </cell>
          <cell r="E2289">
            <v>0</v>
          </cell>
          <cell r="F2289">
            <v>0</v>
          </cell>
          <cell r="G2289">
            <v>0</v>
          </cell>
          <cell r="H2289">
            <v>0</v>
          </cell>
          <cell r="Q2289">
            <v>0</v>
          </cell>
          <cell r="R2289">
            <v>0</v>
          </cell>
          <cell r="S2289">
            <v>0</v>
          </cell>
        </row>
        <row r="2290">
          <cell r="C2290">
            <v>0</v>
          </cell>
          <cell r="D2290">
            <v>0</v>
          </cell>
          <cell r="E2290">
            <v>0</v>
          </cell>
          <cell r="F2290">
            <v>0</v>
          </cell>
          <cell r="G2290">
            <v>0</v>
          </cell>
          <cell r="H2290">
            <v>0</v>
          </cell>
          <cell r="Q2290">
            <v>0</v>
          </cell>
          <cell r="R2290">
            <v>0</v>
          </cell>
          <cell r="S2290">
            <v>0</v>
          </cell>
        </row>
        <row r="2291">
          <cell r="C2291">
            <v>0</v>
          </cell>
          <cell r="D2291">
            <v>0</v>
          </cell>
          <cell r="E2291">
            <v>0</v>
          </cell>
          <cell r="F2291">
            <v>0</v>
          </cell>
          <cell r="G2291">
            <v>0</v>
          </cell>
          <cell r="H2291">
            <v>0</v>
          </cell>
          <cell r="Q2291">
            <v>0</v>
          </cell>
          <cell r="R2291">
            <v>0</v>
          </cell>
          <cell r="S2291">
            <v>0</v>
          </cell>
        </row>
        <row r="2292">
          <cell r="C2292">
            <v>0</v>
          </cell>
          <cell r="D2292">
            <v>0</v>
          </cell>
          <cell r="E2292">
            <v>0</v>
          </cell>
          <cell r="F2292">
            <v>0</v>
          </cell>
          <cell r="G2292">
            <v>0</v>
          </cell>
          <cell r="H2292">
            <v>0</v>
          </cell>
          <cell r="Q2292">
            <v>0</v>
          </cell>
          <cell r="R2292">
            <v>0</v>
          </cell>
          <cell r="S2292">
            <v>0</v>
          </cell>
        </row>
        <row r="2293">
          <cell r="C2293">
            <v>0</v>
          </cell>
          <cell r="D2293">
            <v>0</v>
          </cell>
          <cell r="E2293">
            <v>0</v>
          </cell>
          <cell r="F2293">
            <v>0</v>
          </cell>
          <cell r="G2293">
            <v>0</v>
          </cell>
          <cell r="H2293">
            <v>0</v>
          </cell>
          <cell r="Q2293">
            <v>0</v>
          </cell>
          <cell r="R2293">
            <v>0</v>
          </cell>
          <cell r="S2293">
            <v>0</v>
          </cell>
        </row>
        <row r="2294">
          <cell r="C2294">
            <v>0</v>
          </cell>
          <cell r="D2294">
            <v>0</v>
          </cell>
          <cell r="E2294">
            <v>0</v>
          </cell>
          <cell r="F2294">
            <v>0</v>
          </cell>
          <cell r="G2294">
            <v>0</v>
          </cell>
          <cell r="H2294">
            <v>0</v>
          </cell>
          <cell r="Q2294">
            <v>0</v>
          </cell>
          <cell r="R2294">
            <v>0</v>
          </cell>
          <cell r="S2294">
            <v>0</v>
          </cell>
        </row>
        <row r="2295">
          <cell r="C2295">
            <v>0</v>
          </cell>
          <cell r="D2295">
            <v>0</v>
          </cell>
          <cell r="E2295">
            <v>0</v>
          </cell>
          <cell r="F2295">
            <v>0</v>
          </cell>
          <cell r="H2295">
            <v>0</v>
          </cell>
          <cell r="Q2295">
            <v>0</v>
          </cell>
          <cell r="R2295">
            <v>0</v>
          </cell>
          <cell r="S2295">
            <v>0</v>
          </cell>
        </row>
        <row r="2296">
          <cell r="C2296">
            <v>0</v>
          </cell>
          <cell r="D2296">
            <v>0</v>
          </cell>
          <cell r="E2296">
            <v>0</v>
          </cell>
          <cell r="F2296">
            <v>0</v>
          </cell>
          <cell r="H2296">
            <v>0</v>
          </cell>
          <cell r="Q2296">
            <v>0</v>
          </cell>
          <cell r="R2296">
            <v>0</v>
          </cell>
          <cell r="S2296">
            <v>0</v>
          </cell>
        </row>
        <row r="2297">
          <cell r="B2297">
            <v>4</v>
          </cell>
          <cell r="C2297" t="str">
            <v>基本直接费</v>
          </cell>
          <cell r="G2297">
            <v>0.53643718849051336</v>
          </cell>
        </row>
        <row r="2298">
          <cell r="B2298">
            <v>5</v>
          </cell>
          <cell r="C2298" t="str">
            <v>其他直接费</v>
          </cell>
          <cell r="G2298">
            <v>8.7098899158929405E-2</v>
          </cell>
        </row>
        <row r="2299">
          <cell r="B2299">
            <v>6</v>
          </cell>
          <cell r="C2299" t="str">
            <v>间接费</v>
          </cell>
          <cell r="G2299">
            <v>4.0374623372976745E-2</v>
          </cell>
        </row>
        <row r="2300">
          <cell r="B2300">
            <v>7</v>
          </cell>
          <cell r="C2300" t="str">
            <v>合计</v>
          </cell>
          <cell r="G2300">
            <v>0.6639107110224195</v>
          </cell>
        </row>
        <row r="2302">
          <cell r="B2302" t="str">
            <v>单   价   分   析   表</v>
          </cell>
          <cell r="J2302" t="str">
            <v>工序划分</v>
          </cell>
          <cell r="Q2302" t="str">
            <v>汇总项</v>
          </cell>
        </row>
        <row r="2303">
          <cell r="J2303" t="str">
            <v>5=125</v>
          </cell>
        </row>
        <row r="2304">
          <cell r="A2304" t="str">
            <v>BOQ系数</v>
          </cell>
          <cell r="B2304" t="str">
            <v>项目编号:</v>
          </cell>
          <cell r="C2304" t="str">
            <v>试压300</v>
          </cell>
          <cell r="G2304" t="str">
            <v>数量</v>
          </cell>
          <cell r="H2304">
            <v>61500</v>
          </cell>
          <cell r="I2304" t="str">
            <v>单价</v>
          </cell>
        </row>
        <row r="2305">
          <cell r="B2305" t="str">
            <v>项目名称:</v>
          </cell>
          <cell r="C2305" t="str">
            <v>Pipeline testing and commissioning for the whole work on this line, including all necessary equipment, materials and works necessary for testing, such as thrust blocks, anchor blocks, transportation and use of water, pipe fittings, disposal of used water.</v>
          </cell>
          <cell r="G2305" t="str">
            <v>单位</v>
          </cell>
          <cell r="H2305">
            <v>0</v>
          </cell>
          <cell r="I2305">
            <v>0.61669230131880215</v>
          </cell>
          <cell r="J2305" t="str">
            <v>试压</v>
          </cell>
        </row>
        <row r="2306">
          <cell r="A2306" t="str">
            <v>试压300</v>
          </cell>
          <cell r="B2306" t="str">
            <v>单   价:</v>
          </cell>
          <cell r="C2306">
            <v>0.61669230131880215</v>
          </cell>
          <cell r="D2306" t="str">
            <v>USD/</v>
          </cell>
          <cell r="G2306" t="str">
            <v>定额单位</v>
          </cell>
          <cell r="I2306">
            <v>60</v>
          </cell>
        </row>
        <row r="2307">
          <cell r="A2307" t="str">
            <v>定额号</v>
          </cell>
          <cell r="B2307" t="str">
            <v>E01</v>
          </cell>
          <cell r="C2307" t="str">
            <v>名称及规格</v>
          </cell>
          <cell r="D2307" t="str">
            <v>单位</v>
          </cell>
          <cell r="E2307" t="str">
            <v>数  量</v>
          </cell>
          <cell r="F2307" t="str">
            <v>单价</v>
          </cell>
          <cell r="G2307" t="str">
            <v>合价</v>
          </cell>
          <cell r="J2307" t="str">
            <v>100M</v>
          </cell>
          <cell r="Q2307" t="str">
            <v>数量汇总</v>
          </cell>
          <cell r="R2307" t="str">
            <v>价格汇总(美元)</v>
          </cell>
          <cell r="S2307" t="str">
            <v>价格汇总(当地币)</v>
          </cell>
        </row>
        <row r="2308">
          <cell r="G2308" t="str">
            <v>美元</v>
          </cell>
          <cell r="H2308" t="str">
            <v>当地币</v>
          </cell>
          <cell r="J2308">
            <v>0.01</v>
          </cell>
        </row>
        <row r="2309">
          <cell r="A2309" t="str">
            <v>L00</v>
          </cell>
          <cell r="B2309">
            <v>1</v>
          </cell>
          <cell r="C2309" t="str">
            <v>人工</v>
          </cell>
          <cell r="G2309">
            <v>0</v>
          </cell>
          <cell r="H2309">
            <v>0</v>
          </cell>
          <cell r="Q2309">
            <v>0</v>
          </cell>
          <cell r="R2309">
            <v>0</v>
          </cell>
          <cell r="S2309">
            <v>0</v>
          </cell>
        </row>
        <row r="2310">
          <cell r="A2310" t="str">
            <v>L10</v>
          </cell>
          <cell r="B2310">
            <v>1.1000000000000001</v>
          </cell>
          <cell r="C2310" t="str">
            <v>力工</v>
          </cell>
          <cell r="D2310" t="str">
            <v>day</v>
          </cell>
          <cell r="E2310">
            <v>0</v>
          </cell>
          <cell r="F2310">
            <v>2.8821410190427175</v>
          </cell>
          <cell r="G2310">
            <v>0</v>
          </cell>
          <cell r="H2310">
            <v>0</v>
          </cell>
          <cell r="Q2310">
            <v>0</v>
          </cell>
          <cell r="R2310">
            <v>0</v>
          </cell>
          <cell r="S2310">
            <v>0</v>
          </cell>
        </row>
        <row r="2311">
          <cell r="A2311" t="str">
            <v>L20</v>
          </cell>
          <cell r="B2311">
            <v>1.2</v>
          </cell>
          <cell r="C2311" t="str">
            <v>技工</v>
          </cell>
          <cell r="D2311" t="str">
            <v>day</v>
          </cell>
          <cell r="E2311">
            <v>0</v>
          </cell>
          <cell r="F2311">
            <v>4.6320123520329384</v>
          </cell>
          <cell r="G2311">
            <v>0</v>
          </cell>
          <cell r="H2311">
            <v>0</v>
          </cell>
          <cell r="Q2311">
            <v>0</v>
          </cell>
          <cell r="R2311">
            <v>0</v>
          </cell>
          <cell r="S2311">
            <v>0</v>
          </cell>
        </row>
        <row r="2312">
          <cell r="A2312" t="str">
            <v>M000</v>
          </cell>
          <cell r="B2312">
            <v>2</v>
          </cell>
          <cell r="C2312" t="str">
            <v>建筑材料</v>
          </cell>
          <cell r="G2312">
            <v>0.22386250806549232</v>
          </cell>
          <cell r="H2312">
            <v>21.748242658562582</v>
          </cell>
          <cell r="Q2312">
            <v>0</v>
          </cell>
          <cell r="R2312">
            <v>13767.544246027777</v>
          </cell>
          <cell r="S2312">
            <v>1337516.9235015989</v>
          </cell>
        </row>
        <row r="2313">
          <cell r="C2313">
            <v>0</v>
          </cell>
          <cell r="D2313">
            <v>0</v>
          </cell>
          <cell r="E2313">
            <v>0</v>
          </cell>
          <cell r="F2313">
            <v>0</v>
          </cell>
          <cell r="G2313">
            <v>0</v>
          </cell>
          <cell r="H2313">
            <v>0</v>
          </cell>
          <cell r="Q2313">
            <v>0</v>
          </cell>
          <cell r="R2313">
            <v>0</v>
          </cell>
          <cell r="S2313">
            <v>0</v>
          </cell>
        </row>
        <row r="2314">
          <cell r="A2314" t="str">
            <v>G14</v>
          </cell>
          <cell r="C2314" t="str">
            <v>电焊条</v>
          </cell>
          <cell r="D2314" t="str">
            <v>kg</v>
          </cell>
          <cell r="E2314">
            <v>3.0000000000000001E-3</v>
          </cell>
          <cell r="F2314">
            <v>1.2506433350488935</v>
          </cell>
          <cell r="G2314">
            <v>3.7519300051466805E-3</v>
          </cell>
          <cell r="H2314">
            <v>0.36450000000000005</v>
          </cell>
          <cell r="J2314">
            <v>0.3</v>
          </cell>
          <cell r="Q2314">
            <v>184.5</v>
          </cell>
          <cell r="R2314">
            <v>230.74369531652084</v>
          </cell>
          <cell r="S2314">
            <v>22416.750000000004</v>
          </cell>
        </row>
        <row r="2315">
          <cell r="A2315" t="str">
            <v>Y10</v>
          </cell>
          <cell r="C2315" t="str">
            <v>氧气</v>
          </cell>
          <cell r="D2315" t="str">
            <v>m3</v>
          </cell>
          <cell r="E2315">
            <v>4.5999999999999999E-3</v>
          </cell>
          <cell r="F2315">
            <v>2.4929233144621716</v>
          </cell>
          <cell r="G2315">
            <v>1.1467447246525989E-2</v>
          </cell>
          <cell r="H2315">
            <v>1.1140625</v>
          </cell>
          <cell r="J2315">
            <v>0.46</v>
          </cell>
          <cell r="Q2315">
            <v>282.89999999999998</v>
          </cell>
          <cell r="R2315">
            <v>705.24800566134832</v>
          </cell>
          <cell r="S2315">
            <v>68514.84375</v>
          </cell>
        </row>
        <row r="2316">
          <cell r="A2316" t="str">
            <v>Y11</v>
          </cell>
          <cell r="C2316" t="str">
            <v>乙炔</v>
          </cell>
          <cell r="D2316" t="str">
            <v>kg</v>
          </cell>
          <cell r="E2316">
            <v>1.5300000000000001E-3</v>
          </cell>
          <cell r="F2316">
            <v>9.4617249571172213</v>
          </cell>
          <cell r="G2316">
            <v>1.447643918438935E-2</v>
          </cell>
          <cell r="H2316">
            <v>1.4063860667634254</v>
          </cell>
          <cell r="J2316">
            <v>0.153</v>
          </cell>
          <cell r="Q2316">
            <v>94.095000000000013</v>
          </cell>
          <cell r="R2316">
            <v>890.30100983994498</v>
          </cell>
          <cell r="S2316">
            <v>86492.743105950663</v>
          </cell>
        </row>
        <row r="2317">
          <cell r="A2317" t="str">
            <v>G09-1</v>
          </cell>
          <cell r="C2317" t="str">
            <v>钢板</v>
          </cell>
          <cell r="D2317" t="str">
            <v>t</v>
          </cell>
          <cell r="E2317">
            <v>1.1619999999999999E-4</v>
          </cell>
          <cell r="F2317">
            <v>788.18013381369019</v>
          </cell>
          <cell r="G2317">
            <v>9.1586531549150793E-2</v>
          </cell>
          <cell r="H2317">
            <v>8.8976315400000008</v>
          </cell>
          <cell r="J2317">
            <v>1.1619999999999998E-2</v>
          </cell>
          <cell r="Q2317">
            <v>7.1462999999999992</v>
          </cell>
          <cell r="R2317">
            <v>5632.5716902727736</v>
          </cell>
          <cell r="S2317">
            <v>547204.33971000009</v>
          </cell>
        </row>
        <row r="2318">
          <cell r="A2318" t="str">
            <v>G19</v>
          </cell>
          <cell r="C2318" t="str">
            <v>镀锌钢管50MM</v>
          </cell>
          <cell r="D2318" t="str">
            <v>m</v>
          </cell>
          <cell r="E2318">
            <v>1.0200000000000001E-2</v>
          </cell>
          <cell r="F2318">
            <v>8.8210826079999993</v>
          </cell>
          <cell r="G2318">
            <v>8.9975042601599997E-2</v>
          </cell>
          <cell r="H2318">
            <v>8.7410753887454398</v>
          </cell>
          <cell r="J2318">
            <v>1.02</v>
          </cell>
          <cell r="Q2318">
            <v>627.30000000000007</v>
          </cell>
          <cell r="R2318">
            <v>5533.4651199984</v>
          </cell>
          <cell r="S2318">
            <v>537576.13640784449</v>
          </cell>
        </row>
        <row r="2319">
          <cell r="A2319" t="str">
            <v>FM1</v>
          </cell>
          <cell r="C2319" t="str">
            <v>法兰阀门DN50</v>
          </cell>
          <cell r="D2319" t="str">
            <v>no</v>
          </cell>
          <cell r="E2319">
            <v>7.0000000000000007E-5</v>
          </cell>
          <cell r="F2319">
            <v>19.206349206349209</v>
          </cell>
          <cell r="G2319">
            <v>1.3444444444444448E-3</v>
          </cell>
          <cell r="H2319">
            <v>0.13061277777777783</v>
          </cell>
          <cell r="J2319">
            <v>7.0000000000000001E-3</v>
          </cell>
          <cell r="Q2319">
            <v>4.3050000000000006</v>
          </cell>
          <cell r="R2319">
            <v>82.683333333333351</v>
          </cell>
          <cell r="S2319">
            <v>8032.6858333333366</v>
          </cell>
        </row>
        <row r="2320">
          <cell r="A2320" t="str">
            <v>FL6</v>
          </cell>
          <cell r="C2320" t="str">
            <v>钢平焊法兰DN50</v>
          </cell>
          <cell r="D2320" t="str">
            <v>no</v>
          </cell>
          <cell r="E2320">
            <v>1.2999999999999999E-4</v>
          </cell>
          <cell r="F2320">
            <v>5.4476190476190478</v>
          </cell>
          <cell r="G2320">
            <v>7.0819047619047619E-4</v>
          </cell>
          <cell r="H2320">
            <v>6.8800704761904766E-2</v>
          </cell>
          <cell r="J2320">
            <v>1.2999999999999999E-2</v>
          </cell>
          <cell r="Q2320">
            <v>7.9949999999999992</v>
          </cell>
          <cell r="R2320">
            <v>43.553714285714285</v>
          </cell>
          <cell r="S2320">
            <v>4231.243342857143</v>
          </cell>
        </row>
        <row r="2321">
          <cell r="A2321" t="str">
            <v>G24</v>
          </cell>
          <cell r="C2321" t="str">
            <v>螺栓</v>
          </cell>
          <cell r="D2321" t="str">
            <v>kg</v>
          </cell>
          <cell r="E2321">
            <v>3.8E-3</v>
          </cell>
          <cell r="F2321">
            <v>1.480634920634921</v>
          </cell>
          <cell r="G2321">
            <v>5.6264126984127E-3</v>
          </cell>
          <cell r="H2321">
            <v>0.54660599365079388</v>
          </cell>
          <cell r="J2321">
            <v>0.38</v>
          </cell>
          <cell r="Q2321">
            <v>233.7</v>
          </cell>
          <cell r="R2321">
            <v>346.02438095238102</v>
          </cell>
          <cell r="S2321">
            <v>33616.268609523824</v>
          </cell>
        </row>
        <row r="2322">
          <cell r="A2322" t="str">
            <v>Y08</v>
          </cell>
          <cell r="C2322" t="str">
            <v>水</v>
          </cell>
          <cell r="D2322" t="str">
            <v>m3</v>
          </cell>
          <cell r="E2322">
            <v>0</v>
          </cell>
          <cell r="F2322">
            <v>0.51466803911477099</v>
          </cell>
          <cell r="G2322">
            <v>0</v>
          </cell>
          <cell r="H2322">
            <v>0</v>
          </cell>
          <cell r="Q2322">
            <v>0</v>
          </cell>
          <cell r="R2322">
            <v>0</v>
          </cell>
          <cell r="S2322">
            <v>0</v>
          </cell>
        </row>
        <row r="2323">
          <cell r="A2323" t="str">
            <v>Q24</v>
          </cell>
          <cell r="C2323" t="str">
            <v>漂白粉32%</v>
          </cell>
          <cell r="D2323" t="str">
            <v>kg</v>
          </cell>
          <cell r="E2323">
            <v>0</v>
          </cell>
          <cell r="F2323">
            <v>0.5714285714285714</v>
          </cell>
          <cell r="G2323">
            <v>0</v>
          </cell>
          <cell r="H2323">
            <v>0</v>
          </cell>
          <cell r="Q2323">
            <v>0</v>
          </cell>
          <cell r="R2323">
            <v>0</v>
          </cell>
          <cell r="S2323">
            <v>0</v>
          </cell>
        </row>
        <row r="2324">
          <cell r="C2324">
            <v>0</v>
          </cell>
          <cell r="D2324">
            <v>0</v>
          </cell>
          <cell r="E2324">
            <v>0</v>
          </cell>
          <cell r="F2324">
            <v>0</v>
          </cell>
          <cell r="G2324">
            <v>0</v>
          </cell>
          <cell r="H2324">
            <v>0</v>
          </cell>
          <cell r="Q2324">
            <v>0</v>
          </cell>
          <cell r="R2324">
            <v>0</v>
          </cell>
          <cell r="S2324">
            <v>0</v>
          </cell>
        </row>
        <row r="2325">
          <cell r="C2325">
            <v>0</v>
          </cell>
          <cell r="D2325">
            <v>0</v>
          </cell>
          <cell r="E2325">
            <v>0</v>
          </cell>
          <cell r="F2325">
            <v>0</v>
          </cell>
          <cell r="G2325">
            <v>0</v>
          </cell>
          <cell r="H2325">
            <v>0</v>
          </cell>
          <cell r="Q2325">
            <v>0</v>
          </cell>
          <cell r="R2325">
            <v>0</v>
          </cell>
          <cell r="S2325">
            <v>0</v>
          </cell>
        </row>
        <row r="2326">
          <cell r="C2326">
            <v>0</v>
          </cell>
          <cell r="D2326">
            <v>0</v>
          </cell>
          <cell r="E2326">
            <v>0</v>
          </cell>
          <cell r="F2326">
            <v>0</v>
          </cell>
          <cell r="G2326">
            <v>0</v>
          </cell>
          <cell r="H2326">
            <v>0</v>
          </cell>
          <cell r="Q2326">
            <v>0</v>
          </cell>
          <cell r="R2326">
            <v>0</v>
          </cell>
          <cell r="S2326">
            <v>0</v>
          </cell>
        </row>
        <row r="2327">
          <cell r="C2327">
            <v>0</v>
          </cell>
          <cell r="D2327">
            <v>0</v>
          </cell>
          <cell r="E2327">
            <v>0</v>
          </cell>
          <cell r="F2327">
            <v>0</v>
          </cell>
          <cell r="G2327">
            <v>0</v>
          </cell>
          <cell r="H2327">
            <v>0</v>
          </cell>
          <cell r="Q2327">
            <v>0</v>
          </cell>
          <cell r="R2327">
            <v>0</v>
          </cell>
          <cell r="S2327">
            <v>0</v>
          </cell>
        </row>
        <row r="2328">
          <cell r="C2328">
            <v>0</v>
          </cell>
          <cell r="D2328">
            <v>0</v>
          </cell>
          <cell r="E2328">
            <v>0</v>
          </cell>
          <cell r="F2328">
            <v>0</v>
          </cell>
          <cell r="G2328">
            <v>0</v>
          </cell>
          <cell r="H2328">
            <v>0</v>
          </cell>
          <cell r="Q2328">
            <v>0</v>
          </cell>
          <cell r="R2328">
            <v>0</v>
          </cell>
          <cell r="S2328">
            <v>0</v>
          </cell>
        </row>
        <row r="2329">
          <cell r="C2329">
            <v>0</v>
          </cell>
          <cell r="D2329">
            <v>0</v>
          </cell>
          <cell r="E2329">
            <v>0</v>
          </cell>
          <cell r="F2329">
            <v>0</v>
          </cell>
          <cell r="G2329">
            <v>0</v>
          </cell>
          <cell r="H2329">
            <v>0</v>
          </cell>
          <cell r="Q2329">
            <v>0</v>
          </cell>
          <cell r="R2329">
            <v>0</v>
          </cell>
          <cell r="S2329">
            <v>0</v>
          </cell>
        </row>
        <row r="2330">
          <cell r="C2330">
            <v>0</v>
          </cell>
          <cell r="D2330">
            <v>0</v>
          </cell>
          <cell r="E2330">
            <v>0</v>
          </cell>
          <cell r="F2330">
            <v>0</v>
          </cell>
          <cell r="G2330">
            <v>0</v>
          </cell>
          <cell r="H2330">
            <v>0</v>
          </cell>
          <cell r="Q2330">
            <v>0</v>
          </cell>
          <cell r="R2330">
            <v>0</v>
          </cell>
          <cell r="S2330">
            <v>0</v>
          </cell>
        </row>
        <row r="2331">
          <cell r="C2331">
            <v>0</v>
          </cell>
          <cell r="D2331">
            <v>0</v>
          </cell>
          <cell r="E2331">
            <v>0</v>
          </cell>
          <cell r="F2331">
            <v>0</v>
          </cell>
          <cell r="G2331">
            <v>0</v>
          </cell>
          <cell r="H2331">
            <v>0</v>
          </cell>
          <cell r="Q2331">
            <v>0</v>
          </cell>
          <cell r="R2331">
            <v>0</v>
          </cell>
          <cell r="S2331">
            <v>0</v>
          </cell>
        </row>
        <row r="2332">
          <cell r="A2332" t="str">
            <v>m998</v>
          </cell>
          <cell r="C2332" t="str">
            <v>其它材料费</v>
          </cell>
          <cell r="D2332" t="str">
            <v>%</v>
          </cell>
          <cell r="E2332">
            <v>1.4999999999999999E-2</v>
          </cell>
          <cell r="F2332">
            <v>0.32840465730879059</v>
          </cell>
          <cell r="G2332">
            <v>4.9260698596318587E-3</v>
          </cell>
          <cell r="H2332">
            <v>0.47856768686323509</v>
          </cell>
          <cell r="J2332">
            <v>1.5</v>
          </cell>
          <cell r="Q2332">
            <v>922.5</v>
          </cell>
          <cell r="R2332">
            <v>302.95329636735931</v>
          </cell>
          <cell r="S2332">
            <v>29431.912742088956</v>
          </cell>
        </row>
        <row r="2333">
          <cell r="A2333" t="str">
            <v>m999</v>
          </cell>
          <cell r="C2333" t="str">
            <v>其它材料费</v>
          </cell>
          <cell r="D2333" t="str">
            <v>usd</v>
          </cell>
          <cell r="E2333">
            <v>0</v>
          </cell>
          <cell r="F2333">
            <v>1</v>
          </cell>
          <cell r="G2333">
            <v>0</v>
          </cell>
          <cell r="H2333">
            <v>0</v>
          </cell>
          <cell r="Q2333">
            <v>0</v>
          </cell>
          <cell r="R2333">
            <v>0</v>
          </cell>
          <cell r="S2333">
            <v>0</v>
          </cell>
        </row>
        <row r="2334">
          <cell r="A2334" t="str">
            <v>E000</v>
          </cell>
          <cell r="B2334">
            <v>3</v>
          </cell>
          <cell r="C2334" t="str">
            <v>施工设备</v>
          </cell>
          <cell r="G2334">
            <v>0.27442239499586446</v>
          </cell>
          <cell r="H2334">
            <v>26.660135673848234</v>
          </cell>
          <cell r="Q2334">
            <v>0</v>
          </cell>
          <cell r="R2334">
            <v>16876.977292245665</v>
          </cell>
          <cell r="S2334">
            <v>1639598.3439416664</v>
          </cell>
        </row>
        <row r="2335">
          <cell r="A2335" t="str">
            <v>E701</v>
          </cell>
          <cell r="C2335" t="str">
            <v>直流电焊机</v>
          </cell>
          <cell r="D2335" t="str">
            <v>台班</v>
          </cell>
          <cell r="E2335">
            <v>1E-3</v>
          </cell>
          <cell r="F2335">
            <v>31.7219976167219</v>
          </cell>
          <cell r="G2335">
            <v>3.1721997616721898E-2</v>
          </cell>
          <cell r="H2335">
            <v>3.0817920684645324</v>
          </cell>
          <cell r="J2335">
            <v>0.1</v>
          </cell>
          <cell r="Q2335">
            <v>61.5</v>
          </cell>
          <cell r="R2335">
            <v>1950.9028534283966</v>
          </cell>
          <cell r="S2335">
            <v>189530.21221056874</v>
          </cell>
        </row>
        <row r="2336">
          <cell r="A2336" t="str">
            <v>E712</v>
          </cell>
          <cell r="C2336" t="str">
            <v>试压泵</v>
          </cell>
          <cell r="D2336" t="str">
            <v>台班</v>
          </cell>
          <cell r="E2336">
            <v>2E-3</v>
          </cell>
          <cell r="F2336">
            <v>117.49816225767262</v>
          </cell>
          <cell r="G2336">
            <v>0.23499632451534525</v>
          </cell>
          <cell r="H2336">
            <v>22.829892926665792</v>
          </cell>
          <cell r="J2336">
            <v>0.2</v>
          </cell>
          <cell r="Q2336">
            <v>123</v>
          </cell>
          <cell r="R2336">
            <v>14452.273957693733</v>
          </cell>
          <cell r="S2336">
            <v>1404038.4149899462</v>
          </cell>
        </row>
        <row r="2337">
          <cell r="A2337" t="str">
            <v>E713</v>
          </cell>
          <cell r="C2337" t="str">
            <v>立式钻床</v>
          </cell>
          <cell r="D2337" t="str">
            <v>台班</v>
          </cell>
          <cell r="E2337">
            <v>4.0000000000000002E-4</v>
          </cell>
          <cell r="F2337">
            <v>19.260182159493315</v>
          </cell>
          <cell r="G2337">
            <v>7.7040728637973264E-3</v>
          </cell>
          <cell r="H2337">
            <v>0.74845067871791027</v>
          </cell>
          <cell r="J2337">
            <v>0.04</v>
          </cell>
          <cell r="Q2337">
            <v>24.6</v>
          </cell>
          <cell r="R2337">
            <v>473.80048112353558</v>
          </cell>
          <cell r="S2337">
            <v>46029.716741151482</v>
          </cell>
        </row>
        <row r="2338">
          <cell r="C2338">
            <v>0</v>
          </cell>
          <cell r="D2338">
            <v>0</v>
          </cell>
          <cell r="E2338">
            <v>0</v>
          </cell>
          <cell r="F2338">
            <v>0</v>
          </cell>
          <cell r="G2338">
            <v>0</v>
          </cell>
          <cell r="H2338">
            <v>0</v>
          </cell>
          <cell r="Q2338">
            <v>0</v>
          </cell>
          <cell r="R2338">
            <v>0</v>
          </cell>
          <cell r="S2338">
            <v>0</v>
          </cell>
        </row>
        <row r="2339">
          <cell r="C2339">
            <v>0</v>
          </cell>
          <cell r="D2339">
            <v>0</v>
          </cell>
          <cell r="E2339">
            <v>0</v>
          </cell>
          <cell r="F2339">
            <v>0</v>
          </cell>
          <cell r="G2339">
            <v>0</v>
          </cell>
          <cell r="H2339">
            <v>0</v>
          </cell>
          <cell r="Q2339">
            <v>0</v>
          </cell>
          <cell r="R2339">
            <v>0</v>
          </cell>
          <cell r="S2339">
            <v>0</v>
          </cell>
        </row>
        <row r="2340">
          <cell r="C2340">
            <v>0</v>
          </cell>
          <cell r="D2340">
            <v>0</v>
          </cell>
          <cell r="E2340">
            <v>0</v>
          </cell>
          <cell r="F2340">
            <v>0</v>
          </cell>
          <cell r="G2340">
            <v>0</v>
          </cell>
          <cell r="H2340">
            <v>0</v>
          </cell>
          <cell r="Q2340">
            <v>0</v>
          </cell>
          <cell r="R2340">
            <v>0</v>
          </cell>
          <cell r="S2340">
            <v>0</v>
          </cell>
        </row>
        <row r="2341">
          <cell r="C2341">
            <v>0</v>
          </cell>
          <cell r="D2341">
            <v>0</v>
          </cell>
          <cell r="E2341">
            <v>0</v>
          </cell>
          <cell r="F2341">
            <v>0</v>
          </cell>
          <cell r="G2341">
            <v>0</v>
          </cell>
          <cell r="H2341">
            <v>0</v>
          </cell>
          <cell r="Q2341">
            <v>0</v>
          </cell>
          <cell r="R2341">
            <v>0</v>
          </cell>
          <cell r="S2341">
            <v>0</v>
          </cell>
        </row>
        <row r="2342">
          <cell r="C2342">
            <v>0</v>
          </cell>
          <cell r="D2342">
            <v>0</v>
          </cell>
          <cell r="E2342">
            <v>0</v>
          </cell>
          <cell r="F2342">
            <v>0</v>
          </cell>
          <cell r="G2342">
            <v>0</v>
          </cell>
          <cell r="H2342">
            <v>0</v>
          </cell>
          <cell r="Q2342">
            <v>0</v>
          </cell>
          <cell r="R2342">
            <v>0</v>
          </cell>
          <cell r="S2342">
            <v>0</v>
          </cell>
        </row>
        <row r="2343">
          <cell r="C2343">
            <v>0</v>
          </cell>
          <cell r="D2343">
            <v>0</v>
          </cell>
          <cell r="E2343">
            <v>0</v>
          </cell>
          <cell r="F2343">
            <v>0</v>
          </cell>
          <cell r="G2343">
            <v>0</v>
          </cell>
          <cell r="H2343">
            <v>0</v>
          </cell>
          <cell r="Q2343">
            <v>0</v>
          </cell>
          <cell r="R2343">
            <v>0</v>
          </cell>
          <cell r="S2343">
            <v>0</v>
          </cell>
        </row>
        <row r="2344">
          <cell r="C2344">
            <v>0</v>
          </cell>
          <cell r="D2344">
            <v>0</v>
          </cell>
          <cell r="E2344">
            <v>0</v>
          </cell>
          <cell r="F2344">
            <v>0</v>
          </cell>
          <cell r="G2344">
            <v>0</v>
          </cell>
          <cell r="H2344">
            <v>0</v>
          </cell>
          <cell r="Q2344">
            <v>0</v>
          </cell>
          <cell r="R2344">
            <v>0</v>
          </cell>
          <cell r="S2344">
            <v>0</v>
          </cell>
        </row>
        <row r="2345">
          <cell r="C2345">
            <v>0</v>
          </cell>
          <cell r="D2345">
            <v>0</v>
          </cell>
          <cell r="E2345">
            <v>0</v>
          </cell>
          <cell r="F2345">
            <v>0</v>
          </cell>
          <cell r="H2345">
            <v>0</v>
          </cell>
          <cell r="Q2345">
            <v>0</v>
          </cell>
          <cell r="R2345">
            <v>0</v>
          </cell>
          <cell r="S2345">
            <v>0</v>
          </cell>
        </row>
        <row r="2346">
          <cell r="C2346">
            <v>0</v>
          </cell>
          <cell r="D2346">
            <v>0</v>
          </cell>
          <cell r="E2346">
            <v>0</v>
          </cell>
          <cell r="F2346">
            <v>0</v>
          </cell>
          <cell r="H2346">
            <v>0</v>
          </cell>
          <cell r="Q2346">
            <v>0</v>
          </cell>
          <cell r="R2346">
            <v>0</v>
          </cell>
          <cell r="S2346">
            <v>0</v>
          </cell>
        </row>
        <row r="2347">
          <cell r="B2347">
            <v>4</v>
          </cell>
          <cell r="C2347" t="str">
            <v>基本直接费</v>
          </cell>
          <cell r="G2347">
            <v>0.49828490306135675</v>
          </cell>
        </row>
        <row r="2348">
          <cell r="B2348">
            <v>5</v>
          </cell>
          <cell r="C2348" t="str">
            <v>其他直接费</v>
          </cell>
          <cell r="G2348">
            <v>8.0904283773244656E-2</v>
          </cell>
        </row>
        <row r="2349">
          <cell r="B2349">
            <v>6</v>
          </cell>
          <cell r="C2349" t="str">
            <v>间接费</v>
          </cell>
          <cell r="G2349">
            <v>3.750311448420076E-2</v>
          </cell>
        </row>
        <row r="2350">
          <cell r="B2350">
            <v>7</v>
          </cell>
          <cell r="C2350" t="str">
            <v>合计</v>
          </cell>
          <cell r="G2350">
            <v>0.61669230131880215</v>
          </cell>
        </row>
        <row r="2352">
          <cell r="B2352" t="str">
            <v>单   价   分   析   表</v>
          </cell>
          <cell r="J2352" t="str">
            <v>工序划分</v>
          </cell>
          <cell r="Q2352" t="str">
            <v>汇总项</v>
          </cell>
        </row>
        <row r="2353">
          <cell r="J2353" t="str">
            <v>5=139</v>
          </cell>
        </row>
        <row r="2354">
          <cell r="A2354" t="str">
            <v>BOQ系数</v>
          </cell>
          <cell r="B2354" t="str">
            <v>项目编号:</v>
          </cell>
          <cell r="C2354" t="str">
            <v>消毒450</v>
          </cell>
          <cell r="G2354" t="str">
            <v>数量</v>
          </cell>
          <cell r="H2354">
            <v>10700</v>
          </cell>
          <cell r="I2354" t="str">
            <v>单价</v>
          </cell>
        </row>
        <row r="2355">
          <cell r="B2355" t="str">
            <v>项目名称:</v>
          </cell>
          <cell r="C2355" t="str">
            <v>Disinfection of Pipe lines: flushing with clear water, filling with water containing 0.05 g/l calcium hypochlorite, left for 24  hours. This includes supply of all necessary equipment, materials, chemicals and water, measurement  of residual chlorine, all</v>
          </cell>
          <cell r="G2355" t="str">
            <v>单位</v>
          </cell>
          <cell r="H2355">
            <v>0</v>
          </cell>
          <cell r="I2355">
            <v>0.71261481033040974</v>
          </cell>
          <cell r="J2355" t="str">
            <v>冲洗</v>
          </cell>
        </row>
        <row r="2356">
          <cell r="A2356" t="str">
            <v>消毒450</v>
          </cell>
          <cell r="B2356" t="str">
            <v>单   价:</v>
          </cell>
          <cell r="C2356">
            <v>0.71261481033040974</v>
          </cell>
          <cell r="D2356" t="str">
            <v>USD/</v>
          </cell>
          <cell r="G2356" t="str">
            <v>定额单位</v>
          </cell>
          <cell r="I2356">
            <v>69</v>
          </cell>
        </row>
        <row r="2357">
          <cell r="A2357" t="str">
            <v>定额号</v>
          </cell>
          <cell r="B2357" t="str">
            <v>E01</v>
          </cell>
          <cell r="C2357" t="str">
            <v>名称及规格</v>
          </cell>
          <cell r="D2357" t="str">
            <v>单位</v>
          </cell>
          <cell r="E2357" t="str">
            <v>数  量</v>
          </cell>
          <cell r="F2357" t="str">
            <v>单价</v>
          </cell>
          <cell r="G2357" t="str">
            <v>合价</v>
          </cell>
          <cell r="J2357" t="str">
            <v>100M</v>
          </cell>
          <cell r="Q2357" t="str">
            <v>数量汇总</v>
          </cell>
          <cell r="R2357" t="str">
            <v>价格汇总(美元)</v>
          </cell>
          <cell r="S2357" t="str">
            <v>价格汇总(当地币)</v>
          </cell>
        </row>
        <row r="2358">
          <cell r="G2358" t="str">
            <v>美元</v>
          </cell>
          <cell r="H2358" t="str">
            <v>当地币</v>
          </cell>
          <cell r="J2358">
            <v>0.01</v>
          </cell>
        </row>
        <row r="2359">
          <cell r="A2359" t="str">
            <v>L00</v>
          </cell>
          <cell r="B2359">
            <v>1</v>
          </cell>
          <cell r="C2359" t="str">
            <v>人工</v>
          </cell>
          <cell r="G2359">
            <v>7.8217189912506424E-2</v>
          </cell>
          <cell r="H2359">
            <v>7.5987999999999998</v>
          </cell>
          <cell r="Q2359">
            <v>0</v>
          </cell>
          <cell r="R2359">
            <v>836.92393206381871</v>
          </cell>
          <cell r="S2359">
            <v>81307.16</v>
          </cell>
        </row>
        <row r="2360">
          <cell r="A2360" t="str">
            <v>L10</v>
          </cell>
          <cell r="B2360">
            <v>1.1000000000000001</v>
          </cell>
          <cell r="C2360" t="str">
            <v>力工</v>
          </cell>
          <cell r="D2360" t="str">
            <v>day</v>
          </cell>
          <cell r="E2360">
            <v>1.9359999999999999E-2</v>
          </cell>
          <cell r="F2360">
            <v>2.8821410190427175</v>
          </cell>
          <cell r="G2360">
            <v>5.5798250128667008E-2</v>
          </cell>
          <cell r="H2360">
            <v>5.4207999999999998</v>
          </cell>
          <cell r="J2360">
            <v>1.9359999999999999</v>
          </cell>
          <cell r="Q2360">
            <v>207.15199999999999</v>
          </cell>
          <cell r="R2360">
            <v>597.04127637673696</v>
          </cell>
          <cell r="S2360">
            <v>58002.559999999998</v>
          </cell>
        </row>
        <row r="2361">
          <cell r="A2361" t="str">
            <v>L20</v>
          </cell>
          <cell r="B2361">
            <v>1.2</v>
          </cell>
          <cell r="C2361" t="str">
            <v>技工</v>
          </cell>
          <cell r="D2361" t="str">
            <v>day</v>
          </cell>
          <cell r="E2361">
            <v>4.8399999999999997E-3</v>
          </cell>
          <cell r="F2361">
            <v>4.6320123520329384</v>
          </cell>
          <cell r="G2361">
            <v>2.2418939783839419E-2</v>
          </cell>
          <cell r="H2361">
            <v>2.1779999999999995</v>
          </cell>
          <cell r="J2361">
            <v>0.48399999999999999</v>
          </cell>
          <cell r="Q2361">
            <v>51.787999999999997</v>
          </cell>
          <cell r="R2361">
            <v>239.88265568708178</v>
          </cell>
          <cell r="S2361">
            <v>23304.599999999995</v>
          </cell>
        </row>
        <row r="2362">
          <cell r="A2362" t="str">
            <v>M000</v>
          </cell>
          <cell r="B2362">
            <v>2</v>
          </cell>
          <cell r="C2362" t="str">
            <v>建筑材料</v>
          </cell>
          <cell r="G2362">
            <v>0.49757271524152641</v>
          </cell>
          <cell r="H2362">
            <v>48.339189285714291</v>
          </cell>
          <cell r="Q2362">
            <v>0</v>
          </cell>
          <cell r="R2362">
            <v>5324.0280530843329</v>
          </cell>
          <cell r="S2362">
            <v>517229.32535714289</v>
          </cell>
        </row>
        <row r="2363">
          <cell r="C2363">
            <v>0</v>
          </cell>
          <cell r="D2363">
            <v>0</v>
          </cell>
          <cell r="E2363">
            <v>0</v>
          </cell>
          <cell r="F2363">
            <v>0</v>
          </cell>
          <cell r="G2363">
            <v>0</v>
          </cell>
          <cell r="H2363">
            <v>0</v>
          </cell>
          <cell r="Q2363">
            <v>0</v>
          </cell>
          <cell r="R2363">
            <v>0</v>
          </cell>
          <cell r="S2363">
            <v>0</v>
          </cell>
        </row>
        <row r="2364">
          <cell r="C2364">
            <v>0</v>
          </cell>
          <cell r="D2364">
            <v>0</v>
          </cell>
          <cell r="E2364">
            <v>0</v>
          </cell>
          <cell r="F2364">
            <v>0</v>
          </cell>
          <cell r="G2364">
            <v>0</v>
          </cell>
          <cell r="H2364">
            <v>0</v>
          </cell>
          <cell r="Q2364">
            <v>0</v>
          </cell>
          <cell r="R2364">
            <v>0</v>
          </cell>
          <cell r="S2364">
            <v>0</v>
          </cell>
        </row>
        <row r="2365">
          <cell r="C2365">
            <v>0</v>
          </cell>
          <cell r="D2365">
            <v>0</v>
          </cell>
          <cell r="E2365">
            <v>0</v>
          </cell>
          <cell r="F2365">
            <v>0</v>
          </cell>
          <cell r="G2365">
            <v>0</v>
          </cell>
          <cell r="H2365">
            <v>0</v>
          </cell>
          <cell r="Q2365">
            <v>0</v>
          </cell>
          <cell r="R2365">
            <v>0</v>
          </cell>
          <cell r="S2365">
            <v>0</v>
          </cell>
        </row>
        <row r="2366">
          <cell r="C2366">
            <v>0</v>
          </cell>
          <cell r="D2366">
            <v>0</v>
          </cell>
          <cell r="E2366">
            <v>0</v>
          </cell>
          <cell r="F2366">
            <v>0</v>
          </cell>
          <cell r="G2366">
            <v>0</v>
          </cell>
          <cell r="H2366">
            <v>0</v>
          </cell>
          <cell r="Q2366">
            <v>0</v>
          </cell>
          <cell r="R2366">
            <v>0</v>
          </cell>
          <cell r="S2366">
            <v>0</v>
          </cell>
        </row>
        <row r="2367">
          <cell r="C2367">
            <v>0</v>
          </cell>
          <cell r="D2367">
            <v>0</v>
          </cell>
          <cell r="E2367">
            <v>0</v>
          </cell>
          <cell r="F2367">
            <v>0</v>
          </cell>
          <cell r="G2367">
            <v>0</v>
          </cell>
          <cell r="H2367">
            <v>0</v>
          </cell>
          <cell r="Q2367">
            <v>0</v>
          </cell>
          <cell r="R2367">
            <v>0</v>
          </cell>
          <cell r="S2367">
            <v>0</v>
          </cell>
        </row>
        <row r="2368">
          <cell r="C2368">
            <v>0</v>
          </cell>
          <cell r="D2368">
            <v>0</v>
          </cell>
          <cell r="E2368">
            <v>0</v>
          </cell>
          <cell r="F2368">
            <v>0</v>
          </cell>
          <cell r="G2368">
            <v>0</v>
          </cell>
          <cell r="H2368">
            <v>0</v>
          </cell>
          <cell r="Q2368">
            <v>0</v>
          </cell>
          <cell r="R2368">
            <v>0</v>
          </cell>
          <cell r="S2368">
            <v>0</v>
          </cell>
        </row>
        <row r="2369">
          <cell r="C2369">
            <v>0</v>
          </cell>
          <cell r="D2369">
            <v>0</v>
          </cell>
          <cell r="E2369">
            <v>0</v>
          </cell>
          <cell r="F2369">
            <v>0</v>
          </cell>
          <cell r="G2369">
            <v>0</v>
          </cell>
          <cell r="H2369">
            <v>0</v>
          </cell>
          <cell r="Q2369">
            <v>0</v>
          </cell>
          <cell r="R2369">
            <v>0</v>
          </cell>
          <cell r="S2369">
            <v>0</v>
          </cell>
        </row>
        <row r="2370">
          <cell r="C2370">
            <v>0</v>
          </cell>
          <cell r="D2370">
            <v>0</v>
          </cell>
          <cell r="E2370">
            <v>0</v>
          </cell>
          <cell r="F2370">
            <v>0</v>
          </cell>
          <cell r="G2370">
            <v>0</v>
          </cell>
          <cell r="H2370">
            <v>0</v>
          </cell>
          <cell r="Q2370">
            <v>0</v>
          </cell>
          <cell r="R2370">
            <v>0</v>
          </cell>
          <cell r="S2370">
            <v>0</v>
          </cell>
        </row>
        <row r="2371">
          <cell r="C2371">
            <v>0</v>
          </cell>
          <cell r="D2371">
            <v>0</v>
          </cell>
          <cell r="E2371">
            <v>0</v>
          </cell>
          <cell r="F2371">
            <v>0</v>
          </cell>
          <cell r="G2371">
            <v>0</v>
          </cell>
          <cell r="H2371">
            <v>0</v>
          </cell>
          <cell r="Q2371">
            <v>0</v>
          </cell>
          <cell r="R2371">
            <v>0</v>
          </cell>
          <cell r="S2371">
            <v>0</v>
          </cell>
        </row>
        <row r="2372">
          <cell r="A2372" t="str">
            <v>Y08</v>
          </cell>
          <cell r="C2372" t="str">
            <v>水</v>
          </cell>
          <cell r="D2372" t="str">
            <v>m3</v>
          </cell>
          <cell r="E2372">
            <v>0.75</v>
          </cell>
          <cell r="F2372">
            <v>0.51466803911477099</v>
          </cell>
          <cell r="G2372">
            <v>0.38600102933607827</v>
          </cell>
          <cell r="H2372">
            <v>37.500000000000007</v>
          </cell>
          <cell r="J2372">
            <v>75</v>
          </cell>
          <cell r="Q2372">
            <v>8025</v>
          </cell>
          <cell r="R2372">
            <v>4130.2110138960379</v>
          </cell>
          <cell r="S2372">
            <v>401250.00000000006</v>
          </cell>
        </row>
        <row r="2373">
          <cell r="A2373" t="str">
            <v>Q24</v>
          </cell>
          <cell r="C2373" t="str">
            <v>漂白粉32%</v>
          </cell>
          <cell r="D2373" t="str">
            <v>kg</v>
          </cell>
          <cell r="E2373">
            <v>2.1100000000000001E-2</v>
          </cell>
          <cell r="F2373">
            <v>0.5714285714285714</v>
          </cell>
          <cell r="G2373">
            <v>1.2057142857142857E-2</v>
          </cell>
          <cell r="H2373">
            <v>1.1713514285714286</v>
          </cell>
          <cell r="J2373">
            <v>2.11</v>
          </cell>
          <cell r="Q2373">
            <v>225.77</v>
          </cell>
          <cell r="R2373">
            <v>129.01142857142855</v>
          </cell>
          <cell r="S2373">
            <v>12533.460285714285</v>
          </cell>
        </row>
        <row r="2374">
          <cell r="C2374">
            <v>0</v>
          </cell>
          <cell r="D2374">
            <v>0</v>
          </cell>
          <cell r="E2374">
            <v>0</v>
          </cell>
          <cell r="F2374">
            <v>0</v>
          </cell>
          <cell r="G2374">
            <v>0</v>
          </cell>
          <cell r="H2374">
            <v>0</v>
          </cell>
          <cell r="Q2374">
            <v>0</v>
          </cell>
          <cell r="R2374">
            <v>0</v>
          </cell>
          <cell r="S2374">
            <v>0</v>
          </cell>
        </row>
        <row r="2375">
          <cell r="C2375">
            <v>0</v>
          </cell>
          <cell r="D2375">
            <v>0</v>
          </cell>
          <cell r="E2375">
            <v>0</v>
          </cell>
          <cell r="F2375">
            <v>0</v>
          </cell>
          <cell r="G2375">
            <v>0</v>
          </cell>
          <cell r="H2375">
            <v>0</v>
          </cell>
          <cell r="Q2375">
            <v>0</v>
          </cell>
          <cell r="R2375">
            <v>0</v>
          </cell>
          <cell r="S2375">
            <v>0</v>
          </cell>
        </row>
        <row r="2376">
          <cell r="C2376">
            <v>0</v>
          </cell>
          <cell r="D2376">
            <v>0</v>
          </cell>
          <cell r="E2376">
            <v>0</v>
          </cell>
          <cell r="F2376">
            <v>0</v>
          </cell>
          <cell r="G2376">
            <v>0</v>
          </cell>
          <cell r="H2376">
            <v>0</v>
          </cell>
          <cell r="Q2376">
            <v>0</v>
          </cell>
          <cell r="R2376">
            <v>0</v>
          </cell>
          <cell r="S2376">
            <v>0</v>
          </cell>
        </row>
        <row r="2377">
          <cell r="C2377">
            <v>0</v>
          </cell>
          <cell r="D2377">
            <v>0</v>
          </cell>
          <cell r="E2377">
            <v>0</v>
          </cell>
          <cell r="F2377">
            <v>0</v>
          </cell>
          <cell r="G2377">
            <v>0</v>
          </cell>
          <cell r="H2377">
            <v>0</v>
          </cell>
          <cell r="Q2377">
            <v>0</v>
          </cell>
          <cell r="R2377">
            <v>0</v>
          </cell>
          <cell r="S2377">
            <v>0</v>
          </cell>
        </row>
        <row r="2378">
          <cell r="C2378">
            <v>0</v>
          </cell>
          <cell r="D2378">
            <v>0</v>
          </cell>
          <cell r="E2378">
            <v>0</v>
          </cell>
          <cell r="F2378">
            <v>0</v>
          </cell>
          <cell r="G2378">
            <v>0</v>
          </cell>
          <cell r="H2378">
            <v>0</v>
          </cell>
          <cell r="Q2378">
            <v>0</v>
          </cell>
          <cell r="R2378">
            <v>0</v>
          </cell>
          <cell r="S2378">
            <v>0</v>
          </cell>
        </row>
        <row r="2379">
          <cell r="C2379">
            <v>0</v>
          </cell>
          <cell r="D2379">
            <v>0</v>
          </cell>
          <cell r="E2379">
            <v>0</v>
          </cell>
          <cell r="F2379">
            <v>0</v>
          </cell>
          <cell r="G2379">
            <v>0</v>
          </cell>
          <cell r="H2379">
            <v>0</v>
          </cell>
          <cell r="Q2379">
            <v>0</v>
          </cell>
          <cell r="R2379">
            <v>0</v>
          </cell>
          <cell r="S2379">
            <v>0</v>
          </cell>
        </row>
        <row r="2380">
          <cell r="C2380">
            <v>0</v>
          </cell>
          <cell r="D2380">
            <v>0</v>
          </cell>
          <cell r="E2380">
            <v>0</v>
          </cell>
          <cell r="F2380">
            <v>0</v>
          </cell>
          <cell r="G2380">
            <v>0</v>
          </cell>
          <cell r="H2380">
            <v>0</v>
          </cell>
          <cell r="Q2380">
            <v>0</v>
          </cell>
          <cell r="R2380">
            <v>0</v>
          </cell>
          <cell r="S2380">
            <v>0</v>
          </cell>
        </row>
        <row r="2381">
          <cell r="C2381">
            <v>0</v>
          </cell>
          <cell r="D2381">
            <v>0</v>
          </cell>
          <cell r="E2381">
            <v>0</v>
          </cell>
          <cell r="F2381">
            <v>0</v>
          </cell>
          <cell r="G2381">
            <v>0</v>
          </cell>
          <cell r="H2381">
            <v>0</v>
          </cell>
          <cell r="Q2381">
            <v>0</v>
          </cell>
          <cell r="R2381">
            <v>0</v>
          </cell>
          <cell r="S2381">
            <v>0</v>
          </cell>
        </row>
        <row r="2382">
          <cell r="A2382" t="str">
            <v>m998</v>
          </cell>
          <cell r="C2382" t="str">
            <v>其它材料费</v>
          </cell>
          <cell r="D2382" t="str">
            <v>%</v>
          </cell>
          <cell r="E2382">
            <v>0.05</v>
          </cell>
          <cell r="F2382">
            <v>1.9902908609661054</v>
          </cell>
          <cell r="G2382">
            <v>9.9514543048305273E-2</v>
          </cell>
          <cell r="H2382">
            <v>9.6678378571428585</v>
          </cell>
          <cell r="J2382">
            <v>5</v>
          </cell>
          <cell r="Q2382">
            <v>535</v>
          </cell>
          <cell r="R2382">
            <v>1064.8056106168665</v>
          </cell>
          <cell r="S2382">
            <v>103445.86507142859</v>
          </cell>
        </row>
        <row r="2383">
          <cell r="A2383" t="str">
            <v>m999</v>
          </cell>
          <cell r="C2383" t="str">
            <v>其它材料费</v>
          </cell>
          <cell r="D2383" t="str">
            <v>usd</v>
          </cell>
          <cell r="E2383">
            <v>0</v>
          </cell>
          <cell r="F2383">
            <v>1</v>
          </cell>
          <cell r="G2383">
            <v>0</v>
          </cell>
          <cell r="H2383">
            <v>0</v>
          </cell>
          <cell r="Q2383">
            <v>0</v>
          </cell>
          <cell r="R2383">
            <v>0</v>
          </cell>
          <cell r="S2383">
            <v>0</v>
          </cell>
        </row>
        <row r="2384">
          <cell r="A2384" t="str">
            <v>E000</v>
          </cell>
          <cell r="B2384">
            <v>3</v>
          </cell>
          <cell r="C2384" t="str">
            <v>施工设备</v>
          </cell>
          <cell r="G2384">
            <v>0</v>
          </cell>
          <cell r="H2384">
            <v>0</v>
          </cell>
          <cell r="Q2384">
            <v>0</v>
          </cell>
          <cell r="R2384">
            <v>0</v>
          </cell>
          <cell r="S2384">
            <v>0</v>
          </cell>
        </row>
        <row r="2385">
          <cell r="C2385">
            <v>0</v>
          </cell>
          <cell r="D2385">
            <v>0</v>
          </cell>
          <cell r="E2385">
            <v>0</v>
          </cell>
          <cell r="F2385">
            <v>0</v>
          </cell>
          <cell r="G2385">
            <v>0</v>
          </cell>
          <cell r="H2385">
            <v>0</v>
          </cell>
          <cell r="Q2385">
            <v>0</v>
          </cell>
          <cell r="R2385">
            <v>0</v>
          </cell>
          <cell r="S2385">
            <v>0</v>
          </cell>
        </row>
        <row r="2386">
          <cell r="C2386">
            <v>0</v>
          </cell>
          <cell r="D2386">
            <v>0</v>
          </cell>
          <cell r="E2386">
            <v>0</v>
          </cell>
          <cell r="F2386">
            <v>0</v>
          </cell>
          <cell r="G2386">
            <v>0</v>
          </cell>
          <cell r="H2386">
            <v>0</v>
          </cell>
          <cell r="Q2386">
            <v>0</v>
          </cell>
          <cell r="R2386">
            <v>0</v>
          </cell>
          <cell r="S2386">
            <v>0</v>
          </cell>
        </row>
        <row r="2387">
          <cell r="C2387">
            <v>0</v>
          </cell>
          <cell r="D2387">
            <v>0</v>
          </cell>
          <cell r="E2387">
            <v>0</v>
          </cell>
          <cell r="F2387">
            <v>0</v>
          </cell>
          <cell r="G2387">
            <v>0</v>
          </cell>
          <cell r="H2387">
            <v>0</v>
          </cell>
          <cell r="Q2387">
            <v>0</v>
          </cell>
          <cell r="R2387">
            <v>0</v>
          </cell>
          <cell r="S2387">
            <v>0</v>
          </cell>
        </row>
        <row r="2388">
          <cell r="C2388">
            <v>0</v>
          </cell>
          <cell r="D2388">
            <v>0</v>
          </cell>
          <cell r="E2388">
            <v>0</v>
          </cell>
          <cell r="F2388">
            <v>0</v>
          </cell>
          <cell r="G2388">
            <v>0</v>
          </cell>
          <cell r="H2388">
            <v>0</v>
          </cell>
          <cell r="Q2388">
            <v>0</v>
          </cell>
          <cell r="R2388">
            <v>0</v>
          </cell>
          <cell r="S2388">
            <v>0</v>
          </cell>
        </row>
        <row r="2389">
          <cell r="C2389">
            <v>0</v>
          </cell>
          <cell r="D2389">
            <v>0</v>
          </cell>
          <cell r="E2389">
            <v>0</v>
          </cell>
          <cell r="F2389">
            <v>0</v>
          </cell>
          <cell r="G2389">
            <v>0</v>
          </cell>
          <cell r="H2389">
            <v>0</v>
          </cell>
          <cell r="Q2389">
            <v>0</v>
          </cell>
          <cell r="R2389">
            <v>0</v>
          </cell>
          <cell r="S2389">
            <v>0</v>
          </cell>
        </row>
        <row r="2390">
          <cell r="C2390">
            <v>0</v>
          </cell>
          <cell r="D2390">
            <v>0</v>
          </cell>
          <cell r="E2390">
            <v>0</v>
          </cell>
          <cell r="F2390">
            <v>0</v>
          </cell>
          <cell r="G2390">
            <v>0</v>
          </cell>
          <cell r="H2390">
            <v>0</v>
          </cell>
          <cell r="Q2390">
            <v>0</v>
          </cell>
          <cell r="R2390">
            <v>0</v>
          </cell>
          <cell r="S2390">
            <v>0</v>
          </cell>
        </row>
        <row r="2391">
          <cell r="C2391">
            <v>0</v>
          </cell>
          <cell r="D2391">
            <v>0</v>
          </cell>
          <cell r="E2391">
            <v>0</v>
          </cell>
          <cell r="F2391">
            <v>0</v>
          </cell>
          <cell r="G2391">
            <v>0</v>
          </cell>
          <cell r="H2391">
            <v>0</v>
          </cell>
          <cell r="Q2391">
            <v>0</v>
          </cell>
          <cell r="R2391">
            <v>0</v>
          </cell>
          <cell r="S2391">
            <v>0</v>
          </cell>
        </row>
        <row r="2392">
          <cell r="C2392">
            <v>0</v>
          </cell>
          <cell r="D2392">
            <v>0</v>
          </cell>
          <cell r="E2392">
            <v>0</v>
          </cell>
          <cell r="F2392">
            <v>0</v>
          </cell>
          <cell r="G2392">
            <v>0</v>
          </cell>
          <cell r="H2392">
            <v>0</v>
          </cell>
          <cell r="Q2392">
            <v>0</v>
          </cell>
          <cell r="R2392">
            <v>0</v>
          </cell>
          <cell r="S2392">
            <v>0</v>
          </cell>
        </row>
        <row r="2393">
          <cell r="C2393">
            <v>0</v>
          </cell>
          <cell r="D2393">
            <v>0</v>
          </cell>
          <cell r="E2393">
            <v>0</v>
          </cell>
          <cell r="F2393">
            <v>0</v>
          </cell>
          <cell r="G2393">
            <v>0</v>
          </cell>
          <cell r="H2393">
            <v>0</v>
          </cell>
          <cell r="Q2393">
            <v>0</v>
          </cell>
          <cell r="R2393">
            <v>0</v>
          </cell>
          <cell r="S2393">
            <v>0</v>
          </cell>
        </row>
        <row r="2394">
          <cell r="C2394">
            <v>0</v>
          </cell>
          <cell r="D2394">
            <v>0</v>
          </cell>
          <cell r="E2394">
            <v>0</v>
          </cell>
          <cell r="F2394">
            <v>0</v>
          </cell>
          <cell r="G2394">
            <v>0</v>
          </cell>
          <cell r="H2394">
            <v>0</v>
          </cell>
          <cell r="Q2394">
            <v>0</v>
          </cell>
          <cell r="R2394">
            <v>0</v>
          </cell>
          <cell r="S2394">
            <v>0</v>
          </cell>
        </row>
        <row r="2395">
          <cell r="C2395">
            <v>0</v>
          </cell>
          <cell r="D2395">
            <v>0</v>
          </cell>
          <cell r="E2395">
            <v>0</v>
          </cell>
          <cell r="F2395">
            <v>0</v>
          </cell>
          <cell r="H2395">
            <v>0</v>
          </cell>
          <cell r="Q2395">
            <v>0</v>
          </cell>
          <cell r="R2395">
            <v>0</v>
          </cell>
          <cell r="S2395">
            <v>0</v>
          </cell>
        </row>
        <row r="2396">
          <cell r="C2396">
            <v>0</v>
          </cell>
          <cell r="D2396">
            <v>0</v>
          </cell>
          <cell r="E2396">
            <v>0</v>
          </cell>
          <cell r="F2396">
            <v>0</v>
          </cell>
          <cell r="H2396">
            <v>0</v>
          </cell>
          <cell r="Q2396">
            <v>0</v>
          </cell>
          <cell r="R2396">
            <v>0</v>
          </cell>
          <cell r="S2396">
            <v>0</v>
          </cell>
        </row>
        <row r="2397">
          <cell r="B2397">
            <v>4</v>
          </cell>
          <cell r="C2397" t="str">
            <v>基本直接费</v>
          </cell>
          <cell r="G2397">
            <v>0.57578990515403283</v>
          </cell>
        </row>
        <row r="2398">
          <cell r="B2398">
            <v>5</v>
          </cell>
          <cell r="C2398" t="str">
            <v>其他直接费</v>
          </cell>
          <cell r="G2398">
            <v>9.3488423177483571E-2</v>
          </cell>
        </row>
        <row r="2399">
          <cell r="B2399">
            <v>6</v>
          </cell>
          <cell r="C2399" t="str">
            <v>间接费</v>
          </cell>
          <cell r="G2399">
            <v>4.3336481998893325E-2</v>
          </cell>
        </row>
        <row r="2400">
          <cell r="B2400">
            <v>7</v>
          </cell>
          <cell r="C2400" t="str">
            <v>合计</v>
          </cell>
          <cell r="G2400">
            <v>0.71261481033040974</v>
          </cell>
        </row>
        <row r="2402">
          <cell r="B2402" t="str">
            <v>单   价   分   析   表</v>
          </cell>
          <cell r="J2402" t="str">
            <v>工序划分</v>
          </cell>
          <cell r="Q2402" t="str">
            <v>汇总项</v>
          </cell>
        </row>
        <row r="2403">
          <cell r="J2403" t="str">
            <v>5=138</v>
          </cell>
        </row>
        <row r="2404">
          <cell r="A2404" t="str">
            <v>BOQ系数</v>
          </cell>
          <cell r="B2404" t="str">
            <v>项目编号:</v>
          </cell>
          <cell r="C2404" t="str">
            <v>消毒300</v>
          </cell>
          <cell r="G2404" t="str">
            <v>数量</v>
          </cell>
          <cell r="H2404">
            <v>61500</v>
          </cell>
          <cell r="I2404" t="str">
            <v>单价</v>
          </cell>
        </row>
        <row r="2405">
          <cell r="B2405" t="str">
            <v>项目名称:</v>
          </cell>
          <cell r="C2405" t="str">
            <v>Disinfection of Pipe lines: flushing with clear water, filling with water containing 0.05 g/l calcium hypochlorite, left for 24  hours. This includes supply of all necessary equipment, materials, chemicals and water, measurement  of residual chlorine, all</v>
          </cell>
          <cell r="G2405" t="str">
            <v>单位</v>
          </cell>
          <cell r="H2405">
            <v>0</v>
          </cell>
          <cell r="I2405">
            <v>0.53934952087300758</v>
          </cell>
          <cell r="J2405" t="str">
            <v>冲洗</v>
          </cell>
        </row>
        <row r="2406">
          <cell r="A2406" t="str">
            <v>消毒300</v>
          </cell>
          <cell r="B2406" t="str">
            <v>单   价:</v>
          </cell>
          <cell r="C2406">
            <v>0.53934952087300758</v>
          </cell>
          <cell r="D2406" t="str">
            <v>USD/</v>
          </cell>
          <cell r="G2406" t="str">
            <v>定额单位</v>
          </cell>
          <cell r="I2406">
            <v>52</v>
          </cell>
        </row>
        <row r="2407">
          <cell r="A2407" t="str">
            <v>定额号</v>
          </cell>
          <cell r="B2407" t="str">
            <v>E01</v>
          </cell>
          <cell r="C2407" t="str">
            <v>名称及规格</v>
          </cell>
          <cell r="D2407" t="str">
            <v>单位</v>
          </cell>
          <cell r="E2407" t="str">
            <v>数  量</v>
          </cell>
          <cell r="F2407" t="str">
            <v>单价</v>
          </cell>
          <cell r="G2407" t="str">
            <v>合价</v>
          </cell>
          <cell r="J2407" t="str">
            <v>100M</v>
          </cell>
          <cell r="Q2407" t="str">
            <v>数量汇总</v>
          </cell>
          <cell r="R2407" t="str">
            <v>价格汇总(美元)</v>
          </cell>
          <cell r="S2407" t="str">
            <v>价格汇总(当地币)</v>
          </cell>
        </row>
        <row r="2408">
          <cell r="G2408" t="str">
            <v>美元</v>
          </cell>
          <cell r="H2408" t="str">
            <v>当地币</v>
          </cell>
          <cell r="J2408">
            <v>0.01</v>
          </cell>
        </row>
        <row r="2409">
          <cell r="A2409" t="str">
            <v>L00</v>
          </cell>
          <cell r="B2409">
            <v>1</v>
          </cell>
          <cell r="C2409" t="str">
            <v>人工</v>
          </cell>
          <cell r="G2409">
            <v>7.013690169840453E-2</v>
          </cell>
          <cell r="H2409">
            <v>6.8138000000000005</v>
          </cell>
          <cell r="Q2409">
            <v>0</v>
          </cell>
          <cell r="R2409">
            <v>4313.4194544518787</v>
          </cell>
          <cell r="S2409">
            <v>419048.7</v>
          </cell>
        </row>
        <row r="2410">
          <cell r="A2410" t="str">
            <v>L10</v>
          </cell>
          <cell r="B2410">
            <v>1.1000000000000001</v>
          </cell>
          <cell r="C2410" t="str">
            <v>力工</v>
          </cell>
          <cell r="D2410" t="str">
            <v>day</v>
          </cell>
          <cell r="E2410">
            <v>1.736E-2</v>
          </cell>
          <cell r="F2410">
            <v>2.8821410190427175</v>
          </cell>
          <cell r="G2410">
            <v>5.0033968090581575E-2</v>
          </cell>
          <cell r="H2410">
            <v>4.8608000000000002</v>
          </cell>
          <cell r="J2410">
            <v>1.736</v>
          </cell>
          <cell r="Q2410">
            <v>1067.6400000000001</v>
          </cell>
          <cell r="R2410">
            <v>3077.0890375707668</v>
          </cell>
          <cell r="S2410">
            <v>298939.2</v>
          </cell>
        </row>
        <row r="2411">
          <cell r="A2411" t="str">
            <v>L20</v>
          </cell>
          <cell r="B2411">
            <v>1.2</v>
          </cell>
          <cell r="C2411" t="str">
            <v>技工</v>
          </cell>
          <cell r="D2411" t="str">
            <v>day</v>
          </cell>
          <cell r="E2411">
            <v>4.3400000000000001E-3</v>
          </cell>
          <cell r="F2411">
            <v>4.6320123520329384</v>
          </cell>
          <cell r="G2411">
            <v>2.0102933607822952E-2</v>
          </cell>
          <cell r="H2411">
            <v>1.9529999999999998</v>
          </cell>
          <cell r="J2411">
            <v>0.434</v>
          </cell>
          <cell r="Q2411">
            <v>266.91000000000003</v>
          </cell>
          <cell r="R2411">
            <v>1236.3304168811114</v>
          </cell>
          <cell r="S2411">
            <v>120109.49999999999</v>
          </cell>
        </row>
        <row r="2412">
          <cell r="A2412" t="str">
            <v>M000</v>
          </cell>
          <cell r="B2412">
            <v>2</v>
          </cell>
          <cell r="C2412" t="str">
            <v>建筑材料</v>
          </cell>
          <cell r="G2412">
            <v>0.36565534534225425</v>
          </cell>
          <cell r="H2412">
            <v>35.5234168</v>
          </cell>
          <cell r="Q2412">
            <v>0</v>
          </cell>
          <cell r="R2412">
            <v>22487.803738548635</v>
          </cell>
          <cell r="S2412">
            <v>2184690.1332</v>
          </cell>
        </row>
        <row r="2413">
          <cell r="C2413">
            <v>0</v>
          </cell>
          <cell r="D2413">
            <v>0</v>
          </cell>
          <cell r="E2413">
            <v>0</v>
          </cell>
          <cell r="F2413">
            <v>0</v>
          </cell>
          <cell r="G2413">
            <v>0</v>
          </cell>
          <cell r="H2413">
            <v>0</v>
          </cell>
          <cell r="Q2413">
            <v>0</v>
          </cell>
          <cell r="R2413">
            <v>0</v>
          </cell>
          <cell r="S2413">
            <v>0</v>
          </cell>
        </row>
        <row r="2414">
          <cell r="C2414">
            <v>0</v>
          </cell>
          <cell r="D2414">
            <v>0</v>
          </cell>
          <cell r="E2414">
            <v>0</v>
          </cell>
          <cell r="F2414">
            <v>0</v>
          </cell>
          <cell r="G2414">
            <v>0</v>
          </cell>
          <cell r="H2414">
            <v>0</v>
          </cell>
          <cell r="Q2414">
            <v>0</v>
          </cell>
          <cell r="R2414">
            <v>0</v>
          </cell>
          <cell r="S2414">
            <v>0</v>
          </cell>
        </row>
        <row r="2415">
          <cell r="C2415">
            <v>0</v>
          </cell>
          <cell r="D2415">
            <v>0</v>
          </cell>
          <cell r="E2415">
            <v>0</v>
          </cell>
          <cell r="F2415">
            <v>0</v>
          </cell>
          <cell r="G2415">
            <v>0</v>
          </cell>
          <cell r="H2415">
            <v>0</v>
          </cell>
          <cell r="Q2415">
            <v>0</v>
          </cell>
          <cell r="R2415">
            <v>0</v>
          </cell>
          <cell r="S2415">
            <v>0</v>
          </cell>
        </row>
        <row r="2416">
          <cell r="C2416">
            <v>0</v>
          </cell>
          <cell r="D2416">
            <v>0</v>
          </cell>
          <cell r="E2416">
            <v>0</v>
          </cell>
          <cell r="F2416">
            <v>0</v>
          </cell>
          <cell r="G2416">
            <v>0</v>
          </cell>
          <cell r="H2416">
            <v>0</v>
          </cell>
          <cell r="Q2416">
            <v>0</v>
          </cell>
          <cell r="R2416">
            <v>0</v>
          </cell>
          <cell r="S2416">
            <v>0</v>
          </cell>
        </row>
        <row r="2417">
          <cell r="C2417">
            <v>0</v>
          </cell>
          <cell r="D2417">
            <v>0</v>
          </cell>
          <cell r="E2417">
            <v>0</v>
          </cell>
          <cell r="F2417">
            <v>0</v>
          </cell>
          <cell r="G2417">
            <v>0</v>
          </cell>
          <cell r="H2417">
            <v>0</v>
          </cell>
          <cell r="Q2417">
            <v>0</v>
          </cell>
          <cell r="R2417">
            <v>0</v>
          </cell>
          <cell r="S2417">
            <v>0</v>
          </cell>
        </row>
        <row r="2418">
          <cell r="C2418">
            <v>0</v>
          </cell>
          <cell r="D2418">
            <v>0</v>
          </cell>
          <cell r="E2418">
            <v>0</v>
          </cell>
          <cell r="F2418">
            <v>0</v>
          </cell>
          <cell r="G2418">
            <v>0</v>
          </cell>
          <cell r="H2418">
            <v>0</v>
          </cell>
          <cell r="Q2418">
            <v>0</v>
          </cell>
          <cell r="R2418">
            <v>0</v>
          </cell>
          <cell r="S2418">
            <v>0</v>
          </cell>
        </row>
        <row r="2419">
          <cell r="C2419">
            <v>0</v>
          </cell>
          <cell r="D2419">
            <v>0</v>
          </cell>
          <cell r="E2419">
            <v>0</v>
          </cell>
          <cell r="F2419">
            <v>0</v>
          </cell>
          <cell r="G2419">
            <v>0</v>
          </cell>
          <cell r="H2419">
            <v>0</v>
          </cell>
          <cell r="Q2419">
            <v>0</v>
          </cell>
          <cell r="R2419">
            <v>0</v>
          </cell>
          <cell r="S2419">
            <v>0</v>
          </cell>
        </row>
        <row r="2420">
          <cell r="C2420">
            <v>0</v>
          </cell>
          <cell r="D2420">
            <v>0</v>
          </cell>
          <cell r="E2420">
            <v>0</v>
          </cell>
          <cell r="F2420">
            <v>0</v>
          </cell>
          <cell r="G2420">
            <v>0</v>
          </cell>
          <cell r="H2420">
            <v>0</v>
          </cell>
          <cell r="Q2420">
            <v>0</v>
          </cell>
          <cell r="R2420">
            <v>0</v>
          </cell>
          <cell r="S2420">
            <v>0</v>
          </cell>
        </row>
        <row r="2421">
          <cell r="C2421">
            <v>0</v>
          </cell>
          <cell r="D2421">
            <v>0</v>
          </cell>
          <cell r="E2421">
            <v>0</v>
          </cell>
          <cell r="F2421">
            <v>0</v>
          </cell>
          <cell r="G2421">
            <v>0</v>
          </cell>
          <cell r="H2421">
            <v>0</v>
          </cell>
          <cell r="Q2421">
            <v>0</v>
          </cell>
          <cell r="R2421">
            <v>0</v>
          </cell>
          <cell r="S2421">
            <v>0</v>
          </cell>
        </row>
        <row r="2422">
          <cell r="A2422" t="str">
            <v>Y08</v>
          </cell>
          <cell r="C2422" t="str">
            <v>水</v>
          </cell>
          <cell r="D2422" t="str">
            <v>m3</v>
          </cell>
          <cell r="E2422">
            <v>0.42</v>
          </cell>
          <cell r="F2422">
            <v>0.51466803911477099</v>
          </cell>
          <cell r="G2422">
            <v>0.2161605764282038</v>
          </cell>
          <cell r="H2422">
            <v>21</v>
          </cell>
          <cell r="J2422">
            <v>42</v>
          </cell>
          <cell r="Q2422">
            <v>25830</v>
          </cell>
          <cell r="R2422">
            <v>13293.875450334534</v>
          </cell>
          <cell r="S2422">
            <v>1291500</v>
          </cell>
        </row>
        <row r="2423">
          <cell r="A2423" t="str">
            <v>Q24</v>
          </cell>
          <cell r="C2423" t="str">
            <v>漂白粉32%</v>
          </cell>
          <cell r="D2423" t="str">
            <v>kg</v>
          </cell>
          <cell r="E2423">
            <v>1.1899999999999999E-2</v>
          </cell>
          <cell r="F2423">
            <v>0.5714285714285714</v>
          </cell>
          <cell r="G2423">
            <v>6.7999999999999988E-3</v>
          </cell>
          <cell r="H2423">
            <v>0.66061999999999987</v>
          </cell>
          <cell r="J2423">
            <v>1.19</v>
          </cell>
          <cell r="Q2423">
            <v>731.84999999999991</v>
          </cell>
          <cell r="R2423">
            <v>418.19999999999993</v>
          </cell>
          <cell r="S2423">
            <v>40628.12999999999</v>
          </cell>
        </row>
        <row r="2424">
          <cell r="C2424">
            <v>0</v>
          </cell>
          <cell r="D2424">
            <v>0</v>
          </cell>
          <cell r="E2424">
            <v>0</v>
          </cell>
          <cell r="F2424">
            <v>0</v>
          </cell>
          <cell r="G2424">
            <v>0</v>
          </cell>
          <cell r="H2424">
            <v>0</v>
          </cell>
          <cell r="Q2424">
            <v>0</v>
          </cell>
          <cell r="R2424">
            <v>0</v>
          </cell>
          <cell r="S2424">
            <v>0</v>
          </cell>
        </row>
        <row r="2425">
          <cell r="C2425">
            <v>0</v>
          </cell>
          <cell r="D2425">
            <v>0</v>
          </cell>
          <cell r="E2425">
            <v>0</v>
          </cell>
          <cell r="F2425">
            <v>0</v>
          </cell>
          <cell r="G2425">
            <v>0</v>
          </cell>
          <cell r="H2425">
            <v>0</v>
          </cell>
          <cell r="Q2425">
            <v>0</v>
          </cell>
          <cell r="R2425">
            <v>0</v>
          </cell>
          <cell r="S2425">
            <v>0</v>
          </cell>
        </row>
        <row r="2426">
          <cell r="C2426">
            <v>0</v>
          </cell>
          <cell r="D2426">
            <v>0</v>
          </cell>
          <cell r="E2426">
            <v>0</v>
          </cell>
          <cell r="F2426">
            <v>0</v>
          </cell>
          <cell r="G2426">
            <v>0</v>
          </cell>
          <cell r="H2426">
            <v>0</v>
          </cell>
          <cell r="Q2426">
            <v>0</v>
          </cell>
          <cell r="R2426">
            <v>0</v>
          </cell>
          <cell r="S2426">
            <v>0</v>
          </cell>
        </row>
        <row r="2427">
          <cell r="C2427">
            <v>0</v>
          </cell>
          <cell r="D2427">
            <v>0</v>
          </cell>
          <cell r="E2427">
            <v>0</v>
          </cell>
          <cell r="F2427">
            <v>0</v>
          </cell>
          <cell r="G2427">
            <v>0</v>
          </cell>
          <cell r="H2427">
            <v>0</v>
          </cell>
          <cell r="Q2427">
            <v>0</v>
          </cell>
          <cell r="R2427">
            <v>0</v>
          </cell>
          <cell r="S2427">
            <v>0</v>
          </cell>
        </row>
        <row r="2428">
          <cell r="C2428">
            <v>0</v>
          </cell>
          <cell r="D2428">
            <v>0</v>
          </cell>
          <cell r="E2428">
            <v>0</v>
          </cell>
          <cell r="F2428">
            <v>0</v>
          </cell>
          <cell r="G2428">
            <v>0</v>
          </cell>
          <cell r="H2428">
            <v>0</v>
          </cell>
          <cell r="Q2428">
            <v>0</v>
          </cell>
          <cell r="R2428">
            <v>0</v>
          </cell>
          <cell r="S2428">
            <v>0</v>
          </cell>
        </row>
        <row r="2429">
          <cell r="C2429">
            <v>0</v>
          </cell>
          <cell r="D2429">
            <v>0</v>
          </cell>
          <cell r="E2429">
            <v>0</v>
          </cell>
          <cell r="F2429">
            <v>0</v>
          </cell>
          <cell r="G2429">
            <v>0</v>
          </cell>
          <cell r="H2429">
            <v>0</v>
          </cell>
          <cell r="Q2429">
            <v>0</v>
          </cell>
          <cell r="R2429">
            <v>0</v>
          </cell>
          <cell r="S2429">
            <v>0</v>
          </cell>
        </row>
        <row r="2430">
          <cell r="C2430">
            <v>0</v>
          </cell>
          <cell r="D2430">
            <v>0</v>
          </cell>
          <cell r="E2430">
            <v>0</v>
          </cell>
          <cell r="F2430">
            <v>0</v>
          </cell>
          <cell r="G2430">
            <v>0</v>
          </cell>
          <cell r="H2430">
            <v>0</v>
          </cell>
          <cell r="Q2430">
            <v>0</v>
          </cell>
          <cell r="R2430">
            <v>0</v>
          </cell>
          <cell r="S2430">
            <v>0</v>
          </cell>
        </row>
        <row r="2431">
          <cell r="C2431">
            <v>0</v>
          </cell>
          <cell r="D2431">
            <v>0</v>
          </cell>
          <cell r="E2431">
            <v>0</v>
          </cell>
          <cell r="F2431">
            <v>0</v>
          </cell>
          <cell r="G2431">
            <v>0</v>
          </cell>
          <cell r="H2431">
            <v>0</v>
          </cell>
          <cell r="Q2431">
            <v>0</v>
          </cell>
          <cell r="R2431">
            <v>0</v>
          </cell>
          <cell r="S2431">
            <v>0</v>
          </cell>
        </row>
        <row r="2432">
          <cell r="A2432" t="str">
            <v>m998</v>
          </cell>
          <cell r="C2432" t="str">
            <v>其它材料费</v>
          </cell>
          <cell r="D2432" t="str">
            <v>%</v>
          </cell>
          <cell r="E2432">
            <v>0.08</v>
          </cell>
          <cell r="F2432">
            <v>1.7836846114256306</v>
          </cell>
          <cell r="G2432">
            <v>0.14269476891405045</v>
          </cell>
          <cell r="H2432">
            <v>13.862796800000002</v>
          </cell>
          <cell r="J2432">
            <v>8</v>
          </cell>
          <cell r="Q2432">
            <v>4920</v>
          </cell>
          <cell r="R2432">
            <v>8775.7282882141026</v>
          </cell>
          <cell r="S2432">
            <v>852562.00320000015</v>
          </cell>
        </row>
        <row r="2433">
          <cell r="A2433" t="str">
            <v>m999</v>
          </cell>
          <cell r="C2433" t="str">
            <v>其它材料费</v>
          </cell>
          <cell r="D2433" t="str">
            <v>usd</v>
          </cell>
          <cell r="E2433">
            <v>0</v>
          </cell>
          <cell r="F2433">
            <v>1</v>
          </cell>
          <cell r="G2433">
            <v>0</v>
          </cell>
          <cell r="H2433">
            <v>0</v>
          </cell>
          <cell r="Q2433">
            <v>0</v>
          </cell>
          <cell r="R2433">
            <v>0</v>
          </cell>
          <cell r="S2433">
            <v>0</v>
          </cell>
        </row>
        <row r="2434">
          <cell r="A2434" t="str">
            <v>E000</v>
          </cell>
          <cell r="B2434">
            <v>3</v>
          </cell>
          <cell r="C2434" t="str">
            <v>施工设备</v>
          </cell>
          <cell r="G2434">
            <v>0</v>
          </cell>
          <cell r="H2434">
            <v>0</v>
          </cell>
          <cell r="Q2434">
            <v>0</v>
          </cell>
          <cell r="R2434">
            <v>0</v>
          </cell>
          <cell r="S2434">
            <v>0</v>
          </cell>
        </row>
        <row r="2435">
          <cell r="C2435">
            <v>0</v>
          </cell>
          <cell r="D2435">
            <v>0</v>
          </cell>
          <cell r="E2435">
            <v>0</v>
          </cell>
          <cell r="F2435">
            <v>0</v>
          </cell>
          <cell r="G2435">
            <v>0</v>
          </cell>
          <cell r="H2435">
            <v>0</v>
          </cell>
          <cell r="Q2435">
            <v>0</v>
          </cell>
          <cell r="R2435">
            <v>0</v>
          </cell>
          <cell r="S2435">
            <v>0</v>
          </cell>
        </row>
        <row r="2436">
          <cell r="C2436">
            <v>0</v>
          </cell>
          <cell r="D2436">
            <v>0</v>
          </cell>
          <cell r="E2436">
            <v>0</v>
          </cell>
          <cell r="F2436">
            <v>0</v>
          </cell>
          <cell r="G2436">
            <v>0</v>
          </cell>
          <cell r="H2436">
            <v>0</v>
          </cell>
          <cell r="Q2436">
            <v>0</v>
          </cell>
          <cell r="R2436">
            <v>0</v>
          </cell>
          <cell r="S2436">
            <v>0</v>
          </cell>
        </row>
        <row r="2437">
          <cell r="C2437">
            <v>0</v>
          </cell>
          <cell r="D2437">
            <v>0</v>
          </cell>
          <cell r="E2437">
            <v>0</v>
          </cell>
          <cell r="F2437">
            <v>0</v>
          </cell>
          <cell r="G2437">
            <v>0</v>
          </cell>
          <cell r="H2437">
            <v>0</v>
          </cell>
          <cell r="Q2437">
            <v>0</v>
          </cell>
          <cell r="R2437">
            <v>0</v>
          </cell>
          <cell r="S2437">
            <v>0</v>
          </cell>
        </row>
        <row r="2438">
          <cell r="C2438">
            <v>0</v>
          </cell>
          <cell r="D2438">
            <v>0</v>
          </cell>
          <cell r="E2438">
            <v>0</v>
          </cell>
          <cell r="F2438">
            <v>0</v>
          </cell>
          <cell r="G2438">
            <v>0</v>
          </cell>
          <cell r="H2438">
            <v>0</v>
          </cell>
          <cell r="Q2438">
            <v>0</v>
          </cell>
          <cell r="R2438">
            <v>0</v>
          </cell>
          <cell r="S2438">
            <v>0</v>
          </cell>
        </row>
        <row r="2439">
          <cell r="C2439">
            <v>0</v>
          </cell>
          <cell r="D2439">
            <v>0</v>
          </cell>
          <cell r="E2439">
            <v>0</v>
          </cell>
          <cell r="F2439">
            <v>0</v>
          </cell>
          <cell r="G2439">
            <v>0</v>
          </cell>
          <cell r="H2439">
            <v>0</v>
          </cell>
          <cell r="Q2439">
            <v>0</v>
          </cell>
          <cell r="R2439">
            <v>0</v>
          </cell>
          <cell r="S2439">
            <v>0</v>
          </cell>
        </row>
        <row r="2440">
          <cell r="C2440">
            <v>0</v>
          </cell>
          <cell r="D2440">
            <v>0</v>
          </cell>
          <cell r="E2440">
            <v>0</v>
          </cell>
          <cell r="F2440">
            <v>0</v>
          </cell>
          <cell r="G2440">
            <v>0</v>
          </cell>
          <cell r="H2440">
            <v>0</v>
          </cell>
          <cell r="Q2440">
            <v>0</v>
          </cell>
          <cell r="R2440">
            <v>0</v>
          </cell>
          <cell r="S2440">
            <v>0</v>
          </cell>
        </row>
        <row r="2441">
          <cell r="C2441">
            <v>0</v>
          </cell>
          <cell r="D2441">
            <v>0</v>
          </cell>
          <cell r="E2441">
            <v>0</v>
          </cell>
          <cell r="F2441">
            <v>0</v>
          </cell>
          <cell r="G2441">
            <v>0</v>
          </cell>
          <cell r="H2441">
            <v>0</v>
          </cell>
          <cell r="Q2441">
            <v>0</v>
          </cell>
          <cell r="R2441">
            <v>0</v>
          </cell>
          <cell r="S2441">
            <v>0</v>
          </cell>
        </row>
        <row r="2442">
          <cell r="C2442">
            <v>0</v>
          </cell>
          <cell r="D2442">
            <v>0</v>
          </cell>
          <cell r="E2442">
            <v>0</v>
          </cell>
          <cell r="F2442">
            <v>0</v>
          </cell>
          <cell r="G2442">
            <v>0</v>
          </cell>
          <cell r="H2442">
            <v>0</v>
          </cell>
          <cell r="Q2442">
            <v>0</v>
          </cell>
          <cell r="R2442">
            <v>0</v>
          </cell>
          <cell r="S2442">
            <v>0</v>
          </cell>
        </row>
        <row r="2443">
          <cell r="C2443">
            <v>0</v>
          </cell>
          <cell r="D2443">
            <v>0</v>
          </cell>
          <cell r="E2443">
            <v>0</v>
          </cell>
          <cell r="F2443">
            <v>0</v>
          </cell>
          <cell r="G2443">
            <v>0</v>
          </cell>
          <cell r="H2443">
            <v>0</v>
          </cell>
          <cell r="Q2443">
            <v>0</v>
          </cell>
          <cell r="R2443">
            <v>0</v>
          </cell>
          <cell r="S2443">
            <v>0</v>
          </cell>
        </row>
        <row r="2444">
          <cell r="C2444">
            <v>0</v>
          </cell>
          <cell r="D2444">
            <v>0</v>
          </cell>
          <cell r="E2444">
            <v>0</v>
          </cell>
          <cell r="F2444">
            <v>0</v>
          </cell>
          <cell r="G2444">
            <v>0</v>
          </cell>
          <cell r="H2444">
            <v>0</v>
          </cell>
          <cell r="Q2444">
            <v>0</v>
          </cell>
          <cell r="R2444">
            <v>0</v>
          </cell>
          <cell r="S2444">
            <v>0</v>
          </cell>
        </row>
        <row r="2445">
          <cell r="C2445">
            <v>0</v>
          </cell>
          <cell r="D2445">
            <v>0</v>
          </cell>
          <cell r="E2445">
            <v>0</v>
          </cell>
          <cell r="F2445">
            <v>0</v>
          </cell>
          <cell r="H2445">
            <v>0</v>
          </cell>
          <cell r="Q2445">
            <v>0</v>
          </cell>
          <cell r="R2445">
            <v>0</v>
          </cell>
          <cell r="S2445">
            <v>0</v>
          </cell>
        </row>
        <row r="2446">
          <cell r="C2446">
            <v>0</v>
          </cell>
          <cell r="D2446">
            <v>0</v>
          </cell>
          <cell r="E2446">
            <v>0</v>
          </cell>
          <cell r="F2446">
            <v>0</v>
          </cell>
          <cell r="H2446">
            <v>0</v>
          </cell>
          <cell r="Q2446">
            <v>0</v>
          </cell>
          <cell r="R2446">
            <v>0</v>
          </cell>
          <cell r="S2446">
            <v>0</v>
          </cell>
        </row>
        <row r="2447">
          <cell r="B2447">
            <v>4</v>
          </cell>
          <cell r="C2447" t="str">
            <v>基本直接费</v>
          </cell>
          <cell r="G2447">
            <v>0.43579224704065878</v>
          </cell>
        </row>
        <row r="2448">
          <cell r="B2448">
            <v>5</v>
          </cell>
          <cell r="C2448" t="str">
            <v>其他直接费</v>
          </cell>
          <cell r="G2448">
            <v>7.0757631636325008E-2</v>
          </cell>
        </row>
        <row r="2449">
          <cell r="B2449">
            <v>6</v>
          </cell>
          <cell r="C2449" t="str">
            <v>间接费</v>
          </cell>
          <cell r="G2449">
            <v>3.279964219602384E-2</v>
          </cell>
        </row>
        <row r="2450">
          <cell r="B2450">
            <v>7</v>
          </cell>
          <cell r="C2450" t="str">
            <v>合计</v>
          </cell>
          <cell r="G2450">
            <v>0.53934952087300758</v>
          </cell>
        </row>
        <row r="2452">
          <cell r="B2452" t="str">
            <v>单   价   分   析   表</v>
          </cell>
          <cell r="J2452" t="str">
            <v>工序划分</v>
          </cell>
          <cell r="Q2452" t="str">
            <v>汇总项</v>
          </cell>
        </row>
        <row r="2454">
          <cell r="A2454" t="str">
            <v>BOQ系数</v>
          </cell>
          <cell r="B2454" t="str">
            <v>项目编号:</v>
          </cell>
          <cell r="C2454" t="str">
            <v>tree500-1m</v>
          </cell>
          <cell r="G2454" t="str">
            <v>数量</v>
          </cell>
          <cell r="H2454">
            <v>20</v>
          </cell>
          <cell r="I2454" t="str">
            <v>单价</v>
          </cell>
        </row>
        <row r="2455">
          <cell r="B2455" t="str">
            <v>项目名称:</v>
          </cell>
          <cell r="C2455" t="str">
            <v>Girth: 0.5m - 1.0m</v>
          </cell>
          <cell r="G2455" t="str">
            <v>单位</v>
          </cell>
          <cell r="H2455">
            <v>0</v>
          </cell>
          <cell r="I2455">
            <v>2.6063976182106856</v>
          </cell>
          <cell r="J2455" t="str">
            <v>砍树</v>
          </cell>
        </row>
        <row r="2456">
          <cell r="A2456" t="str">
            <v>tree500-1m</v>
          </cell>
          <cell r="B2456" t="str">
            <v>单   价:</v>
          </cell>
          <cell r="C2456">
            <v>2.6063976182106856</v>
          </cell>
          <cell r="D2456" t="str">
            <v>USD/</v>
          </cell>
          <cell r="G2456" t="str">
            <v>定额单位</v>
          </cell>
          <cell r="I2456">
            <v>253</v>
          </cell>
          <cell r="J2456" t="str">
            <v>4，3</v>
          </cell>
        </row>
        <row r="2457">
          <cell r="A2457" t="str">
            <v>定额号</v>
          </cell>
          <cell r="B2457" t="str">
            <v>E01</v>
          </cell>
          <cell r="C2457" t="str">
            <v>名称及规格</v>
          </cell>
          <cell r="D2457" t="str">
            <v>单位</v>
          </cell>
          <cell r="E2457" t="str">
            <v>数  量</v>
          </cell>
          <cell r="F2457" t="str">
            <v>单价</v>
          </cell>
          <cell r="G2457" t="str">
            <v>合价</v>
          </cell>
          <cell r="J2457" t="str">
            <v>10NO</v>
          </cell>
          <cell r="Q2457" t="str">
            <v>数量汇总</v>
          </cell>
          <cell r="R2457" t="str">
            <v>价格汇总(美元)</v>
          </cell>
          <cell r="S2457" t="str">
            <v>价格汇总(当地币)</v>
          </cell>
        </row>
        <row r="2458">
          <cell r="G2458" t="str">
            <v>美元</v>
          </cell>
          <cell r="H2458" t="str">
            <v>当地币</v>
          </cell>
          <cell r="J2458">
            <v>0.1</v>
          </cell>
        </row>
        <row r="2459">
          <cell r="A2459" t="str">
            <v>L00</v>
          </cell>
          <cell r="B2459">
            <v>1</v>
          </cell>
          <cell r="C2459" t="str">
            <v>人工</v>
          </cell>
          <cell r="G2459">
            <v>1.0019557385486362</v>
          </cell>
          <cell r="H2459">
            <v>97.34</v>
          </cell>
          <cell r="Q2459">
            <v>0</v>
          </cell>
          <cell r="R2459">
            <v>20.039114770972724</v>
          </cell>
          <cell r="S2459">
            <v>1946.8000000000002</v>
          </cell>
        </row>
        <row r="2460">
          <cell r="A2460" t="str">
            <v>L10</v>
          </cell>
          <cell r="B2460">
            <v>1.1000000000000001</v>
          </cell>
          <cell r="C2460" t="str">
            <v>力工</v>
          </cell>
          <cell r="D2460" t="str">
            <v>day</v>
          </cell>
          <cell r="E2460">
            <v>0.24800000000000005</v>
          </cell>
          <cell r="F2460">
            <v>2.8821410190427175</v>
          </cell>
          <cell r="G2460">
            <v>0.71477097272259404</v>
          </cell>
          <cell r="H2460">
            <v>69.440000000000012</v>
          </cell>
          <cell r="J2460">
            <v>2.4800000000000004</v>
          </cell>
          <cell r="Q2460">
            <v>4.9600000000000009</v>
          </cell>
          <cell r="R2460">
            <v>14.295419454451881</v>
          </cell>
          <cell r="S2460">
            <v>1388.8000000000002</v>
          </cell>
        </row>
        <row r="2461">
          <cell r="A2461" t="str">
            <v>L20</v>
          </cell>
          <cell r="B2461">
            <v>1.2</v>
          </cell>
          <cell r="C2461" t="str">
            <v>技工</v>
          </cell>
          <cell r="D2461" t="str">
            <v>day</v>
          </cell>
          <cell r="E2461">
            <v>6.2000000000000013E-2</v>
          </cell>
          <cell r="F2461">
            <v>4.6320123520329384</v>
          </cell>
          <cell r="G2461">
            <v>0.28718476582604224</v>
          </cell>
          <cell r="H2461">
            <v>27.900000000000006</v>
          </cell>
          <cell r="J2461">
            <v>0.62000000000000011</v>
          </cell>
          <cell r="Q2461">
            <v>1.2400000000000002</v>
          </cell>
          <cell r="R2461">
            <v>5.7436953165208449</v>
          </cell>
          <cell r="S2461">
            <v>558.00000000000011</v>
          </cell>
        </row>
        <row r="2462">
          <cell r="A2462" t="str">
            <v>M000</v>
          </cell>
          <cell r="B2462">
            <v>2</v>
          </cell>
          <cell r="C2462" t="str">
            <v>建筑材料</v>
          </cell>
          <cell r="G2462">
            <v>0</v>
          </cell>
          <cell r="H2462">
            <v>0</v>
          </cell>
          <cell r="Q2462">
            <v>0</v>
          </cell>
          <cell r="R2462">
            <v>0</v>
          </cell>
          <cell r="S2462">
            <v>0</v>
          </cell>
        </row>
        <row r="2463">
          <cell r="C2463">
            <v>0</v>
          </cell>
          <cell r="D2463">
            <v>0</v>
          </cell>
          <cell r="E2463">
            <v>0</v>
          </cell>
          <cell r="F2463">
            <v>0</v>
          </cell>
          <cell r="G2463">
            <v>0</v>
          </cell>
          <cell r="H2463">
            <v>0</v>
          </cell>
          <cell r="Q2463">
            <v>0</v>
          </cell>
          <cell r="R2463">
            <v>0</v>
          </cell>
          <cell r="S2463">
            <v>0</v>
          </cell>
        </row>
        <row r="2464">
          <cell r="C2464">
            <v>0</v>
          </cell>
          <cell r="D2464">
            <v>0</v>
          </cell>
          <cell r="E2464">
            <v>0</v>
          </cell>
          <cell r="F2464">
            <v>0</v>
          </cell>
          <cell r="G2464">
            <v>0</v>
          </cell>
          <cell r="H2464">
            <v>0</v>
          </cell>
          <cell r="Q2464">
            <v>0</v>
          </cell>
          <cell r="R2464">
            <v>0</v>
          </cell>
          <cell r="S2464">
            <v>0</v>
          </cell>
        </row>
        <row r="2465">
          <cell r="C2465">
            <v>0</v>
          </cell>
          <cell r="D2465">
            <v>0</v>
          </cell>
          <cell r="E2465">
            <v>0</v>
          </cell>
          <cell r="F2465">
            <v>0</v>
          </cell>
          <cell r="G2465">
            <v>0</v>
          </cell>
          <cell r="H2465">
            <v>0</v>
          </cell>
          <cell r="Q2465">
            <v>0</v>
          </cell>
          <cell r="R2465">
            <v>0</v>
          </cell>
          <cell r="S2465">
            <v>0</v>
          </cell>
        </row>
        <row r="2466">
          <cell r="C2466">
            <v>0</v>
          </cell>
          <cell r="D2466">
            <v>0</v>
          </cell>
          <cell r="E2466">
            <v>0</v>
          </cell>
          <cell r="F2466">
            <v>0</v>
          </cell>
          <cell r="G2466">
            <v>0</v>
          </cell>
          <cell r="H2466">
            <v>0</v>
          </cell>
          <cell r="Q2466">
            <v>0</v>
          </cell>
          <cell r="R2466">
            <v>0</v>
          </cell>
          <cell r="S2466">
            <v>0</v>
          </cell>
        </row>
        <row r="2467">
          <cell r="C2467">
            <v>0</v>
          </cell>
          <cell r="D2467">
            <v>0</v>
          </cell>
          <cell r="E2467">
            <v>0</v>
          </cell>
          <cell r="F2467">
            <v>0</v>
          </cell>
          <cell r="G2467">
            <v>0</v>
          </cell>
          <cell r="H2467">
            <v>0</v>
          </cell>
          <cell r="Q2467">
            <v>0</v>
          </cell>
          <cell r="R2467">
            <v>0</v>
          </cell>
          <cell r="S2467">
            <v>0</v>
          </cell>
        </row>
        <row r="2468">
          <cell r="C2468">
            <v>0</v>
          </cell>
          <cell r="D2468">
            <v>0</v>
          </cell>
          <cell r="E2468">
            <v>0</v>
          </cell>
          <cell r="F2468">
            <v>0</v>
          </cell>
          <cell r="G2468">
            <v>0</v>
          </cell>
          <cell r="H2468">
            <v>0</v>
          </cell>
          <cell r="Q2468">
            <v>0</v>
          </cell>
          <cell r="R2468">
            <v>0</v>
          </cell>
          <cell r="S2468">
            <v>0</v>
          </cell>
        </row>
        <row r="2469">
          <cell r="C2469">
            <v>0</v>
          </cell>
          <cell r="D2469">
            <v>0</v>
          </cell>
          <cell r="E2469">
            <v>0</v>
          </cell>
          <cell r="F2469">
            <v>0</v>
          </cell>
          <cell r="G2469">
            <v>0</v>
          </cell>
          <cell r="H2469">
            <v>0</v>
          </cell>
          <cell r="Q2469">
            <v>0</v>
          </cell>
          <cell r="R2469">
            <v>0</v>
          </cell>
          <cell r="S2469">
            <v>0</v>
          </cell>
        </row>
        <row r="2470">
          <cell r="C2470">
            <v>0</v>
          </cell>
          <cell r="D2470">
            <v>0</v>
          </cell>
          <cell r="E2470">
            <v>0</v>
          </cell>
          <cell r="F2470">
            <v>0</v>
          </cell>
          <cell r="G2470">
            <v>0</v>
          </cell>
          <cell r="H2470">
            <v>0</v>
          </cell>
          <cell r="Q2470">
            <v>0</v>
          </cell>
          <cell r="R2470">
            <v>0</v>
          </cell>
          <cell r="S2470">
            <v>0</v>
          </cell>
        </row>
        <row r="2471">
          <cell r="C2471">
            <v>0</v>
          </cell>
          <cell r="D2471">
            <v>0</v>
          </cell>
          <cell r="E2471">
            <v>0</v>
          </cell>
          <cell r="F2471">
            <v>0</v>
          </cell>
          <cell r="G2471">
            <v>0</v>
          </cell>
          <cell r="H2471">
            <v>0</v>
          </cell>
          <cell r="Q2471">
            <v>0</v>
          </cell>
          <cell r="R2471">
            <v>0</v>
          </cell>
          <cell r="S2471">
            <v>0</v>
          </cell>
        </row>
        <row r="2472">
          <cell r="C2472">
            <v>0</v>
          </cell>
          <cell r="D2472">
            <v>0</v>
          </cell>
          <cell r="E2472">
            <v>0</v>
          </cell>
          <cell r="F2472">
            <v>0</v>
          </cell>
          <cell r="G2472">
            <v>0</v>
          </cell>
          <cell r="H2472">
            <v>0</v>
          </cell>
          <cell r="Q2472">
            <v>0</v>
          </cell>
          <cell r="R2472">
            <v>0</v>
          </cell>
          <cell r="S2472">
            <v>0</v>
          </cell>
        </row>
        <row r="2473">
          <cell r="C2473">
            <v>0</v>
          </cell>
          <cell r="D2473">
            <v>0</v>
          </cell>
          <cell r="E2473">
            <v>0</v>
          </cell>
          <cell r="F2473">
            <v>0</v>
          </cell>
          <cell r="G2473">
            <v>0</v>
          </cell>
          <cell r="H2473">
            <v>0</v>
          </cell>
          <cell r="Q2473">
            <v>0</v>
          </cell>
          <cell r="R2473">
            <v>0</v>
          </cell>
          <cell r="S2473">
            <v>0</v>
          </cell>
        </row>
        <row r="2474">
          <cell r="C2474">
            <v>0</v>
          </cell>
          <cell r="D2474">
            <v>0</v>
          </cell>
          <cell r="E2474">
            <v>0</v>
          </cell>
          <cell r="F2474">
            <v>0</v>
          </cell>
          <cell r="G2474">
            <v>0</v>
          </cell>
          <cell r="H2474">
            <v>0</v>
          </cell>
          <cell r="Q2474">
            <v>0</v>
          </cell>
          <cell r="R2474">
            <v>0</v>
          </cell>
          <cell r="S2474">
            <v>0</v>
          </cell>
        </row>
        <row r="2475">
          <cell r="C2475">
            <v>0</v>
          </cell>
          <cell r="D2475">
            <v>0</v>
          </cell>
          <cell r="E2475">
            <v>0</v>
          </cell>
          <cell r="F2475">
            <v>0</v>
          </cell>
          <cell r="G2475">
            <v>0</v>
          </cell>
          <cell r="H2475">
            <v>0</v>
          </cell>
          <cell r="Q2475">
            <v>0</v>
          </cell>
          <cell r="R2475">
            <v>0</v>
          </cell>
          <cell r="S2475">
            <v>0</v>
          </cell>
        </row>
        <row r="2476">
          <cell r="C2476">
            <v>0</v>
          </cell>
          <cell r="D2476">
            <v>0</v>
          </cell>
          <cell r="E2476">
            <v>0</v>
          </cell>
          <cell r="F2476">
            <v>0</v>
          </cell>
          <cell r="G2476">
            <v>0</v>
          </cell>
          <cell r="H2476">
            <v>0</v>
          </cell>
          <cell r="Q2476">
            <v>0</v>
          </cell>
          <cell r="R2476">
            <v>0</v>
          </cell>
          <cell r="S2476">
            <v>0</v>
          </cell>
        </row>
        <row r="2477">
          <cell r="C2477">
            <v>0</v>
          </cell>
          <cell r="D2477">
            <v>0</v>
          </cell>
          <cell r="E2477">
            <v>0</v>
          </cell>
          <cell r="F2477">
            <v>0</v>
          </cell>
          <cell r="G2477">
            <v>0</v>
          </cell>
          <cell r="H2477">
            <v>0</v>
          </cell>
          <cell r="Q2477">
            <v>0</v>
          </cell>
          <cell r="R2477">
            <v>0</v>
          </cell>
          <cell r="S2477">
            <v>0</v>
          </cell>
        </row>
        <row r="2478">
          <cell r="C2478">
            <v>0</v>
          </cell>
          <cell r="D2478">
            <v>0</v>
          </cell>
          <cell r="E2478">
            <v>0</v>
          </cell>
          <cell r="F2478">
            <v>0</v>
          </cell>
          <cell r="G2478">
            <v>0</v>
          </cell>
          <cell r="H2478">
            <v>0</v>
          </cell>
          <cell r="Q2478">
            <v>0</v>
          </cell>
          <cell r="R2478">
            <v>0</v>
          </cell>
          <cell r="S2478">
            <v>0</v>
          </cell>
        </row>
        <row r="2479">
          <cell r="C2479">
            <v>0</v>
          </cell>
          <cell r="D2479">
            <v>0</v>
          </cell>
          <cell r="E2479">
            <v>0</v>
          </cell>
          <cell r="F2479">
            <v>0</v>
          </cell>
          <cell r="G2479">
            <v>0</v>
          </cell>
          <cell r="H2479">
            <v>0</v>
          </cell>
          <cell r="Q2479">
            <v>0</v>
          </cell>
          <cell r="R2479">
            <v>0</v>
          </cell>
          <cell r="S2479">
            <v>0</v>
          </cell>
        </row>
        <row r="2480">
          <cell r="C2480">
            <v>0</v>
          </cell>
          <cell r="D2480">
            <v>0</v>
          </cell>
          <cell r="E2480">
            <v>0</v>
          </cell>
          <cell r="F2480">
            <v>0</v>
          </cell>
          <cell r="G2480">
            <v>0</v>
          </cell>
          <cell r="H2480">
            <v>0</v>
          </cell>
          <cell r="Q2480">
            <v>0</v>
          </cell>
          <cell r="R2480">
            <v>0</v>
          </cell>
          <cell r="S2480">
            <v>0</v>
          </cell>
        </row>
        <row r="2481">
          <cell r="C2481">
            <v>0</v>
          </cell>
          <cell r="D2481">
            <v>0</v>
          </cell>
          <cell r="E2481">
            <v>0</v>
          </cell>
          <cell r="F2481">
            <v>0</v>
          </cell>
          <cell r="G2481">
            <v>0</v>
          </cell>
          <cell r="H2481">
            <v>0</v>
          </cell>
          <cell r="Q2481">
            <v>0</v>
          </cell>
          <cell r="R2481">
            <v>0</v>
          </cell>
          <cell r="S2481">
            <v>0</v>
          </cell>
        </row>
        <row r="2482">
          <cell r="A2482" t="str">
            <v>m998</v>
          </cell>
          <cell r="C2482" t="str">
            <v>其它材料费</v>
          </cell>
          <cell r="D2482" t="str">
            <v>%</v>
          </cell>
          <cell r="E2482">
            <v>0</v>
          </cell>
          <cell r="F2482">
            <v>0</v>
          </cell>
          <cell r="G2482">
            <v>0</v>
          </cell>
          <cell r="H2482">
            <v>0</v>
          </cell>
          <cell r="Q2482">
            <v>0</v>
          </cell>
          <cell r="R2482">
            <v>0</v>
          </cell>
          <cell r="S2482">
            <v>0</v>
          </cell>
        </row>
        <row r="2483">
          <cell r="A2483" t="str">
            <v>m999</v>
          </cell>
          <cell r="C2483" t="str">
            <v>其它材料费</v>
          </cell>
          <cell r="D2483" t="str">
            <v>usd</v>
          </cell>
          <cell r="E2483">
            <v>0</v>
          </cell>
          <cell r="F2483">
            <v>1</v>
          </cell>
          <cell r="G2483">
            <v>0</v>
          </cell>
          <cell r="H2483">
            <v>0</v>
          </cell>
          <cell r="Q2483">
            <v>0</v>
          </cell>
          <cell r="R2483">
            <v>0</v>
          </cell>
          <cell r="S2483">
            <v>0</v>
          </cell>
        </row>
        <row r="2484">
          <cell r="A2484" t="str">
            <v>E000</v>
          </cell>
          <cell r="B2484">
            <v>3</v>
          </cell>
          <cell r="C2484" t="str">
            <v>施工设备</v>
          </cell>
          <cell r="G2484">
            <v>1.1040030706534889</v>
          </cell>
          <cell r="H2484">
            <v>107.25389831398645</v>
          </cell>
          <cell r="Q2484">
            <v>0</v>
          </cell>
          <cell r="R2484">
            <v>22.080061413069778</v>
          </cell>
          <cell r="S2484">
            <v>2145.077966279729</v>
          </cell>
        </row>
        <row r="2485">
          <cell r="A2485" t="str">
            <v>E012</v>
          </cell>
          <cell r="C2485" t="str">
            <v>山推SD22/220HP</v>
          </cell>
          <cell r="D2485" t="str">
            <v>台班</v>
          </cell>
          <cell r="E2485">
            <v>4.0000000000000001E-3</v>
          </cell>
          <cell r="F2485">
            <v>276.00076766337224</v>
          </cell>
          <cell r="G2485">
            <v>1.1040030706534889</v>
          </cell>
          <cell r="H2485">
            <v>107.25389831398645</v>
          </cell>
          <cell r="J2485">
            <v>0.04</v>
          </cell>
          <cell r="Q2485">
            <v>0.08</v>
          </cell>
          <cell r="R2485">
            <v>22.080061413069778</v>
          </cell>
          <cell r="S2485">
            <v>2145.077966279729</v>
          </cell>
        </row>
        <row r="2486">
          <cell r="C2486">
            <v>0</v>
          </cell>
          <cell r="D2486">
            <v>0</v>
          </cell>
          <cell r="E2486">
            <v>0</v>
          </cell>
          <cell r="F2486">
            <v>0</v>
          </cell>
          <cell r="G2486">
            <v>0</v>
          </cell>
          <cell r="H2486">
            <v>0</v>
          </cell>
          <cell r="Q2486">
            <v>0</v>
          </cell>
          <cell r="R2486">
            <v>0</v>
          </cell>
          <cell r="S2486">
            <v>0</v>
          </cell>
        </row>
        <row r="2487">
          <cell r="C2487">
            <v>0</v>
          </cell>
          <cell r="D2487">
            <v>0</v>
          </cell>
          <cell r="E2487">
            <v>0</v>
          </cell>
          <cell r="F2487">
            <v>0</v>
          </cell>
          <cell r="G2487">
            <v>0</v>
          </cell>
          <cell r="H2487">
            <v>0</v>
          </cell>
          <cell r="Q2487">
            <v>0</v>
          </cell>
          <cell r="R2487">
            <v>0</v>
          </cell>
          <cell r="S2487">
            <v>0</v>
          </cell>
        </row>
        <row r="2488">
          <cell r="C2488">
            <v>0</v>
          </cell>
          <cell r="D2488">
            <v>0</v>
          </cell>
          <cell r="E2488">
            <v>0</v>
          </cell>
          <cell r="F2488">
            <v>0</v>
          </cell>
          <cell r="G2488">
            <v>0</v>
          </cell>
          <cell r="H2488">
            <v>0</v>
          </cell>
          <cell r="Q2488">
            <v>0</v>
          </cell>
          <cell r="R2488">
            <v>0</v>
          </cell>
          <cell r="S2488">
            <v>0</v>
          </cell>
        </row>
        <row r="2489">
          <cell r="C2489">
            <v>0</v>
          </cell>
          <cell r="D2489">
            <v>0</v>
          </cell>
          <cell r="E2489">
            <v>0</v>
          </cell>
          <cell r="F2489">
            <v>0</v>
          </cell>
          <cell r="G2489">
            <v>0</v>
          </cell>
          <cell r="H2489">
            <v>0</v>
          </cell>
          <cell r="Q2489">
            <v>0</v>
          </cell>
          <cell r="R2489">
            <v>0</v>
          </cell>
          <cell r="S2489">
            <v>0</v>
          </cell>
        </row>
        <row r="2490">
          <cell r="C2490">
            <v>0</v>
          </cell>
          <cell r="D2490">
            <v>0</v>
          </cell>
          <cell r="E2490">
            <v>0</v>
          </cell>
          <cell r="F2490">
            <v>0</v>
          </cell>
          <cell r="G2490">
            <v>0</v>
          </cell>
          <cell r="H2490">
            <v>0</v>
          </cell>
          <cell r="Q2490">
            <v>0</v>
          </cell>
          <cell r="R2490">
            <v>0</v>
          </cell>
          <cell r="S2490">
            <v>0</v>
          </cell>
        </row>
        <row r="2491">
          <cell r="C2491">
            <v>0</v>
          </cell>
          <cell r="D2491">
            <v>0</v>
          </cell>
          <cell r="E2491">
            <v>0</v>
          </cell>
          <cell r="F2491">
            <v>0</v>
          </cell>
          <cell r="G2491">
            <v>0</v>
          </cell>
          <cell r="H2491">
            <v>0</v>
          </cell>
          <cell r="Q2491">
            <v>0</v>
          </cell>
          <cell r="R2491">
            <v>0</v>
          </cell>
          <cell r="S2491">
            <v>0</v>
          </cell>
        </row>
        <row r="2492">
          <cell r="C2492">
            <v>0</v>
          </cell>
          <cell r="D2492">
            <v>0</v>
          </cell>
          <cell r="E2492">
            <v>0</v>
          </cell>
          <cell r="F2492">
            <v>0</v>
          </cell>
          <cell r="G2492">
            <v>0</v>
          </cell>
          <cell r="H2492">
            <v>0</v>
          </cell>
          <cell r="Q2492">
            <v>0</v>
          </cell>
          <cell r="R2492">
            <v>0</v>
          </cell>
          <cell r="S2492">
            <v>0</v>
          </cell>
        </row>
        <row r="2493">
          <cell r="C2493">
            <v>0</v>
          </cell>
          <cell r="D2493">
            <v>0</v>
          </cell>
          <cell r="E2493">
            <v>0</v>
          </cell>
          <cell r="F2493">
            <v>0</v>
          </cell>
          <cell r="G2493">
            <v>0</v>
          </cell>
          <cell r="H2493">
            <v>0</v>
          </cell>
          <cell r="Q2493">
            <v>0</v>
          </cell>
          <cell r="R2493">
            <v>0</v>
          </cell>
          <cell r="S2493">
            <v>0</v>
          </cell>
        </row>
        <row r="2494">
          <cell r="C2494">
            <v>0</v>
          </cell>
          <cell r="D2494">
            <v>0</v>
          </cell>
          <cell r="E2494">
            <v>0</v>
          </cell>
          <cell r="F2494">
            <v>0</v>
          </cell>
          <cell r="G2494">
            <v>0</v>
          </cell>
          <cell r="H2494">
            <v>0</v>
          </cell>
          <cell r="Q2494">
            <v>0</v>
          </cell>
          <cell r="R2494">
            <v>0</v>
          </cell>
          <cell r="S2494">
            <v>0</v>
          </cell>
        </row>
        <row r="2495">
          <cell r="C2495">
            <v>0</v>
          </cell>
          <cell r="D2495">
            <v>0</v>
          </cell>
          <cell r="E2495">
            <v>0</v>
          </cell>
          <cell r="F2495">
            <v>0</v>
          </cell>
          <cell r="H2495">
            <v>0</v>
          </cell>
          <cell r="Q2495">
            <v>0</v>
          </cell>
          <cell r="R2495">
            <v>0</v>
          </cell>
          <cell r="S2495">
            <v>0</v>
          </cell>
        </row>
        <row r="2496">
          <cell r="C2496">
            <v>0</v>
          </cell>
          <cell r="D2496">
            <v>0</v>
          </cell>
          <cell r="E2496">
            <v>0</v>
          </cell>
          <cell r="F2496">
            <v>0</v>
          </cell>
          <cell r="H2496">
            <v>0</v>
          </cell>
          <cell r="Q2496">
            <v>0</v>
          </cell>
          <cell r="R2496">
            <v>0</v>
          </cell>
          <cell r="S2496">
            <v>0</v>
          </cell>
        </row>
        <row r="2497">
          <cell r="B2497">
            <v>4</v>
          </cell>
          <cell r="C2497" t="str">
            <v>基本直接费</v>
          </cell>
          <cell r="G2497">
            <v>2.1059588092021251</v>
          </cell>
        </row>
        <row r="2498">
          <cell r="B2498">
            <v>5</v>
          </cell>
          <cell r="C2498" t="str">
            <v>其他直接费</v>
          </cell>
          <cell r="G2498">
            <v>0.34193508185310822</v>
          </cell>
        </row>
        <row r="2499">
          <cell r="B2499">
            <v>6</v>
          </cell>
          <cell r="C2499" t="str">
            <v>间接费</v>
          </cell>
          <cell r="G2499">
            <v>0.15850372715545252</v>
          </cell>
        </row>
        <row r="2500">
          <cell r="B2500">
            <v>7</v>
          </cell>
          <cell r="C2500" t="str">
            <v>合计</v>
          </cell>
          <cell r="G2500">
            <v>2.6063976182106856</v>
          </cell>
        </row>
        <row r="2502">
          <cell r="B2502" t="str">
            <v>单   价   分   析   表</v>
          </cell>
          <cell r="J2502" t="str">
            <v>工序划分</v>
          </cell>
          <cell r="Q2502" t="str">
            <v>汇总项</v>
          </cell>
        </row>
        <row r="2504">
          <cell r="A2504" t="str">
            <v>BOQ系数</v>
          </cell>
          <cell r="B2504" t="str">
            <v>项目编号:</v>
          </cell>
          <cell r="C2504" t="str">
            <v>tree1-2m</v>
          </cell>
          <cell r="G2504" t="str">
            <v>数量</v>
          </cell>
          <cell r="H2504">
            <v>11</v>
          </cell>
          <cell r="I2504" t="str">
            <v>单价</v>
          </cell>
        </row>
        <row r="2505">
          <cell r="B2505" t="str">
            <v>项目名称:</v>
          </cell>
          <cell r="C2505" t="str">
            <v>Girth: 1.0 m - 2 m</v>
          </cell>
          <cell r="G2505" t="str">
            <v>单位</v>
          </cell>
          <cell r="H2505">
            <v>0</v>
          </cell>
          <cell r="I2505">
            <v>3.3883169036738923</v>
          </cell>
          <cell r="J2505" t="str">
            <v>砍树</v>
          </cell>
        </row>
        <row r="2506">
          <cell r="A2506" t="str">
            <v>tree1-2m</v>
          </cell>
          <cell r="B2506" t="str">
            <v>单   价:</v>
          </cell>
          <cell r="C2506">
            <v>3.3883169036738923</v>
          </cell>
          <cell r="D2506" t="str">
            <v>USD/</v>
          </cell>
          <cell r="G2506" t="str">
            <v>定额单位</v>
          </cell>
          <cell r="I2506">
            <v>329</v>
          </cell>
          <cell r="J2506" t="str">
            <v>4，3</v>
          </cell>
        </row>
        <row r="2507">
          <cell r="A2507" t="str">
            <v>定额号</v>
          </cell>
          <cell r="B2507" t="str">
            <v>E01</v>
          </cell>
          <cell r="C2507" t="str">
            <v>名称及规格</v>
          </cell>
          <cell r="D2507" t="str">
            <v>单位</v>
          </cell>
          <cell r="E2507" t="str">
            <v>数  量</v>
          </cell>
          <cell r="F2507" t="str">
            <v>单价</v>
          </cell>
          <cell r="G2507" t="str">
            <v>合价</v>
          </cell>
          <cell r="J2507" t="str">
            <v>10NO</v>
          </cell>
          <cell r="Q2507" t="str">
            <v>数量汇总</v>
          </cell>
          <cell r="R2507" t="str">
            <v>价格汇总(美元)</v>
          </cell>
          <cell r="S2507" t="str">
            <v>价格汇总(当地币)</v>
          </cell>
        </row>
        <row r="2508">
          <cell r="G2508" t="str">
            <v>美元</v>
          </cell>
          <cell r="H2508" t="str">
            <v>当地币</v>
          </cell>
          <cell r="J2508">
            <v>0.13</v>
          </cell>
        </row>
        <row r="2509">
          <cell r="A2509" t="str">
            <v>L00</v>
          </cell>
          <cell r="B2509">
            <v>1</v>
          </cell>
          <cell r="C2509" t="str">
            <v>人工</v>
          </cell>
          <cell r="G2509">
            <v>1.3025424601132274</v>
          </cell>
          <cell r="H2509">
            <v>126.54200000000004</v>
          </cell>
          <cell r="Q2509">
            <v>0</v>
          </cell>
          <cell r="R2509">
            <v>14.327967061245502</v>
          </cell>
          <cell r="S2509">
            <v>1391.9620000000004</v>
          </cell>
        </row>
        <row r="2510">
          <cell r="A2510" t="str">
            <v>L10</v>
          </cell>
          <cell r="B2510">
            <v>1.1000000000000001</v>
          </cell>
          <cell r="C2510" t="str">
            <v>力工</v>
          </cell>
          <cell r="D2510" t="str">
            <v>day</v>
          </cell>
          <cell r="E2510">
            <v>0.32240000000000008</v>
          </cell>
          <cell r="F2510">
            <v>2.8821410190427175</v>
          </cell>
          <cell r="G2510">
            <v>0.92920226453937238</v>
          </cell>
          <cell r="H2510">
            <v>90.272000000000034</v>
          </cell>
          <cell r="J2510">
            <v>2.4800000000000004</v>
          </cell>
          <cell r="Q2510">
            <v>3.5464000000000007</v>
          </cell>
          <cell r="R2510">
            <v>10.221224909933095</v>
          </cell>
          <cell r="S2510">
            <v>992.99200000000042</v>
          </cell>
        </row>
        <row r="2511">
          <cell r="A2511" t="str">
            <v>L20</v>
          </cell>
          <cell r="B2511">
            <v>1.2</v>
          </cell>
          <cell r="C2511" t="str">
            <v>技工</v>
          </cell>
          <cell r="D2511" t="str">
            <v>day</v>
          </cell>
          <cell r="E2511">
            <v>8.0600000000000019E-2</v>
          </cell>
          <cell r="F2511">
            <v>4.6320123520329384</v>
          </cell>
          <cell r="G2511">
            <v>0.37334019557385489</v>
          </cell>
          <cell r="H2511">
            <v>36.270000000000003</v>
          </cell>
          <cell r="J2511">
            <v>0.62000000000000011</v>
          </cell>
          <cell r="Q2511">
            <v>0.88660000000000017</v>
          </cell>
          <cell r="R2511">
            <v>4.1067421513124041</v>
          </cell>
          <cell r="S2511">
            <v>398.97</v>
          </cell>
        </row>
        <row r="2512">
          <cell r="A2512" t="str">
            <v>M000</v>
          </cell>
          <cell r="B2512">
            <v>2</v>
          </cell>
          <cell r="C2512" t="str">
            <v>建筑材料</v>
          </cell>
          <cell r="G2512">
            <v>0</v>
          </cell>
          <cell r="H2512">
            <v>0</v>
          </cell>
          <cell r="Q2512">
            <v>0</v>
          </cell>
          <cell r="R2512">
            <v>0</v>
          </cell>
          <cell r="S2512">
            <v>0</v>
          </cell>
        </row>
        <row r="2513">
          <cell r="C2513">
            <v>0</v>
          </cell>
          <cell r="D2513">
            <v>0</v>
          </cell>
          <cell r="E2513">
            <v>0</v>
          </cell>
          <cell r="F2513">
            <v>0</v>
          </cell>
          <cell r="G2513">
            <v>0</v>
          </cell>
          <cell r="H2513">
            <v>0</v>
          </cell>
          <cell r="Q2513">
            <v>0</v>
          </cell>
          <cell r="R2513">
            <v>0</v>
          </cell>
          <cell r="S2513">
            <v>0</v>
          </cell>
        </row>
        <row r="2514">
          <cell r="C2514">
            <v>0</v>
          </cell>
          <cell r="D2514">
            <v>0</v>
          </cell>
          <cell r="E2514">
            <v>0</v>
          </cell>
          <cell r="F2514">
            <v>0</v>
          </cell>
          <cell r="G2514">
            <v>0</v>
          </cell>
          <cell r="H2514">
            <v>0</v>
          </cell>
          <cell r="Q2514">
            <v>0</v>
          </cell>
          <cell r="R2514">
            <v>0</v>
          </cell>
          <cell r="S2514">
            <v>0</v>
          </cell>
        </row>
        <row r="2515">
          <cell r="C2515">
            <v>0</v>
          </cell>
          <cell r="D2515">
            <v>0</v>
          </cell>
          <cell r="E2515">
            <v>0</v>
          </cell>
          <cell r="F2515">
            <v>0</v>
          </cell>
          <cell r="G2515">
            <v>0</v>
          </cell>
          <cell r="H2515">
            <v>0</v>
          </cell>
          <cell r="Q2515">
            <v>0</v>
          </cell>
          <cell r="R2515">
            <v>0</v>
          </cell>
          <cell r="S2515">
            <v>0</v>
          </cell>
        </row>
        <row r="2516">
          <cell r="C2516">
            <v>0</v>
          </cell>
          <cell r="D2516">
            <v>0</v>
          </cell>
          <cell r="E2516">
            <v>0</v>
          </cell>
          <cell r="F2516">
            <v>0</v>
          </cell>
          <cell r="G2516">
            <v>0</v>
          </cell>
          <cell r="H2516">
            <v>0</v>
          </cell>
          <cell r="Q2516">
            <v>0</v>
          </cell>
          <cell r="R2516">
            <v>0</v>
          </cell>
          <cell r="S2516">
            <v>0</v>
          </cell>
        </row>
        <row r="2517">
          <cell r="C2517">
            <v>0</v>
          </cell>
          <cell r="D2517">
            <v>0</v>
          </cell>
          <cell r="E2517">
            <v>0</v>
          </cell>
          <cell r="F2517">
            <v>0</v>
          </cell>
          <cell r="G2517">
            <v>0</v>
          </cell>
          <cell r="H2517">
            <v>0</v>
          </cell>
          <cell r="Q2517">
            <v>0</v>
          </cell>
          <cell r="R2517">
            <v>0</v>
          </cell>
          <cell r="S2517">
            <v>0</v>
          </cell>
        </row>
        <row r="2518">
          <cell r="C2518">
            <v>0</v>
          </cell>
          <cell r="D2518">
            <v>0</v>
          </cell>
          <cell r="E2518">
            <v>0</v>
          </cell>
          <cell r="F2518">
            <v>0</v>
          </cell>
          <cell r="G2518">
            <v>0</v>
          </cell>
          <cell r="H2518">
            <v>0</v>
          </cell>
          <cell r="Q2518">
            <v>0</v>
          </cell>
          <cell r="R2518">
            <v>0</v>
          </cell>
          <cell r="S2518">
            <v>0</v>
          </cell>
        </row>
        <row r="2519">
          <cell r="C2519">
            <v>0</v>
          </cell>
          <cell r="D2519">
            <v>0</v>
          </cell>
          <cell r="E2519">
            <v>0</v>
          </cell>
          <cell r="F2519">
            <v>0</v>
          </cell>
          <cell r="G2519">
            <v>0</v>
          </cell>
          <cell r="H2519">
            <v>0</v>
          </cell>
          <cell r="Q2519">
            <v>0</v>
          </cell>
          <cell r="R2519">
            <v>0</v>
          </cell>
          <cell r="S2519">
            <v>0</v>
          </cell>
        </row>
        <row r="2520">
          <cell r="C2520">
            <v>0</v>
          </cell>
          <cell r="D2520">
            <v>0</v>
          </cell>
          <cell r="E2520">
            <v>0</v>
          </cell>
          <cell r="F2520">
            <v>0</v>
          </cell>
          <cell r="G2520">
            <v>0</v>
          </cell>
          <cell r="H2520">
            <v>0</v>
          </cell>
          <cell r="Q2520">
            <v>0</v>
          </cell>
          <cell r="R2520">
            <v>0</v>
          </cell>
          <cell r="S2520">
            <v>0</v>
          </cell>
        </row>
        <row r="2521">
          <cell r="C2521">
            <v>0</v>
          </cell>
          <cell r="D2521">
            <v>0</v>
          </cell>
          <cell r="E2521">
            <v>0</v>
          </cell>
          <cell r="F2521">
            <v>0</v>
          </cell>
          <cell r="G2521">
            <v>0</v>
          </cell>
          <cell r="H2521">
            <v>0</v>
          </cell>
          <cell r="Q2521">
            <v>0</v>
          </cell>
          <cell r="R2521">
            <v>0</v>
          </cell>
          <cell r="S2521">
            <v>0</v>
          </cell>
        </row>
        <row r="2522">
          <cell r="C2522">
            <v>0</v>
          </cell>
          <cell r="D2522">
            <v>0</v>
          </cell>
          <cell r="E2522">
            <v>0</v>
          </cell>
          <cell r="F2522">
            <v>0</v>
          </cell>
          <cell r="G2522">
            <v>0</v>
          </cell>
          <cell r="H2522">
            <v>0</v>
          </cell>
          <cell r="Q2522">
            <v>0</v>
          </cell>
          <cell r="R2522">
            <v>0</v>
          </cell>
          <cell r="S2522">
            <v>0</v>
          </cell>
        </row>
        <row r="2523">
          <cell r="C2523">
            <v>0</v>
          </cell>
          <cell r="D2523">
            <v>0</v>
          </cell>
          <cell r="E2523">
            <v>0</v>
          </cell>
          <cell r="F2523">
            <v>0</v>
          </cell>
          <cell r="G2523">
            <v>0</v>
          </cell>
          <cell r="H2523">
            <v>0</v>
          </cell>
          <cell r="Q2523">
            <v>0</v>
          </cell>
          <cell r="R2523">
            <v>0</v>
          </cell>
          <cell r="S2523">
            <v>0</v>
          </cell>
        </row>
        <row r="2524">
          <cell r="C2524">
            <v>0</v>
          </cell>
          <cell r="D2524">
            <v>0</v>
          </cell>
          <cell r="E2524">
            <v>0</v>
          </cell>
          <cell r="F2524">
            <v>0</v>
          </cell>
          <cell r="G2524">
            <v>0</v>
          </cell>
          <cell r="H2524">
            <v>0</v>
          </cell>
          <cell r="Q2524">
            <v>0</v>
          </cell>
          <cell r="R2524">
            <v>0</v>
          </cell>
          <cell r="S2524">
            <v>0</v>
          </cell>
        </row>
        <row r="2525">
          <cell r="C2525">
            <v>0</v>
          </cell>
          <cell r="D2525">
            <v>0</v>
          </cell>
          <cell r="E2525">
            <v>0</v>
          </cell>
          <cell r="F2525">
            <v>0</v>
          </cell>
          <cell r="G2525">
            <v>0</v>
          </cell>
          <cell r="H2525">
            <v>0</v>
          </cell>
          <cell r="Q2525">
            <v>0</v>
          </cell>
          <cell r="R2525">
            <v>0</v>
          </cell>
          <cell r="S2525">
            <v>0</v>
          </cell>
        </row>
        <row r="2526">
          <cell r="C2526">
            <v>0</v>
          </cell>
          <cell r="D2526">
            <v>0</v>
          </cell>
          <cell r="E2526">
            <v>0</v>
          </cell>
          <cell r="F2526">
            <v>0</v>
          </cell>
          <cell r="G2526">
            <v>0</v>
          </cell>
          <cell r="H2526">
            <v>0</v>
          </cell>
          <cell r="Q2526">
            <v>0</v>
          </cell>
          <cell r="R2526">
            <v>0</v>
          </cell>
          <cell r="S2526">
            <v>0</v>
          </cell>
        </row>
        <row r="2527">
          <cell r="C2527">
            <v>0</v>
          </cell>
          <cell r="D2527">
            <v>0</v>
          </cell>
          <cell r="E2527">
            <v>0</v>
          </cell>
          <cell r="F2527">
            <v>0</v>
          </cell>
          <cell r="G2527">
            <v>0</v>
          </cell>
          <cell r="H2527">
            <v>0</v>
          </cell>
          <cell r="Q2527">
            <v>0</v>
          </cell>
          <cell r="R2527">
            <v>0</v>
          </cell>
          <cell r="S2527">
            <v>0</v>
          </cell>
        </row>
        <row r="2528">
          <cell r="C2528">
            <v>0</v>
          </cell>
          <cell r="D2528">
            <v>0</v>
          </cell>
          <cell r="E2528">
            <v>0</v>
          </cell>
          <cell r="F2528">
            <v>0</v>
          </cell>
          <cell r="G2528">
            <v>0</v>
          </cell>
          <cell r="H2528">
            <v>0</v>
          </cell>
          <cell r="Q2528">
            <v>0</v>
          </cell>
          <cell r="R2528">
            <v>0</v>
          </cell>
          <cell r="S2528">
            <v>0</v>
          </cell>
        </row>
        <row r="2529">
          <cell r="C2529">
            <v>0</v>
          </cell>
          <cell r="D2529">
            <v>0</v>
          </cell>
          <cell r="E2529">
            <v>0</v>
          </cell>
          <cell r="F2529">
            <v>0</v>
          </cell>
          <cell r="G2529">
            <v>0</v>
          </cell>
          <cell r="H2529">
            <v>0</v>
          </cell>
          <cell r="Q2529">
            <v>0</v>
          </cell>
          <cell r="R2529">
            <v>0</v>
          </cell>
          <cell r="S2529">
            <v>0</v>
          </cell>
        </row>
        <row r="2530">
          <cell r="C2530">
            <v>0</v>
          </cell>
          <cell r="D2530">
            <v>0</v>
          </cell>
          <cell r="E2530">
            <v>0</v>
          </cell>
          <cell r="F2530">
            <v>0</v>
          </cell>
          <cell r="G2530">
            <v>0</v>
          </cell>
          <cell r="H2530">
            <v>0</v>
          </cell>
          <cell r="Q2530">
            <v>0</v>
          </cell>
          <cell r="R2530">
            <v>0</v>
          </cell>
          <cell r="S2530">
            <v>0</v>
          </cell>
        </row>
        <row r="2531">
          <cell r="C2531">
            <v>0</v>
          </cell>
          <cell r="D2531">
            <v>0</v>
          </cell>
          <cell r="E2531">
            <v>0</v>
          </cell>
          <cell r="F2531">
            <v>0</v>
          </cell>
          <cell r="G2531">
            <v>0</v>
          </cell>
          <cell r="H2531">
            <v>0</v>
          </cell>
          <cell r="Q2531">
            <v>0</v>
          </cell>
          <cell r="R2531">
            <v>0</v>
          </cell>
          <cell r="S2531">
            <v>0</v>
          </cell>
        </row>
        <row r="2532">
          <cell r="A2532" t="str">
            <v>m998</v>
          </cell>
          <cell r="C2532" t="str">
            <v>其它材料费</v>
          </cell>
          <cell r="D2532" t="str">
            <v>%</v>
          </cell>
          <cell r="E2532">
            <v>0</v>
          </cell>
          <cell r="F2532">
            <v>0</v>
          </cell>
          <cell r="G2532">
            <v>0</v>
          </cell>
          <cell r="H2532">
            <v>0</v>
          </cell>
          <cell r="Q2532">
            <v>0</v>
          </cell>
          <cell r="R2532">
            <v>0</v>
          </cell>
          <cell r="S2532">
            <v>0</v>
          </cell>
        </row>
        <row r="2533">
          <cell r="A2533" t="str">
            <v>m999</v>
          </cell>
          <cell r="C2533" t="str">
            <v>其它材料费</v>
          </cell>
          <cell r="D2533" t="str">
            <v>usd</v>
          </cell>
          <cell r="E2533">
            <v>0</v>
          </cell>
          <cell r="F2533">
            <v>1</v>
          </cell>
          <cell r="G2533">
            <v>0</v>
          </cell>
          <cell r="H2533">
            <v>0</v>
          </cell>
          <cell r="Q2533">
            <v>0</v>
          </cell>
          <cell r="R2533">
            <v>0</v>
          </cell>
          <cell r="S2533">
            <v>0</v>
          </cell>
        </row>
        <row r="2534">
          <cell r="A2534" t="str">
            <v>E000</v>
          </cell>
          <cell r="B2534">
            <v>3</v>
          </cell>
          <cell r="C2534" t="str">
            <v>施工设备</v>
          </cell>
          <cell r="G2534">
            <v>1.4352039918495358</v>
          </cell>
          <cell r="H2534">
            <v>139.43006780818243</v>
          </cell>
          <cell r="Q2534">
            <v>0</v>
          </cell>
          <cell r="R2534">
            <v>15.787243910344895</v>
          </cell>
          <cell r="S2534">
            <v>1533.7307458900068</v>
          </cell>
        </row>
        <row r="2535">
          <cell r="A2535" t="str">
            <v>E012</v>
          </cell>
          <cell r="C2535" t="str">
            <v>山推SD22/220HP</v>
          </cell>
          <cell r="D2535" t="str">
            <v>台班</v>
          </cell>
          <cell r="E2535">
            <v>5.2000000000000006E-3</v>
          </cell>
          <cell r="F2535">
            <v>276.00076766337224</v>
          </cell>
          <cell r="G2535">
            <v>1.4352039918495358</v>
          </cell>
          <cell r="H2535">
            <v>139.43006780818243</v>
          </cell>
          <cell r="J2535">
            <v>0.04</v>
          </cell>
          <cell r="Q2535">
            <v>5.7200000000000008E-2</v>
          </cell>
          <cell r="R2535">
            <v>15.787243910344895</v>
          </cell>
          <cell r="S2535">
            <v>1533.7307458900068</v>
          </cell>
        </row>
        <row r="2536">
          <cell r="C2536">
            <v>0</v>
          </cell>
          <cell r="D2536">
            <v>0</v>
          </cell>
          <cell r="E2536">
            <v>0</v>
          </cell>
          <cell r="F2536">
            <v>0</v>
          </cell>
          <cell r="G2536">
            <v>0</v>
          </cell>
          <cell r="H2536">
            <v>0</v>
          </cell>
          <cell r="Q2536">
            <v>0</v>
          </cell>
          <cell r="R2536">
            <v>0</v>
          </cell>
          <cell r="S2536">
            <v>0</v>
          </cell>
        </row>
        <row r="2537">
          <cell r="C2537">
            <v>0</v>
          </cell>
          <cell r="D2537">
            <v>0</v>
          </cell>
          <cell r="E2537">
            <v>0</v>
          </cell>
          <cell r="F2537">
            <v>0</v>
          </cell>
          <cell r="G2537">
            <v>0</v>
          </cell>
          <cell r="H2537">
            <v>0</v>
          </cell>
          <cell r="Q2537">
            <v>0</v>
          </cell>
          <cell r="R2537">
            <v>0</v>
          </cell>
          <cell r="S2537">
            <v>0</v>
          </cell>
        </row>
        <row r="2538">
          <cell r="C2538">
            <v>0</v>
          </cell>
          <cell r="D2538">
            <v>0</v>
          </cell>
          <cell r="E2538">
            <v>0</v>
          </cell>
          <cell r="F2538">
            <v>0</v>
          </cell>
          <cell r="G2538">
            <v>0</v>
          </cell>
          <cell r="H2538">
            <v>0</v>
          </cell>
          <cell r="Q2538">
            <v>0</v>
          </cell>
          <cell r="R2538">
            <v>0</v>
          </cell>
          <cell r="S2538">
            <v>0</v>
          </cell>
        </row>
        <row r="2539">
          <cell r="C2539">
            <v>0</v>
          </cell>
          <cell r="D2539">
            <v>0</v>
          </cell>
          <cell r="E2539">
            <v>0</v>
          </cell>
          <cell r="F2539">
            <v>0</v>
          </cell>
          <cell r="G2539">
            <v>0</v>
          </cell>
          <cell r="H2539">
            <v>0</v>
          </cell>
          <cell r="Q2539">
            <v>0</v>
          </cell>
          <cell r="R2539">
            <v>0</v>
          </cell>
          <cell r="S2539">
            <v>0</v>
          </cell>
        </row>
        <row r="2540">
          <cell r="C2540">
            <v>0</v>
          </cell>
          <cell r="D2540">
            <v>0</v>
          </cell>
          <cell r="E2540">
            <v>0</v>
          </cell>
          <cell r="F2540">
            <v>0</v>
          </cell>
          <cell r="G2540">
            <v>0</v>
          </cell>
          <cell r="H2540">
            <v>0</v>
          </cell>
          <cell r="Q2540">
            <v>0</v>
          </cell>
          <cell r="R2540">
            <v>0</v>
          </cell>
          <cell r="S2540">
            <v>0</v>
          </cell>
        </row>
        <row r="2541">
          <cell r="C2541">
            <v>0</v>
          </cell>
          <cell r="D2541">
            <v>0</v>
          </cell>
          <cell r="E2541">
            <v>0</v>
          </cell>
          <cell r="F2541">
            <v>0</v>
          </cell>
          <cell r="G2541">
            <v>0</v>
          </cell>
          <cell r="H2541">
            <v>0</v>
          </cell>
          <cell r="Q2541">
            <v>0</v>
          </cell>
          <cell r="R2541">
            <v>0</v>
          </cell>
          <cell r="S2541">
            <v>0</v>
          </cell>
        </row>
        <row r="2542">
          <cell r="C2542">
            <v>0</v>
          </cell>
          <cell r="D2542">
            <v>0</v>
          </cell>
          <cell r="E2542">
            <v>0</v>
          </cell>
          <cell r="F2542">
            <v>0</v>
          </cell>
          <cell r="G2542">
            <v>0</v>
          </cell>
          <cell r="H2542">
            <v>0</v>
          </cell>
          <cell r="Q2542">
            <v>0</v>
          </cell>
          <cell r="R2542">
            <v>0</v>
          </cell>
          <cell r="S2542">
            <v>0</v>
          </cell>
        </row>
        <row r="2543">
          <cell r="C2543">
            <v>0</v>
          </cell>
          <cell r="D2543">
            <v>0</v>
          </cell>
          <cell r="E2543">
            <v>0</v>
          </cell>
          <cell r="F2543">
            <v>0</v>
          </cell>
          <cell r="G2543">
            <v>0</v>
          </cell>
          <cell r="H2543">
            <v>0</v>
          </cell>
          <cell r="Q2543">
            <v>0</v>
          </cell>
          <cell r="R2543">
            <v>0</v>
          </cell>
          <cell r="S2543">
            <v>0</v>
          </cell>
        </row>
        <row r="2544">
          <cell r="C2544">
            <v>0</v>
          </cell>
          <cell r="D2544">
            <v>0</v>
          </cell>
          <cell r="E2544">
            <v>0</v>
          </cell>
          <cell r="F2544">
            <v>0</v>
          </cell>
          <cell r="G2544">
            <v>0</v>
          </cell>
          <cell r="H2544">
            <v>0</v>
          </cell>
          <cell r="Q2544">
            <v>0</v>
          </cell>
          <cell r="R2544">
            <v>0</v>
          </cell>
          <cell r="S2544">
            <v>0</v>
          </cell>
        </row>
        <row r="2545">
          <cell r="C2545">
            <v>0</v>
          </cell>
          <cell r="D2545">
            <v>0</v>
          </cell>
          <cell r="E2545">
            <v>0</v>
          </cell>
          <cell r="F2545">
            <v>0</v>
          </cell>
          <cell r="H2545">
            <v>0</v>
          </cell>
          <cell r="Q2545">
            <v>0</v>
          </cell>
          <cell r="R2545">
            <v>0</v>
          </cell>
          <cell r="S2545">
            <v>0</v>
          </cell>
        </row>
        <row r="2546">
          <cell r="C2546">
            <v>0</v>
          </cell>
          <cell r="D2546">
            <v>0</v>
          </cell>
          <cell r="E2546">
            <v>0</v>
          </cell>
          <cell r="F2546">
            <v>0</v>
          </cell>
          <cell r="H2546">
            <v>0</v>
          </cell>
          <cell r="Q2546">
            <v>0</v>
          </cell>
          <cell r="R2546">
            <v>0</v>
          </cell>
          <cell r="S2546">
            <v>0</v>
          </cell>
        </row>
        <row r="2547">
          <cell r="B2547">
            <v>4</v>
          </cell>
          <cell r="C2547" t="str">
            <v>基本直接费</v>
          </cell>
          <cell r="G2547">
            <v>2.7377464519627632</v>
          </cell>
        </row>
        <row r="2548">
          <cell r="B2548">
            <v>5</v>
          </cell>
          <cell r="C2548" t="str">
            <v>其他直接费</v>
          </cell>
          <cell r="G2548">
            <v>0.44451560640904081</v>
          </cell>
        </row>
        <row r="2549">
          <cell r="B2549">
            <v>6</v>
          </cell>
          <cell r="C2549" t="str">
            <v>间接费</v>
          </cell>
          <cell r="G2549">
            <v>0.20605484530208831</v>
          </cell>
        </row>
        <row r="2550">
          <cell r="B2550">
            <v>7</v>
          </cell>
          <cell r="C2550" t="str">
            <v>合计</v>
          </cell>
          <cell r="G2550">
            <v>3.3883169036738923</v>
          </cell>
        </row>
        <row r="2552">
          <cell r="B2552" t="str">
            <v>单   价   分   析   表</v>
          </cell>
          <cell r="J2552" t="str">
            <v>工序划分</v>
          </cell>
          <cell r="Q2552" t="str">
            <v>汇总项</v>
          </cell>
        </row>
        <row r="2554">
          <cell r="A2554" t="str">
            <v>BOQ系数</v>
          </cell>
          <cell r="B2554" t="str">
            <v>项目编号:</v>
          </cell>
          <cell r="C2554" t="str">
            <v>GG450</v>
          </cell>
          <cell r="G2554" t="str">
            <v>数量</v>
          </cell>
          <cell r="H2554">
            <v>400</v>
          </cell>
          <cell r="I2554" t="str">
            <v>单价</v>
          </cell>
        </row>
        <row r="2555">
          <cell r="B2555" t="str">
            <v>项目名称:</v>
          </cell>
          <cell r="C2555" t="str">
            <v>ND 450 not in trenches</v>
          </cell>
          <cell r="G2555" t="str">
            <v>单位</v>
          </cell>
          <cell r="H2555">
            <v>0</v>
          </cell>
          <cell r="I2555">
            <v>131.52053429346327</v>
          </cell>
          <cell r="J2555" t="str">
            <v>挖</v>
          </cell>
          <cell r="K2555" t="str">
            <v>沙</v>
          </cell>
          <cell r="L2555" t="str">
            <v>土</v>
          </cell>
          <cell r="M2555" t="str">
            <v>运</v>
          </cell>
          <cell r="N2555" t="str">
            <v>钢管</v>
          </cell>
        </row>
        <row r="2556">
          <cell r="A2556" t="str">
            <v>GG450</v>
          </cell>
          <cell r="B2556" t="str">
            <v>单   价:</v>
          </cell>
          <cell r="C2556">
            <v>131.52053429346327</v>
          </cell>
          <cell r="D2556" t="str">
            <v>USD/</v>
          </cell>
          <cell r="G2556" t="str">
            <v>定额单位</v>
          </cell>
          <cell r="I2556">
            <v>12777</v>
          </cell>
          <cell r="J2556" t="str">
            <v>1=120</v>
          </cell>
          <cell r="K2556" t="str">
            <v>1=134</v>
          </cell>
          <cell r="L2556" t="str">
            <v>1=135</v>
          </cell>
          <cell r="M2556" t="str">
            <v>1=111</v>
          </cell>
          <cell r="N2556" t="str">
            <v>5=48</v>
          </cell>
        </row>
        <row r="2557">
          <cell r="A2557" t="str">
            <v>定额号</v>
          </cell>
          <cell r="B2557" t="str">
            <v>E01</v>
          </cell>
          <cell r="C2557" t="str">
            <v>名称及规格</v>
          </cell>
          <cell r="D2557" t="str">
            <v>单位</v>
          </cell>
          <cell r="E2557" t="str">
            <v>数  量</v>
          </cell>
          <cell r="F2557" t="str">
            <v>单价</v>
          </cell>
          <cell r="G2557" t="str">
            <v>合价</v>
          </cell>
          <cell r="J2557" t="str">
            <v>100M3</v>
          </cell>
          <cell r="K2557" t="str">
            <v>100m3</v>
          </cell>
          <cell r="L2557" t="str">
            <v>100m3</v>
          </cell>
          <cell r="M2557" t="str">
            <v>100m3</v>
          </cell>
          <cell r="N2557" t="str">
            <v>10M</v>
          </cell>
          <cell r="Q2557" t="str">
            <v>数量汇总</v>
          </cell>
          <cell r="R2557" t="str">
            <v>价格汇总(美元)</v>
          </cell>
          <cell r="S2557" t="str">
            <v>价格汇总(当地币)</v>
          </cell>
        </row>
        <row r="2558">
          <cell r="G2558" t="str">
            <v>美元</v>
          </cell>
          <cell r="H2558" t="str">
            <v>当地币</v>
          </cell>
          <cell r="J2558">
            <v>0</v>
          </cell>
          <cell r="N2558">
            <v>0.1</v>
          </cell>
        </row>
        <row r="2559">
          <cell r="A2559" t="str">
            <v>L00</v>
          </cell>
          <cell r="B2559">
            <v>1</v>
          </cell>
          <cell r="C2559" t="str">
            <v>人工</v>
          </cell>
          <cell r="G2559">
            <v>0.8629747812660834</v>
          </cell>
          <cell r="H2559">
            <v>83.838000000000008</v>
          </cell>
          <cell r="Q2559">
            <v>0</v>
          </cell>
          <cell r="R2559">
            <v>345.18991250643336</v>
          </cell>
          <cell r="S2559">
            <v>33535.200000000004</v>
          </cell>
        </row>
        <row r="2560">
          <cell r="A2560" t="str">
            <v>L10</v>
          </cell>
          <cell r="B2560">
            <v>1.1000000000000001</v>
          </cell>
          <cell r="C2560" t="str">
            <v>力工</v>
          </cell>
          <cell r="D2560" t="str">
            <v>day</v>
          </cell>
          <cell r="E2560">
            <v>0.21360000000000001</v>
          </cell>
          <cell r="F2560">
            <v>2.8821410190427175</v>
          </cell>
          <cell r="G2560">
            <v>0.61562532166752448</v>
          </cell>
          <cell r="H2560">
            <v>59.808000000000007</v>
          </cell>
          <cell r="J2560">
            <v>0.55199999999999994</v>
          </cell>
          <cell r="K2560">
            <v>11.04</v>
          </cell>
          <cell r="L2560">
            <v>3.9520000000000004</v>
          </cell>
          <cell r="N2560">
            <v>2.1360000000000001</v>
          </cell>
          <cell r="Q2560">
            <v>85.44</v>
          </cell>
          <cell r="R2560">
            <v>246.25012866700979</v>
          </cell>
          <cell r="S2560">
            <v>23923.200000000004</v>
          </cell>
        </row>
        <row r="2561">
          <cell r="A2561" t="str">
            <v>L20</v>
          </cell>
          <cell r="B2561">
            <v>1.2</v>
          </cell>
          <cell r="C2561" t="str">
            <v>技工</v>
          </cell>
          <cell r="D2561" t="str">
            <v>day</v>
          </cell>
          <cell r="E2561">
            <v>5.3400000000000003E-2</v>
          </cell>
          <cell r="F2561">
            <v>4.6320123520329384</v>
          </cell>
          <cell r="G2561">
            <v>0.24734945959855892</v>
          </cell>
          <cell r="H2561">
            <v>24.03</v>
          </cell>
          <cell r="J2561">
            <v>0.13799999999999998</v>
          </cell>
          <cell r="K2561">
            <v>2.76</v>
          </cell>
          <cell r="L2561">
            <v>0.9880000000000001</v>
          </cell>
          <cell r="N2561">
            <v>0.53400000000000003</v>
          </cell>
          <cell r="Q2561">
            <v>21.36</v>
          </cell>
          <cell r="R2561">
            <v>98.939783839423569</v>
          </cell>
          <cell r="S2561">
            <v>9612</v>
          </cell>
        </row>
        <row r="2562">
          <cell r="A2562" t="str">
            <v>M000</v>
          </cell>
          <cell r="B2562">
            <v>2</v>
          </cell>
          <cell r="C2562" t="str">
            <v>建筑材料</v>
          </cell>
          <cell r="G2562">
            <v>104.0396344227856</v>
          </cell>
          <cell r="H2562">
            <v>10107.450484173622</v>
          </cell>
          <cell r="Q2562">
            <v>0</v>
          </cell>
          <cell r="R2562">
            <v>41615.853769114241</v>
          </cell>
          <cell r="S2562">
            <v>4042980.1936694486</v>
          </cell>
        </row>
        <row r="2563">
          <cell r="C2563">
            <v>0</v>
          </cell>
          <cell r="D2563">
            <v>0</v>
          </cell>
          <cell r="E2563">
            <v>0</v>
          </cell>
          <cell r="F2563">
            <v>0</v>
          </cell>
          <cell r="G2563">
            <v>0</v>
          </cell>
          <cell r="H2563">
            <v>0</v>
          </cell>
          <cell r="Q2563">
            <v>0</v>
          </cell>
          <cell r="R2563">
            <v>0</v>
          </cell>
          <cell r="S2563">
            <v>0</v>
          </cell>
        </row>
        <row r="2564">
          <cell r="A2564" t="str">
            <v>Y08</v>
          </cell>
          <cell r="C2564" t="str">
            <v>水</v>
          </cell>
          <cell r="D2564" t="str">
            <v>m3</v>
          </cell>
          <cell r="E2564">
            <v>0</v>
          </cell>
          <cell r="F2564">
            <v>0.51466803911477099</v>
          </cell>
          <cell r="G2564">
            <v>0</v>
          </cell>
          <cell r="H2564">
            <v>0</v>
          </cell>
          <cell r="L2564">
            <v>1.55</v>
          </cell>
          <cell r="M2564">
            <v>1.2</v>
          </cell>
          <cell r="Q2564">
            <v>0</v>
          </cell>
          <cell r="R2564">
            <v>0</v>
          </cell>
          <cell r="S2564">
            <v>0</v>
          </cell>
        </row>
        <row r="2565">
          <cell r="A2565" t="str">
            <v>GG1</v>
          </cell>
          <cell r="C2565" t="str">
            <v>DN 450</v>
          </cell>
          <cell r="D2565" t="str">
            <v>m</v>
          </cell>
          <cell r="E2565">
            <v>1</v>
          </cell>
          <cell r="F2565">
            <v>103.6472</v>
          </cell>
          <cell r="G2565">
            <v>103.6472</v>
          </cell>
          <cell r="H2565">
            <v>10069.32548</v>
          </cell>
          <cell r="N2565">
            <v>10</v>
          </cell>
          <cell r="Q2565">
            <v>400</v>
          </cell>
          <cell r="R2565">
            <v>41458.879999999997</v>
          </cell>
          <cell r="S2565">
            <v>4027730.1919999998</v>
          </cell>
        </row>
        <row r="2566">
          <cell r="A2566" t="str">
            <v>Y10</v>
          </cell>
          <cell r="C2566" t="str">
            <v>氧气</v>
          </cell>
          <cell r="D2566" t="str">
            <v>m3</v>
          </cell>
          <cell r="E2566">
            <v>6.2700000000000006E-2</v>
          </cell>
          <cell r="F2566">
            <v>2.4929233144621716</v>
          </cell>
          <cell r="G2566">
            <v>0.15630629181677819</v>
          </cell>
          <cell r="H2566">
            <v>15.185156250000002</v>
          </cell>
          <cell r="N2566">
            <v>0.627</v>
          </cell>
          <cell r="Q2566">
            <v>25.080000000000002</v>
          </cell>
          <cell r="R2566">
            <v>62.522516726711274</v>
          </cell>
          <cell r="S2566">
            <v>6074.0625000000009</v>
          </cell>
        </row>
        <row r="2567">
          <cell r="A2567" t="str">
            <v>Y11</v>
          </cell>
          <cell r="C2567" t="str">
            <v>乙炔</v>
          </cell>
          <cell r="D2567" t="str">
            <v>kg</v>
          </cell>
          <cell r="E2567">
            <v>2.0900000000000002E-2</v>
          </cell>
          <cell r="F2567">
            <v>9.4617249571172213</v>
          </cell>
          <cell r="G2567">
            <v>0.19775005160374995</v>
          </cell>
          <cell r="H2567">
            <v>19.211417513304308</v>
          </cell>
          <cell r="N2567">
            <v>0.20899999999999999</v>
          </cell>
          <cell r="Q2567">
            <v>8.3600000000000012</v>
          </cell>
          <cell r="R2567">
            <v>79.100020641499981</v>
          </cell>
          <cell r="S2567">
            <v>7684.5670053217236</v>
          </cell>
        </row>
        <row r="2568">
          <cell r="A2568" t="str">
            <v>Y05-1</v>
          </cell>
          <cell r="C2568" t="str">
            <v>润滑油</v>
          </cell>
          <cell r="D2568" t="str">
            <v>kg</v>
          </cell>
          <cell r="E2568">
            <v>2.2100000000000002E-2</v>
          </cell>
          <cell r="F2568">
            <v>0.83158730158730176</v>
          </cell>
          <cell r="G2568">
            <v>1.8378079365079372E-2</v>
          </cell>
          <cell r="H2568">
            <v>1.785430410317461</v>
          </cell>
          <cell r="N2568">
            <v>0.221</v>
          </cell>
          <cell r="Q2568">
            <v>8.84</v>
          </cell>
          <cell r="R2568">
            <v>7.3512317460317487</v>
          </cell>
          <cell r="S2568">
            <v>714.1721641269844</v>
          </cell>
        </row>
        <row r="2569">
          <cell r="C2569">
            <v>0</v>
          </cell>
          <cell r="D2569">
            <v>0</v>
          </cell>
          <cell r="E2569">
            <v>0</v>
          </cell>
          <cell r="F2569">
            <v>0</v>
          </cell>
          <cell r="G2569">
            <v>0</v>
          </cell>
          <cell r="H2569">
            <v>0</v>
          </cell>
          <cell r="Q2569">
            <v>0</v>
          </cell>
          <cell r="R2569">
            <v>0</v>
          </cell>
          <cell r="S2569">
            <v>0</v>
          </cell>
        </row>
        <row r="2570">
          <cell r="C2570">
            <v>0</v>
          </cell>
          <cell r="D2570">
            <v>0</v>
          </cell>
          <cell r="E2570">
            <v>0</v>
          </cell>
          <cell r="F2570">
            <v>0</v>
          </cell>
          <cell r="G2570">
            <v>0</v>
          </cell>
          <cell r="H2570">
            <v>0</v>
          </cell>
          <cell r="Q2570">
            <v>0</v>
          </cell>
          <cell r="R2570">
            <v>0</v>
          </cell>
          <cell r="S2570">
            <v>0</v>
          </cell>
        </row>
        <row r="2571">
          <cell r="C2571">
            <v>0</v>
          </cell>
          <cell r="D2571">
            <v>0</v>
          </cell>
          <cell r="E2571">
            <v>0</v>
          </cell>
          <cell r="F2571">
            <v>0</v>
          </cell>
          <cell r="G2571">
            <v>0</v>
          </cell>
          <cell r="H2571">
            <v>0</v>
          </cell>
          <cell r="Q2571">
            <v>0</v>
          </cell>
          <cell r="R2571">
            <v>0</v>
          </cell>
          <cell r="S2571">
            <v>0</v>
          </cell>
        </row>
        <row r="2572">
          <cell r="C2572">
            <v>0</v>
          </cell>
          <cell r="D2572">
            <v>0</v>
          </cell>
          <cell r="E2572">
            <v>0</v>
          </cell>
          <cell r="F2572">
            <v>0</v>
          </cell>
          <cell r="G2572">
            <v>0</v>
          </cell>
          <cell r="H2572">
            <v>0</v>
          </cell>
          <cell r="Q2572">
            <v>0</v>
          </cell>
          <cell r="R2572">
            <v>0</v>
          </cell>
          <cell r="S2572">
            <v>0</v>
          </cell>
        </row>
        <row r="2573">
          <cell r="C2573">
            <v>0</v>
          </cell>
          <cell r="D2573">
            <v>0</v>
          </cell>
          <cell r="E2573">
            <v>0</v>
          </cell>
          <cell r="F2573">
            <v>0</v>
          </cell>
          <cell r="G2573">
            <v>0</v>
          </cell>
          <cell r="H2573">
            <v>0</v>
          </cell>
          <cell r="Q2573">
            <v>0</v>
          </cell>
          <cell r="R2573">
            <v>0</v>
          </cell>
          <cell r="S2573">
            <v>0</v>
          </cell>
        </row>
        <row r="2574">
          <cell r="C2574">
            <v>0</v>
          </cell>
          <cell r="D2574">
            <v>0</v>
          </cell>
          <cell r="E2574">
            <v>0</v>
          </cell>
          <cell r="F2574">
            <v>0</v>
          </cell>
          <cell r="G2574">
            <v>0</v>
          </cell>
          <cell r="H2574">
            <v>0</v>
          </cell>
          <cell r="Q2574">
            <v>0</v>
          </cell>
          <cell r="R2574">
            <v>0</v>
          </cell>
          <cell r="S2574">
            <v>0</v>
          </cell>
        </row>
        <row r="2575">
          <cell r="C2575">
            <v>0</v>
          </cell>
          <cell r="D2575">
            <v>0</v>
          </cell>
          <cell r="E2575">
            <v>0</v>
          </cell>
          <cell r="F2575">
            <v>0</v>
          </cell>
          <cell r="G2575">
            <v>0</v>
          </cell>
          <cell r="H2575">
            <v>0</v>
          </cell>
          <cell r="Q2575">
            <v>0</v>
          </cell>
          <cell r="R2575">
            <v>0</v>
          </cell>
          <cell r="S2575">
            <v>0</v>
          </cell>
        </row>
        <row r="2576">
          <cell r="C2576">
            <v>0</v>
          </cell>
          <cell r="D2576">
            <v>0</v>
          </cell>
          <cell r="E2576">
            <v>0</v>
          </cell>
          <cell r="F2576">
            <v>0</v>
          </cell>
          <cell r="G2576">
            <v>0</v>
          </cell>
          <cell r="H2576">
            <v>0</v>
          </cell>
          <cell r="Q2576">
            <v>0</v>
          </cell>
          <cell r="R2576">
            <v>0</v>
          </cell>
          <cell r="S2576">
            <v>0</v>
          </cell>
        </row>
        <row r="2577">
          <cell r="C2577">
            <v>0</v>
          </cell>
          <cell r="D2577">
            <v>0</v>
          </cell>
          <cell r="E2577">
            <v>0</v>
          </cell>
          <cell r="F2577">
            <v>0</v>
          </cell>
          <cell r="G2577">
            <v>0</v>
          </cell>
          <cell r="H2577">
            <v>0</v>
          </cell>
          <cell r="Q2577">
            <v>0</v>
          </cell>
          <cell r="R2577">
            <v>0</v>
          </cell>
          <cell r="S2577">
            <v>0</v>
          </cell>
        </row>
        <row r="2578">
          <cell r="C2578">
            <v>0</v>
          </cell>
          <cell r="D2578">
            <v>0</v>
          </cell>
          <cell r="E2578">
            <v>0</v>
          </cell>
          <cell r="F2578">
            <v>0</v>
          </cell>
          <cell r="G2578">
            <v>0</v>
          </cell>
          <cell r="H2578">
            <v>0</v>
          </cell>
          <cell r="Q2578">
            <v>0</v>
          </cell>
          <cell r="R2578">
            <v>0</v>
          </cell>
          <cell r="S2578">
            <v>0</v>
          </cell>
        </row>
        <row r="2579">
          <cell r="C2579">
            <v>0</v>
          </cell>
          <cell r="D2579">
            <v>0</v>
          </cell>
          <cell r="E2579">
            <v>0</v>
          </cell>
          <cell r="F2579">
            <v>0</v>
          </cell>
          <cell r="G2579">
            <v>0</v>
          </cell>
          <cell r="H2579">
            <v>0</v>
          </cell>
          <cell r="Q2579">
            <v>0</v>
          </cell>
          <cell r="R2579">
            <v>0</v>
          </cell>
          <cell r="S2579">
            <v>0</v>
          </cell>
        </row>
        <row r="2580">
          <cell r="C2580">
            <v>0</v>
          </cell>
          <cell r="D2580">
            <v>0</v>
          </cell>
          <cell r="E2580">
            <v>0</v>
          </cell>
          <cell r="F2580">
            <v>0</v>
          </cell>
          <cell r="G2580">
            <v>0</v>
          </cell>
          <cell r="H2580">
            <v>0</v>
          </cell>
          <cell r="Q2580">
            <v>0</v>
          </cell>
          <cell r="R2580">
            <v>0</v>
          </cell>
          <cell r="S2580">
            <v>0</v>
          </cell>
        </row>
        <row r="2581">
          <cell r="C2581">
            <v>0</v>
          </cell>
          <cell r="D2581">
            <v>0</v>
          </cell>
          <cell r="E2581">
            <v>0</v>
          </cell>
          <cell r="F2581">
            <v>0</v>
          </cell>
          <cell r="G2581">
            <v>0</v>
          </cell>
          <cell r="H2581">
            <v>0</v>
          </cell>
          <cell r="Q2581">
            <v>0</v>
          </cell>
          <cell r="R2581">
            <v>0</v>
          </cell>
          <cell r="S2581">
            <v>0</v>
          </cell>
        </row>
        <row r="2582">
          <cell r="A2582" t="str">
            <v>m998</v>
          </cell>
          <cell r="C2582" t="str">
            <v>其它材料费</v>
          </cell>
          <cell r="D2582" t="str">
            <v>%</v>
          </cell>
          <cell r="E2582">
            <v>0</v>
          </cell>
          <cell r="F2582">
            <v>0</v>
          </cell>
          <cell r="G2582">
            <v>0</v>
          </cell>
          <cell r="H2582">
            <v>0</v>
          </cell>
          <cell r="Q2582">
            <v>0</v>
          </cell>
          <cell r="R2582">
            <v>0</v>
          </cell>
          <cell r="S2582">
            <v>0</v>
          </cell>
        </row>
        <row r="2583">
          <cell r="A2583" t="str">
            <v>m999</v>
          </cell>
          <cell r="C2583" t="str">
            <v>其它材料费</v>
          </cell>
          <cell r="D2583" t="str">
            <v>usd</v>
          </cell>
          <cell r="E2583">
            <v>2.0000000000000004E-2</v>
          </cell>
          <cell r="F2583">
            <v>1</v>
          </cell>
          <cell r="G2583">
            <v>2.0000000000000004E-2</v>
          </cell>
          <cell r="H2583">
            <v>1.9430000000000005</v>
          </cell>
          <cell r="N2583">
            <v>0.2</v>
          </cell>
          <cell r="Q2583">
            <v>8.0000000000000018</v>
          </cell>
          <cell r="R2583">
            <v>8.0000000000000018</v>
          </cell>
          <cell r="S2583">
            <v>777.20000000000016</v>
          </cell>
        </row>
        <row r="2584">
          <cell r="A2584" t="str">
            <v>E000</v>
          </cell>
          <cell r="B2584">
            <v>3</v>
          </cell>
          <cell r="C2584" t="str">
            <v>施工设备</v>
          </cell>
          <cell r="G2584">
            <v>1.3654543680889772</v>
          </cell>
          <cell r="H2584">
            <v>132.65389185984415</v>
          </cell>
          <cell r="N2584">
            <v>51.74</v>
          </cell>
          <cell r="Q2584">
            <v>0</v>
          </cell>
          <cell r="R2584">
            <v>546.18174723559093</v>
          </cell>
          <cell r="S2584">
            <v>53061.556743937661</v>
          </cell>
        </row>
        <row r="2585">
          <cell r="A2585" t="str">
            <v>E501</v>
          </cell>
          <cell r="C2585" t="str">
            <v>自卸车</v>
          </cell>
          <cell r="D2585" t="str">
            <v>台班</v>
          </cell>
          <cell r="E2585">
            <v>0</v>
          </cell>
          <cell r="F2585">
            <v>136.63857054583232</v>
          </cell>
          <cell r="G2585">
            <v>0</v>
          </cell>
          <cell r="H2585">
            <v>0</v>
          </cell>
          <cell r="M2585">
            <v>0.8</v>
          </cell>
          <cell r="Q2585">
            <v>0</v>
          </cell>
          <cell r="R2585">
            <v>0</v>
          </cell>
          <cell r="S2585">
            <v>0</v>
          </cell>
        </row>
        <row r="2586">
          <cell r="A2586" t="str">
            <v>E010-1</v>
          </cell>
          <cell r="C2586" t="str">
            <v>履带反铲日立ZX250H-1m3</v>
          </cell>
          <cell r="D2586" t="str">
            <v>台班</v>
          </cell>
          <cell r="E2586">
            <v>0</v>
          </cell>
          <cell r="F2586">
            <v>194.35600634043132</v>
          </cell>
          <cell r="G2586">
            <v>0</v>
          </cell>
          <cell r="H2586">
            <v>0</v>
          </cell>
          <cell r="J2586">
            <v>0.11692307692307692</v>
          </cell>
          <cell r="Q2586">
            <v>0</v>
          </cell>
          <cell r="R2586">
            <v>0</v>
          </cell>
          <cell r="S2586">
            <v>0</v>
          </cell>
        </row>
        <row r="2587">
          <cell r="A2587" t="str">
            <v>E012</v>
          </cell>
          <cell r="C2587" t="str">
            <v>山推SD22/220HP</v>
          </cell>
          <cell r="D2587" t="str">
            <v>台班</v>
          </cell>
          <cell r="E2587">
            <v>0</v>
          </cell>
          <cell r="F2587">
            <v>276.00076766337224</v>
          </cell>
          <cell r="G2587">
            <v>0</v>
          </cell>
          <cell r="H2587">
            <v>0</v>
          </cell>
          <cell r="J2587">
            <v>3.4666666666666665E-2</v>
          </cell>
          <cell r="Q2587">
            <v>0</v>
          </cell>
          <cell r="R2587">
            <v>0</v>
          </cell>
          <cell r="S2587">
            <v>0</v>
          </cell>
        </row>
        <row r="2588">
          <cell r="A2588" t="str">
            <v>E206</v>
          </cell>
          <cell r="C2588" t="str">
            <v>平板夯LF90</v>
          </cell>
          <cell r="D2588" t="str">
            <v>台班</v>
          </cell>
          <cell r="E2588">
            <v>0</v>
          </cell>
          <cell r="F2588">
            <v>47.432634504568171</v>
          </cell>
          <cell r="G2588">
            <v>0</v>
          </cell>
          <cell r="H2588">
            <v>0</v>
          </cell>
          <cell r="K2588">
            <v>7.98</v>
          </cell>
          <cell r="Q2588">
            <v>0</v>
          </cell>
          <cell r="R2588">
            <v>0</v>
          </cell>
          <cell r="S2588">
            <v>0</v>
          </cell>
        </row>
        <row r="2589">
          <cell r="A2589" t="str">
            <v>E711-1</v>
          </cell>
          <cell r="C2589" t="str">
            <v>洒水车6000L</v>
          </cell>
          <cell r="D2589" t="str">
            <v>台班</v>
          </cell>
          <cell r="E2589">
            <v>0</v>
          </cell>
          <cell r="F2589">
            <v>178.39504715484043</v>
          </cell>
          <cell r="G2589">
            <v>0</v>
          </cell>
          <cell r="H2589">
            <v>0</v>
          </cell>
          <cell r="M2589">
            <v>0.02</v>
          </cell>
          <cell r="Q2589">
            <v>0</v>
          </cell>
          <cell r="R2589">
            <v>0</v>
          </cell>
          <cell r="S2589">
            <v>0</v>
          </cell>
        </row>
        <row r="2590">
          <cell r="A2590" t="str">
            <v>E018</v>
          </cell>
          <cell r="C2590" t="str">
            <v>手扶式振动碾</v>
          </cell>
          <cell r="D2590" t="str">
            <v>台班</v>
          </cell>
          <cell r="E2590">
            <v>0</v>
          </cell>
          <cell r="F2590">
            <v>22.507443243291743</v>
          </cell>
          <cell r="G2590">
            <v>0</v>
          </cell>
          <cell r="H2590">
            <v>0</v>
          </cell>
          <cell r="L2590">
            <v>1.53</v>
          </cell>
          <cell r="Q2590">
            <v>0</v>
          </cell>
          <cell r="R2590">
            <v>0</v>
          </cell>
          <cell r="S2590">
            <v>0</v>
          </cell>
        </row>
        <row r="2591">
          <cell r="A2591" t="str">
            <v>E503</v>
          </cell>
          <cell r="C2591" t="str">
            <v>汽车式起重机8T</v>
          </cell>
          <cell r="D2591" t="str">
            <v>台班</v>
          </cell>
          <cell r="E2591">
            <v>6.6666666666666671E-3</v>
          </cell>
          <cell r="F2591">
            <v>132.30936102687099</v>
          </cell>
          <cell r="G2591">
            <v>0.88206240684580661</v>
          </cell>
          <cell r="H2591">
            <v>85.69236282507012</v>
          </cell>
          <cell r="N2591">
            <v>6.6666666666666666E-2</v>
          </cell>
          <cell r="Q2591">
            <v>2.666666666666667</v>
          </cell>
          <cell r="R2591">
            <v>352.82496273832265</v>
          </cell>
          <cell r="S2591">
            <v>34276.945130028049</v>
          </cell>
        </row>
        <row r="2592">
          <cell r="A2592" t="str">
            <v>E505</v>
          </cell>
          <cell r="C2592" t="str">
            <v>载重汽车SX1254BM5641</v>
          </cell>
          <cell r="D2592" t="str">
            <v>台班</v>
          </cell>
          <cell r="E2592">
            <v>2.666666666666667E-3</v>
          </cell>
          <cell r="F2592">
            <v>181.27198546618899</v>
          </cell>
          <cell r="G2592">
            <v>0.48339196124317069</v>
          </cell>
          <cell r="H2592">
            <v>46.961529034774038</v>
          </cell>
          <cell r="N2592">
            <v>2.6666666666666668E-2</v>
          </cell>
          <cell r="Q2592">
            <v>1.0666666666666669</v>
          </cell>
          <cell r="R2592">
            <v>193.35678449726828</v>
          </cell>
          <cell r="S2592">
            <v>18784.611613909616</v>
          </cell>
        </row>
        <row r="2593">
          <cell r="C2593">
            <v>0</v>
          </cell>
          <cell r="D2593">
            <v>0</v>
          </cell>
          <cell r="E2593">
            <v>0</v>
          </cell>
          <cell r="F2593">
            <v>0</v>
          </cell>
          <cell r="G2593">
            <v>0</v>
          </cell>
          <cell r="H2593">
            <v>0</v>
          </cell>
          <cell r="Q2593">
            <v>0</v>
          </cell>
          <cell r="R2593">
            <v>0</v>
          </cell>
          <cell r="S2593">
            <v>0</v>
          </cell>
        </row>
        <row r="2594">
          <cell r="C2594">
            <v>0</v>
          </cell>
          <cell r="D2594">
            <v>0</v>
          </cell>
          <cell r="E2594">
            <v>0</v>
          </cell>
          <cell r="F2594">
            <v>0</v>
          </cell>
          <cell r="G2594">
            <v>0</v>
          </cell>
          <cell r="H2594">
            <v>0</v>
          </cell>
          <cell r="Q2594">
            <v>0</v>
          </cell>
          <cell r="R2594">
            <v>0</v>
          </cell>
          <cell r="S2594">
            <v>0</v>
          </cell>
        </row>
        <row r="2595">
          <cell r="C2595">
            <v>0</v>
          </cell>
          <cell r="D2595">
            <v>0</v>
          </cell>
          <cell r="E2595">
            <v>0</v>
          </cell>
          <cell r="F2595">
            <v>0</v>
          </cell>
          <cell r="H2595">
            <v>0</v>
          </cell>
          <cell r="Q2595">
            <v>0</v>
          </cell>
          <cell r="R2595">
            <v>0</v>
          </cell>
          <cell r="S2595">
            <v>0</v>
          </cell>
        </row>
        <row r="2596">
          <cell r="C2596">
            <v>0</v>
          </cell>
          <cell r="D2596">
            <v>0</v>
          </cell>
          <cell r="E2596">
            <v>0</v>
          </cell>
          <cell r="F2596">
            <v>0</v>
          </cell>
          <cell r="H2596">
            <v>0</v>
          </cell>
          <cell r="Q2596">
            <v>0</v>
          </cell>
          <cell r="R2596">
            <v>0</v>
          </cell>
          <cell r="S2596">
            <v>0</v>
          </cell>
        </row>
        <row r="2597">
          <cell r="B2597">
            <v>4</v>
          </cell>
          <cell r="C2597" t="str">
            <v>基本直接费</v>
          </cell>
          <cell r="G2597">
            <v>106.26806357214066</v>
          </cell>
        </row>
        <row r="2598">
          <cell r="B2598">
            <v>5</v>
          </cell>
          <cell r="C2598" t="str">
            <v>其他直接费</v>
          </cell>
          <cell r="G2598">
            <v>17.25426862915613</v>
          </cell>
        </row>
        <row r="2599">
          <cell r="B2599">
            <v>6</v>
          </cell>
          <cell r="C2599" t="str">
            <v>间接费</v>
          </cell>
          <cell r="G2599">
            <v>7.9982020921664807</v>
          </cell>
        </row>
        <row r="2600">
          <cell r="B2600">
            <v>7</v>
          </cell>
          <cell r="C2600" t="str">
            <v>合计</v>
          </cell>
          <cell r="G2600">
            <v>131.52053429346327</v>
          </cell>
        </row>
        <row r="2602">
          <cell r="B2602" t="str">
            <v>单   价   分   析   表</v>
          </cell>
          <cell r="J2602" t="str">
            <v>工序划分</v>
          </cell>
          <cell r="Q2602" t="str">
            <v>汇总项</v>
          </cell>
        </row>
        <row r="2603">
          <cell r="H2603">
            <v>1035641.4149207574</v>
          </cell>
        </row>
        <row r="2604">
          <cell r="A2604" t="str">
            <v>BOQ系数</v>
          </cell>
          <cell r="B2604" t="str">
            <v>项目编号:</v>
          </cell>
          <cell r="C2604" t="str">
            <v>GG450(1.5)</v>
          </cell>
          <cell r="G2604" t="str">
            <v>数量</v>
          </cell>
          <cell r="H2604">
            <v>7691</v>
          </cell>
          <cell r="I2604" t="str">
            <v>单价</v>
          </cell>
        </row>
        <row r="2605">
          <cell r="B2605" t="str">
            <v>项目名称:</v>
          </cell>
          <cell r="C2605" t="str">
            <v>ND 450 in trench, depth not exceeding 1.5 m</v>
          </cell>
          <cell r="G2605" t="str">
            <v>单位</v>
          </cell>
          <cell r="H2605">
            <v>0</v>
          </cell>
          <cell r="I2605">
            <v>134.65627550653457</v>
          </cell>
          <cell r="J2605" t="str">
            <v>挖</v>
          </cell>
          <cell r="K2605" t="str">
            <v>沙</v>
          </cell>
          <cell r="L2605" t="str">
            <v>土</v>
          </cell>
          <cell r="M2605" t="str">
            <v>运</v>
          </cell>
          <cell r="N2605" t="str">
            <v>钢管</v>
          </cell>
        </row>
        <row r="2606">
          <cell r="A2606" t="str">
            <v>GG450(1.5)</v>
          </cell>
          <cell r="B2606" t="str">
            <v>单   价:</v>
          </cell>
          <cell r="C2606">
            <v>134.65627550653457</v>
          </cell>
          <cell r="D2606" t="str">
            <v>USD/</v>
          </cell>
          <cell r="G2606" t="str">
            <v>定额单位</v>
          </cell>
          <cell r="I2606">
            <v>13082</v>
          </cell>
          <cell r="J2606" t="str">
            <v>1=120</v>
          </cell>
          <cell r="K2606" t="str">
            <v>1=134</v>
          </cell>
          <cell r="L2606" t="str">
            <v>1=135</v>
          </cell>
          <cell r="M2606" t="str">
            <v>1=111</v>
          </cell>
          <cell r="N2606" t="str">
            <v>5=48</v>
          </cell>
        </row>
        <row r="2607">
          <cell r="A2607" t="str">
            <v>定额号</v>
          </cell>
          <cell r="B2607" t="str">
            <v>E01</v>
          </cell>
          <cell r="C2607" t="str">
            <v>名称及规格</v>
          </cell>
          <cell r="D2607" t="str">
            <v>单位</v>
          </cell>
          <cell r="E2607" t="str">
            <v>数  量</v>
          </cell>
          <cell r="F2607" t="str">
            <v>单价</v>
          </cell>
          <cell r="G2607" t="str">
            <v>合价</v>
          </cell>
          <cell r="J2607" t="str">
            <v>100M3</v>
          </cell>
          <cell r="K2607" t="str">
            <v>100m3</v>
          </cell>
          <cell r="L2607" t="str">
            <v>100m3</v>
          </cell>
          <cell r="M2607" t="str">
            <v>100m3</v>
          </cell>
          <cell r="N2607" t="str">
            <v>10M</v>
          </cell>
          <cell r="Q2607" t="str">
            <v>数量汇总</v>
          </cell>
          <cell r="R2607" t="str">
            <v>价格汇总(美元)</v>
          </cell>
          <cell r="S2607" t="str">
            <v>价格汇总(当地币)</v>
          </cell>
        </row>
        <row r="2608">
          <cell r="G2608" t="str">
            <v>美元</v>
          </cell>
          <cell r="H2608" t="str">
            <v>当地币</v>
          </cell>
          <cell r="J2608">
            <v>1.4624999999999999E-2</v>
          </cell>
          <cell r="K2608">
            <v>3.660375E-3</v>
          </cell>
          <cell r="L2608">
            <v>9.3749999999999997E-3</v>
          </cell>
          <cell r="N2608">
            <v>0.1</v>
          </cell>
        </row>
        <row r="2609">
          <cell r="A2609" t="str">
            <v>L00</v>
          </cell>
          <cell r="B2609">
            <v>1</v>
          </cell>
          <cell r="C2609" t="str">
            <v>人工</v>
          </cell>
          <cell r="G2609">
            <v>1.2085426088522904</v>
          </cell>
          <cell r="H2609">
            <v>117.40991445000002</v>
          </cell>
          <cell r="Q2609">
            <v>0</v>
          </cell>
          <cell r="R2609">
            <v>9294.9012046829648</v>
          </cell>
          <cell r="S2609">
            <v>902999.65203495009</v>
          </cell>
        </row>
        <row r="2610">
          <cell r="A2610" t="str">
            <v>L10</v>
          </cell>
          <cell r="B2610">
            <v>1.1000000000000001</v>
          </cell>
          <cell r="C2610" t="str">
            <v>力工</v>
          </cell>
          <cell r="D2610" t="str">
            <v>day</v>
          </cell>
          <cell r="E2610">
            <v>0.29913354000000003</v>
          </cell>
          <cell r="F2610">
            <v>2.8821410190427175</v>
          </cell>
          <cell r="G2610">
            <v>0.86214504580545559</v>
          </cell>
          <cell r="H2610">
            <v>83.757391200000015</v>
          </cell>
          <cell r="J2610">
            <v>0.55199999999999994</v>
          </cell>
          <cell r="K2610">
            <v>11.04</v>
          </cell>
          <cell r="L2610">
            <v>3.9520000000000004</v>
          </cell>
          <cell r="N2610">
            <v>2.1360000000000001</v>
          </cell>
          <cell r="Q2610">
            <v>2300.6360561400002</v>
          </cell>
          <cell r="R2610">
            <v>6630.7575472897588</v>
          </cell>
          <cell r="S2610">
            <v>644178.09571920009</v>
          </cell>
        </row>
        <row r="2611">
          <cell r="A2611" t="str">
            <v>L20</v>
          </cell>
          <cell r="B2611">
            <v>1.2</v>
          </cell>
          <cell r="C2611" t="str">
            <v>技工</v>
          </cell>
          <cell r="D2611" t="str">
            <v>day</v>
          </cell>
          <cell r="E2611">
            <v>7.4783385000000008E-2</v>
          </cell>
          <cell r="F2611">
            <v>4.6320123520329384</v>
          </cell>
          <cell r="G2611">
            <v>0.34639756304683478</v>
          </cell>
          <cell r="H2611">
            <v>33.652523250000002</v>
          </cell>
          <cell r="J2611">
            <v>0.13799999999999998</v>
          </cell>
          <cell r="K2611">
            <v>2.76</v>
          </cell>
          <cell r="L2611">
            <v>0.9880000000000001</v>
          </cell>
          <cell r="N2611">
            <v>0.53400000000000003</v>
          </cell>
          <cell r="Q2611">
            <v>575.15901403500004</v>
          </cell>
          <cell r="R2611">
            <v>2664.1436573932065</v>
          </cell>
          <cell r="S2611">
            <v>258821.55631575</v>
          </cell>
        </row>
        <row r="2612">
          <cell r="A2612" t="str">
            <v>M000</v>
          </cell>
          <cell r="B2612">
            <v>2</v>
          </cell>
          <cell r="C2612" t="str">
            <v>建筑材料</v>
          </cell>
          <cell r="G2612">
            <v>104.04711319272899</v>
          </cell>
          <cell r="H2612">
            <v>10108.177046673622</v>
          </cell>
          <cell r="Q2612">
            <v>0</v>
          </cell>
          <cell r="R2612">
            <v>800226.34756527864</v>
          </cell>
          <cell r="S2612">
            <v>77741989.665966824</v>
          </cell>
        </row>
        <row r="2613">
          <cell r="C2613">
            <v>0</v>
          </cell>
          <cell r="D2613">
            <v>0</v>
          </cell>
          <cell r="E2613">
            <v>0</v>
          </cell>
          <cell r="F2613">
            <v>0</v>
          </cell>
          <cell r="G2613">
            <v>0</v>
          </cell>
          <cell r="H2613">
            <v>0</v>
          </cell>
          <cell r="Q2613">
            <v>0</v>
          </cell>
          <cell r="R2613">
            <v>0</v>
          </cell>
          <cell r="S2613">
            <v>0</v>
          </cell>
        </row>
        <row r="2614">
          <cell r="A2614" t="str">
            <v>Y08</v>
          </cell>
          <cell r="C2614" t="str">
            <v>水</v>
          </cell>
          <cell r="D2614" t="str">
            <v>m3</v>
          </cell>
          <cell r="E2614">
            <v>1.4531249999999999E-2</v>
          </cell>
          <cell r="F2614">
            <v>0.51466803911477099</v>
          </cell>
          <cell r="G2614">
            <v>7.4787699433865153E-3</v>
          </cell>
          <cell r="H2614">
            <v>0.7265625</v>
          </cell>
          <cell r="L2614">
            <v>1.55</v>
          </cell>
          <cell r="M2614">
            <v>1.2</v>
          </cell>
          <cell r="Q2614">
            <v>111.75984374999999</v>
          </cell>
          <cell r="R2614">
            <v>57.519219634585689</v>
          </cell>
          <cell r="S2614">
            <v>5587.9921875</v>
          </cell>
        </row>
        <row r="2615">
          <cell r="A2615" t="str">
            <v>GG1</v>
          </cell>
          <cell r="C2615" t="str">
            <v>DN 450</v>
          </cell>
          <cell r="D2615" t="str">
            <v>m</v>
          </cell>
          <cell r="E2615">
            <v>1</v>
          </cell>
          <cell r="F2615">
            <v>103.6472</v>
          </cell>
          <cell r="G2615">
            <v>103.6472</v>
          </cell>
          <cell r="H2615">
            <v>10069.32548</v>
          </cell>
          <cell r="N2615">
            <v>10</v>
          </cell>
          <cell r="Q2615">
            <v>7691</v>
          </cell>
          <cell r="R2615">
            <v>797150.6152</v>
          </cell>
          <cell r="S2615">
            <v>77443182.266680002</v>
          </cell>
        </row>
        <row r="2616">
          <cell r="A2616" t="str">
            <v>Y10</v>
          </cell>
          <cell r="C2616" t="str">
            <v>氧气</v>
          </cell>
          <cell r="D2616" t="str">
            <v>m3</v>
          </cell>
          <cell r="E2616">
            <v>6.2700000000000006E-2</v>
          </cell>
          <cell r="F2616">
            <v>2.4929233144621716</v>
          </cell>
          <cell r="G2616">
            <v>0.15630629181677819</v>
          </cell>
          <cell r="H2616">
            <v>15.185156250000002</v>
          </cell>
          <cell r="N2616">
            <v>0.627</v>
          </cell>
          <cell r="Q2616">
            <v>482.22570000000002</v>
          </cell>
          <cell r="R2616">
            <v>1202.151690362841</v>
          </cell>
          <cell r="S2616">
            <v>116789.03671875002</v>
          </cell>
        </row>
        <row r="2617">
          <cell r="A2617" t="str">
            <v>Y11</v>
          </cell>
          <cell r="C2617" t="str">
            <v>乙炔</v>
          </cell>
          <cell r="D2617" t="str">
            <v>kg</v>
          </cell>
          <cell r="E2617">
            <v>2.0900000000000002E-2</v>
          </cell>
          <cell r="F2617">
            <v>9.4617249571172213</v>
          </cell>
          <cell r="G2617">
            <v>0.19775005160374995</v>
          </cell>
          <cell r="H2617">
            <v>19.211417513304308</v>
          </cell>
          <cell r="N2617">
            <v>0.20899999999999999</v>
          </cell>
          <cell r="Q2617">
            <v>160.74190000000002</v>
          </cell>
          <cell r="R2617">
            <v>1520.8956468844408</v>
          </cell>
          <cell r="S2617">
            <v>147755.01209482344</v>
          </cell>
        </row>
        <row r="2618">
          <cell r="A2618" t="str">
            <v>Y05-1</v>
          </cell>
          <cell r="C2618" t="str">
            <v>润滑油</v>
          </cell>
          <cell r="D2618" t="str">
            <v>kg</v>
          </cell>
          <cell r="E2618">
            <v>2.2100000000000002E-2</v>
          </cell>
          <cell r="F2618">
            <v>0.83158730158730176</v>
          </cell>
          <cell r="G2618">
            <v>1.8378079365079372E-2</v>
          </cell>
          <cell r="H2618">
            <v>1.785430410317461</v>
          </cell>
          <cell r="N2618">
            <v>0.221</v>
          </cell>
          <cell r="Q2618">
            <v>169.97110000000001</v>
          </cell>
          <cell r="R2618">
            <v>141.34580839682545</v>
          </cell>
          <cell r="S2618">
            <v>13731.745285751593</v>
          </cell>
        </row>
        <row r="2619">
          <cell r="C2619">
            <v>0</v>
          </cell>
          <cell r="D2619">
            <v>0</v>
          </cell>
          <cell r="E2619">
            <v>0</v>
          </cell>
          <cell r="F2619">
            <v>0</v>
          </cell>
          <cell r="G2619">
            <v>0</v>
          </cell>
          <cell r="H2619">
            <v>0</v>
          </cell>
          <cell r="Q2619">
            <v>0</v>
          </cell>
          <cell r="R2619">
            <v>0</v>
          </cell>
          <cell r="S2619">
            <v>0</v>
          </cell>
        </row>
        <row r="2620">
          <cell r="C2620">
            <v>0</v>
          </cell>
          <cell r="D2620">
            <v>0</v>
          </cell>
          <cell r="E2620">
            <v>0</v>
          </cell>
          <cell r="F2620">
            <v>0</v>
          </cell>
          <cell r="G2620">
            <v>0</v>
          </cell>
          <cell r="H2620">
            <v>0</v>
          </cell>
          <cell r="Q2620">
            <v>0</v>
          </cell>
          <cell r="R2620">
            <v>0</v>
          </cell>
          <cell r="S2620">
            <v>0</v>
          </cell>
        </row>
        <row r="2621">
          <cell r="C2621">
            <v>0</v>
          </cell>
          <cell r="D2621">
            <v>0</v>
          </cell>
          <cell r="E2621">
            <v>0</v>
          </cell>
          <cell r="F2621">
            <v>0</v>
          </cell>
          <cell r="G2621">
            <v>0</v>
          </cell>
          <cell r="H2621">
            <v>0</v>
          </cell>
          <cell r="Q2621">
            <v>0</v>
          </cell>
          <cell r="R2621">
            <v>0</v>
          </cell>
          <cell r="S2621">
            <v>0</v>
          </cell>
        </row>
        <row r="2622">
          <cell r="C2622">
            <v>0</v>
          </cell>
          <cell r="D2622">
            <v>0</v>
          </cell>
          <cell r="E2622">
            <v>0</v>
          </cell>
          <cell r="F2622">
            <v>0</v>
          </cell>
          <cell r="G2622">
            <v>0</v>
          </cell>
          <cell r="H2622">
            <v>0</v>
          </cell>
          <cell r="Q2622">
            <v>0</v>
          </cell>
          <cell r="R2622">
            <v>0</v>
          </cell>
          <cell r="S2622">
            <v>0</v>
          </cell>
        </row>
        <row r="2623">
          <cell r="C2623">
            <v>0</v>
          </cell>
          <cell r="D2623">
            <v>0</v>
          </cell>
          <cell r="E2623">
            <v>0</v>
          </cell>
          <cell r="F2623">
            <v>0</v>
          </cell>
          <cell r="G2623">
            <v>0</v>
          </cell>
          <cell r="H2623">
            <v>0</v>
          </cell>
          <cell r="Q2623">
            <v>0</v>
          </cell>
          <cell r="R2623">
            <v>0</v>
          </cell>
          <cell r="S2623">
            <v>0</v>
          </cell>
        </row>
        <row r="2624">
          <cell r="C2624">
            <v>0</v>
          </cell>
          <cell r="D2624">
            <v>0</v>
          </cell>
          <cell r="E2624">
            <v>0</v>
          </cell>
          <cell r="F2624">
            <v>0</v>
          </cell>
          <cell r="G2624">
            <v>0</v>
          </cell>
          <cell r="H2624">
            <v>0</v>
          </cell>
          <cell r="Q2624">
            <v>0</v>
          </cell>
          <cell r="R2624">
            <v>0</v>
          </cell>
          <cell r="S2624">
            <v>0</v>
          </cell>
        </row>
        <row r="2625">
          <cell r="C2625">
            <v>0</v>
          </cell>
          <cell r="D2625">
            <v>0</v>
          </cell>
          <cell r="E2625">
            <v>0</v>
          </cell>
          <cell r="F2625">
            <v>0</v>
          </cell>
          <cell r="G2625">
            <v>0</v>
          </cell>
          <cell r="H2625">
            <v>0</v>
          </cell>
          <cell r="Q2625">
            <v>0</v>
          </cell>
          <cell r="R2625">
            <v>0</v>
          </cell>
          <cell r="S2625">
            <v>0</v>
          </cell>
        </row>
        <row r="2626">
          <cell r="C2626">
            <v>0</v>
          </cell>
          <cell r="D2626">
            <v>0</v>
          </cell>
          <cell r="E2626">
            <v>0</v>
          </cell>
          <cell r="F2626">
            <v>0</v>
          </cell>
          <cell r="G2626">
            <v>0</v>
          </cell>
          <cell r="H2626">
            <v>0</v>
          </cell>
          <cell r="Q2626">
            <v>0</v>
          </cell>
          <cell r="R2626">
            <v>0</v>
          </cell>
          <cell r="S2626">
            <v>0</v>
          </cell>
        </row>
        <row r="2627">
          <cell r="C2627">
            <v>0</v>
          </cell>
          <cell r="D2627">
            <v>0</v>
          </cell>
          <cell r="E2627">
            <v>0</v>
          </cell>
          <cell r="F2627">
            <v>0</v>
          </cell>
          <cell r="G2627">
            <v>0</v>
          </cell>
          <cell r="H2627">
            <v>0</v>
          </cell>
          <cell r="Q2627">
            <v>0</v>
          </cell>
          <cell r="R2627">
            <v>0</v>
          </cell>
          <cell r="S2627">
            <v>0</v>
          </cell>
        </row>
        <row r="2628">
          <cell r="C2628">
            <v>0</v>
          </cell>
          <cell r="D2628">
            <v>0</v>
          </cell>
          <cell r="E2628">
            <v>0</v>
          </cell>
          <cell r="F2628">
            <v>0</v>
          </cell>
          <cell r="G2628">
            <v>0</v>
          </cell>
          <cell r="H2628">
            <v>0</v>
          </cell>
          <cell r="Q2628">
            <v>0</v>
          </cell>
          <cell r="R2628">
            <v>0</v>
          </cell>
          <cell r="S2628">
            <v>0</v>
          </cell>
        </row>
        <row r="2629">
          <cell r="C2629">
            <v>0</v>
          </cell>
          <cell r="D2629">
            <v>0</v>
          </cell>
          <cell r="E2629">
            <v>0</v>
          </cell>
          <cell r="F2629">
            <v>0</v>
          </cell>
          <cell r="G2629">
            <v>0</v>
          </cell>
          <cell r="H2629">
            <v>0</v>
          </cell>
          <cell r="Q2629">
            <v>0</v>
          </cell>
          <cell r="R2629">
            <v>0</v>
          </cell>
          <cell r="S2629">
            <v>0</v>
          </cell>
        </row>
        <row r="2630">
          <cell r="C2630">
            <v>0</v>
          </cell>
          <cell r="D2630">
            <v>0</v>
          </cell>
          <cell r="E2630">
            <v>0</v>
          </cell>
          <cell r="F2630">
            <v>0</v>
          </cell>
          <cell r="G2630">
            <v>0</v>
          </cell>
          <cell r="H2630">
            <v>0</v>
          </cell>
          <cell r="Q2630">
            <v>0</v>
          </cell>
          <cell r="R2630">
            <v>0</v>
          </cell>
          <cell r="S2630">
            <v>0</v>
          </cell>
        </row>
        <row r="2631">
          <cell r="C2631">
            <v>0</v>
          </cell>
          <cell r="D2631">
            <v>0</v>
          </cell>
          <cell r="E2631">
            <v>0</v>
          </cell>
          <cell r="F2631">
            <v>0</v>
          </cell>
          <cell r="G2631">
            <v>0</v>
          </cell>
          <cell r="H2631">
            <v>0</v>
          </cell>
          <cell r="Q2631">
            <v>0</v>
          </cell>
          <cell r="R2631">
            <v>0</v>
          </cell>
          <cell r="S2631">
            <v>0</v>
          </cell>
        </row>
        <row r="2632">
          <cell r="A2632" t="str">
            <v>m998</v>
          </cell>
          <cell r="C2632" t="str">
            <v>其它材料费</v>
          </cell>
          <cell r="D2632" t="str">
            <v>%</v>
          </cell>
          <cell r="E2632">
            <v>0</v>
          </cell>
          <cell r="F2632">
            <v>0</v>
          </cell>
          <cell r="G2632">
            <v>0</v>
          </cell>
          <cell r="H2632">
            <v>0</v>
          </cell>
          <cell r="Q2632">
            <v>0</v>
          </cell>
          <cell r="R2632">
            <v>0</v>
          </cell>
          <cell r="S2632">
            <v>0</v>
          </cell>
        </row>
        <row r="2633">
          <cell r="A2633" t="str">
            <v>m999</v>
          </cell>
          <cell r="C2633" t="str">
            <v>其它材料费</v>
          </cell>
          <cell r="D2633" t="str">
            <v>usd</v>
          </cell>
          <cell r="E2633">
            <v>2.0000000000000004E-2</v>
          </cell>
          <cell r="F2633">
            <v>1</v>
          </cell>
          <cell r="G2633">
            <v>2.0000000000000004E-2</v>
          </cell>
          <cell r="H2633">
            <v>1.9430000000000005</v>
          </cell>
          <cell r="N2633">
            <v>0.2</v>
          </cell>
          <cell r="Q2633">
            <v>153.82000000000002</v>
          </cell>
          <cell r="R2633">
            <v>153.82000000000002</v>
          </cell>
          <cell r="S2633">
            <v>14943.613000000003</v>
          </cell>
        </row>
        <row r="2634">
          <cell r="A2634" t="str">
            <v>E000</v>
          </cell>
          <cell r="B2634">
            <v>3</v>
          </cell>
          <cell r="C2634" t="str">
            <v>施工设备</v>
          </cell>
          <cell r="G2634">
            <v>3.5460740787641871</v>
          </cell>
          <cell r="H2634">
            <v>344.50109675194079</v>
          </cell>
          <cell r="N2634">
            <v>51.74</v>
          </cell>
          <cell r="Q2634">
            <v>0</v>
          </cell>
          <cell r="R2634">
            <v>27272.855739775365</v>
          </cell>
          <cell r="S2634">
            <v>2649557.9351191767</v>
          </cell>
        </row>
        <row r="2635">
          <cell r="A2635" t="str">
            <v>E501</v>
          </cell>
          <cell r="C2635" t="str">
            <v>自卸车</v>
          </cell>
          <cell r="D2635" t="str">
            <v>台班</v>
          </cell>
          <cell r="E2635">
            <v>0</v>
          </cell>
          <cell r="F2635">
            <v>136.63857054583232</v>
          </cell>
          <cell r="G2635">
            <v>0</v>
          </cell>
          <cell r="H2635">
            <v>0</v>
          </cell>
          <cell r="M2635">
            <v>0.8</v>
          </cell>
          <cell r="Q2635">
            <v>0</v>
          </cell>
          <cell r="R2635">
            <v>0</v>
          </cell>
          <cell r="S2635">
            <v>0</v>
          </cell>
        </row>
        <row r="2636">
          <cell r="A2636" t="str">
            <v>E010-1</v>
          </cell>
          <cell r="C2636" t="str">
            <v>履带反铲日立ZX250H-1m3</v>
          </cell>
          <cell r="D2636" t="str">
            <v>台班</v>
          </cell>
          <cell r="E2636">
            <v>1.7099999999999999E-3</v>
          </cell>
          <cell r="F2636">
            <v>194.35600634043132</v>
          </cell>
          <cell r="G2636">
            <v>0.33234877084213754</v>
          </cell>
          <cell r="H2636">
            <v>32.287683087313667</v>
          </cell>
          <cell r="J2636">
            <v>0.11692307692307692</v>
          </cell>
          <cell r="Q2636">
            <v>13.15161</v>
          </cell>
          <cell r="R2636">
            <v>2556.09439654688</v>
          </cell>
          <cell r="S2636">
            <v>248324.57062452941</v>
          </cell>
        </row>
        <row r="2637">
          <cell r="A2637" t="str">
            <v>E012</v>
          </cell>
          <cell r="C2637" t="str">
            <v>山推SD22/220HP</v>
          </cell>
          <cell r="D2637" t="str">
            <v>台班</v>
          </cell>
          <cell r="E2637">
            <v>5.0699999999999996E-4</v>
          </cell>
          <cell r="F2637">
            <v>276.00076766337224</v>
          </cell>
          <cell r="G2637">
            <v>0.13993238920532972</v>
          </cell>
          <cell r="H2637">
            <v>13.594431611297782</v>
          </cell>
          <cell r="J2637">
            <v>3.4666666666666665E-2</v>
          </cell>
          <cell r="Q2637">
            <v>3.8993369999999996</v>
          </cell>
          <cell r="R2637">
            <v>1076.2200053781908</v>
          </cell>
          <cell r="S2637">
            <v>104554.77352249125</v>
          </cell>
        </row>
        <row r="2638">
          <cell r="A2638" t="str">
            <v>E206</v>
          </cell>
          <cell r="C2638" t="str">
            <v>平板夯LF90</v>
          </cell>
          <cell r="D2638" t="str">
            <v>台班</v>
          </cell>
          <cell r="E2638">
            <v>2.9209792500000002E-2</v>
          </cell>
          <cell r="F2638">
            <v>47.432634504568171</v>
          </cell>
          <cell r="G2638">
            <v>1.3854974116067766</v>
          </cell>
          <cell r="H2638">
            <v>134.60107353759835</v>
          </cell>
          <cell r="K2638">
            <v>7.98</v>
          </cell>
          <cell r="Q2638">
            <v>224.6525141175</v>
          </cell>
          <cell r="R2638">
            <v>10655.860592667719</v>
          </cell>
          <cell r="S2638">
            <v>1035216.8565776689</v>
          </cell>
        </row>
        <row r="2639">
          <cell r="A2639" t="str">
            <v>E711-1</v>
          </cell>
          <cell r="C2639" t="str">
            <v>洒水车6000L</v>
          </cell>
          <cell r="D2639" t="str">
            <v>台班</v>
          </cell>
          <cell r="E2639">
            <v>0</v>
          </cell>
          <cell r="F2639">
            <v>178.39504715484043</v>
          </cell>
          <cell r="G2639">
            <v>0</v>
          </cell>
          <cell r="H2639">
            <v>0</v>
          </cell>
          <cell r="M2639">
            <v>0.02</v>
          </cell>
          <cell r="Q2639">
            <v>0</v>
          </cell>
          <cell r="R2639">
            <v>0</v>
          </cell>
          <cell r="S2639">
            <v>0</v>
          </cell>
        </row>
        <row r="2640">
          <cell r="A2640" t="str">
            <v>E018</v>
          </cell>
          <cell r="C2640" t="str">
            <v>手扶式振动碾</v>
          </cell>
          <cell r="D2640" t="str">
            <v>台班</v>
          </cell>
          <cell r="E2640">
            <v>1.4343749999999999E-2</v>
          </cell>
          <cell r="F2640">
            <v>22.507443243291743</v>
          </cell>
          <cell r="G2640">
            <v>0.32284113902096589</v>
          </cell>
          <cell r="H2640">
            <v>31.364016655886839</v>
          </cell>
          <cell r="L2640">
            <v>1.53</v>
          </cell>
          <cell r="Q2640">
            <v>110.31778125</v>
          </cell>
          <cell r="R2640">
            <v>2482.9712002102488</v>
          </cell>
          <cell r="S2640">
            <v>241220.65210042568</v>
          </cell>
        </row>
        <row r="2641">
          <cell r="A2641" t="str">
            <v>E503</v>
          </cell>
          <cell r="C2641" t="str">
            <v>汽车式起重机8T</v>
          </cell>
          <cell r="D2641" t="str">
            <v>台班</v>
          </cell>
          <cell r="E2641">
            <v>6.6666666666666671E-3</v>
          </cell>
          <cell r="F2641">
            <v>132.30936102687099</v>
          </cell>
          <cell r="G2641">
            <v>0.88206240684580661</v>
          </cell>
          <cell r="H2641">
            <v>85.69236282507012</v>
          </cell>
          <cell r="N2641">
            <v>6.6666666666666666E-2</v>
          </cell>
          <cell r="Q2641">
            <v>51.273333333333333</v>
          </cell>
          <cell r="R2641">
            <v>6783.9419710510983</v>
          </cell>
          <cell r="S2641">
            <v>659059.96248761425</v>
          </cell>
        </row>
        <row r="2642">
          <cell r="A2642" t="str">
            <v>E505</v>
          </cell>
          <cell r="C2642" t="str">
            <v>载重汽车SX1254BM5641</v>
          </cell>
          <cell r="D2642" t="str">
            <v>台班</v>
          </cell>
          <cell r="E2642">
            <v>2.666666666666667E-3</v>
          </cell>
          <cell r="F2642">
            <v>181.27198546618899</v>
          </cell>
          <cell r="G2642">
            <v>0.48339196124317069</v>
          </cell>
          <cell r="H2642">
            <v>46.961529034774038</v>
          </cell>
          <cell r="N2642">
            <v>2.6666666666666668E-2</v>
          </cell>
          <cell r="Q2642">
            <v>20.509333333333338</v>
          </cell>
          <cell r="R2642">
            <v>3717.7675739212259</v>
          </cell>
          <cell r="S2642">
            <v>361181.11980644712</v>
          </cell>
        </row>
        <row r="2643">
          <cell r="C2643">
            <v>0</v>
          </cell>
          <cell r="D2643">
            <v>0</v>
          </cell>
          <cell r="E2643">
            <v>0</v>
          </cell>
          <cell r="F2643">
            <v>0</v>
          </cell>
          <cell r="G2643">
            <v>0</v>
          </cell>
          <cell r="H2643">
            <v>0</v>
          </cell>
          <cell r="Q2643">
            <v>0</v>
          </cell>
          <cell r="R2643">
            <v>0</v>
          </cell>
          <cell r="S2643">
            <v>0</v>
          </cell>
        </row>
        <row r="2644">
          <cell r="C2644">
            <v>0</v>
          </cell>
          <cell r="D2644">
            <v>0</v>
          </cell>
          <cell r="E2644">
            <v>0</v>
          </cell>
          <cell r="F2644">
            <v>0</v>
          </cell>
          <cell r="G2644">
            <v>0</v>
          </cell>
          <cell r="H2644">
            <v>0</v>
          </cell>
          <cell r="Q2644">
            <v>0</v>
          </cell>
          <cell r="R2644">
            <v>0</v>
          </cell>
          <cell r="S2644">
            <v>0</v>
          </cell>
        </row>
        <row r="2645">
          <cell r="C2645">
            <v>0</v>
          </cell>
          <cell r="D2645">
            <v>0</v>
          </cell>
          <cell r="E2645">
            <v>0</v>
          </cell>
          <cell r="F2645">
            <v>0</v>
          </cell>
          <cell r="H2645">
            <v>0</v>
          </cell>
          <cell r="Q2645">
            <v>0</v>
          </cell>
          <cell r="R2645">
            <v>0</v>
          </cell>
          <cell r="S2645">
            <v>0</v>
          </cell>
        </row>
        <row r="2646">
          <cell r="C2646">
            <v>0</v>
          </cell>
          <cell r="D2646">
            <v>0</v>
          </cell>
          <cell r="E2646">
            <v>0</v>
          </cell>
          <cell r="F2646">
            <v>0</v>
          </cell>
          <cell r="H2646">
            <v>0</v>
          </cell>
          <cell r="Q2646">
            <v>0</v>
          </cell>
          <cell r="R2646">
            <v>0</v>
          </cell>
          <cell r="S2646">
            <v>0</v>
          </cell>
        </row>
        <row r="2647">
          <cell r="B2647">
            <v>4</v>
          </cell>
          <cell r="C2647" t="str">
            <v>基本直接费</v>
          </cell>
          <cell r="G2647">
            <v>108.80172988034546</v>
          </cell>
        </row>
        <row r="2648">
          <cell r="B2648">
            <v>5</v>
          </cell>
          <cell r="C2648" t="str">
            <v>其他直接费</v>
          </cell>
          <cell r="G2648">
            <v>17.665648658385049</v>
          </cell>
        </row>
        <row r="2649">
          <cell r="B2649">
            <v>6</v>
          </cell>
          <cell r="C2649" t="str">
            <v>间接费</v>
          </cell>
          <cell r="G2649">
            <v>8.1888969678040571</v>
          </cell>
        </row>
        <row r="2650">
          <cell r="B2650">
            <v>7</v>
          </cell>
          <cell r="C2650" t="str">
            <v>合计</v>
          </cell>
          <cell r="G2650">
            <v>134.65627550653457</v>
          </cell>
        </row>
        <row r="2652">
          <cell r="B2652" t="str">
            <v>单   价   分   析   表</v>
          </cell>
          <cell r="J2652" t="str">
            <v>工序划分</v>
          </cell>
          <cell r="Q2652" t="str">
            <v>汇总项</v>
          </cell>
        </row>
        <row r="2653">
          <cell r="H2653">
            <v>256602.84440821127</v>
          </cell>
        </row>
        <row r="2654">
          <cell r="A2654" t="str">
            <v>BOQ系数</v>
          </cell>
          <cell r="B2654" t="str">
            <v>项目编号:</v>
          </cell>
          <cell r="C2654" t="str">
            <v>GG450(1.5-2)</v>
          </cell>
          <cell r="G2654" t="str">
            <v>数量</v>
          </cell>
          <cell r="H2654">
            <v>1900</v>
          </cell>
          <cell r="I2654" t="str">
            <v>单价</v>
          </cell>
        </row>
        <row r="2655">
          <cell r="B2655" t="str">
            <v>项目名称:</v>
          </cell>
          <cell r="C2655" t="str">
            <v>ND 450 in trench, depth 1.5 m - 2.0 m</v>
          </cell>
          <cell r="G2655" t="str">
            <v>单位</v>
          </cell>
          <cell r="H2655">
            <v>0</v>
          </cell>
          <cell r="I2655">
            <v>135.05412863590067</v>
          </cell>
          <cell r="J2655" t="str">
            <v>挖</v>
          </cell>
          <cell r="K2655" t="str">
            <v>沙</v>
          </cell>
          <cell r="L2655" t="str">
            <v>土</v>
          </cell>
          <cell r="M2655" t="str">
            <v>运</v>
          </cell>
          <cell r="N2655" t="str">
            <v>钢管</v>
          </cell>
        </row>
        <row r="2656">
          <cell r="A2656" t="str">
            <v>GG450(1.5-2)</v>
          </cell>
          <cell r="B2656" t="str">
            <v>单   价:</v>
          </cell>
          <cell r="C2656">
            <v>135.05412863590067</v>
          </cell>
          <cell r="D2656" t="str">
            <v>USD/</v>
          </cell>
          <cell r="G2656" t="str">
            <v>定额单位</v>
          </cell>
          <cell r="I2656">
            <v>13121</v>
          </cell>
          <cell r="J2656" t="str">
            <v>1=120</v>
          </cell>
          <cell r="K2656" t="str">
            <v>1=134</v>
          </cell>
          <cell r="L2656" t="str">
            <v>1=135</v>
          </cell>
          <cell r="M2656" t="str">
            <v>1=111</v>
          </cell>
          <cell r="N2656" t="str">
            <v>5=48</v>
          </cell>
        </row>
        <row r="2657">
          <cell r="A2657" t="str">
            <v>定额号</v>
          </cell>
          <cell r="B2657" t="str">
            <v>E01</v>
          </cell>
          <cell r="C2657" t="str">
            <v>名称及规格</v>
          </cell>
          <cell r="D2657" t="str">
            <v>单位</v>
          </cell>
          <cell r="E2657" t="str">
            <v>数  量</v>
          </cell>
          <cell r="F2657" t="str">
            <v>单价</v>
          </cell>
          <cell r="G2657" t="str">
            <v>合价</v>
          </cell>
          <cell r="J2657" t="str">
            <v>100M3</v>
          </cell>
          <cell r="K2657" t="str">
            <v>100m3</v>
          </cell>
          <cell r="L2657" t="str">
            <v>100m3</v>
          </cell>
          <cell r="M2657" t="str">
            <v>100m3</v>
          </cell>
          <cell r="N2657" t="str">
            <v>10M</v>
          </cell>
          <cell r="Q2657" t="str">
            <v>数量汇总</v>
          </cell>
          <cell r="R2657" t="str">
            <v>价格汇总(美元)</v>
          </cell>
          <cell r="S2657" t="str">
            <v>价格汇总(当地币)</v>
          </cell>
        </row>
        <row r="2658">
          <cell r="G2658" t="str">
            <v>美元</v>
          </cell>
          <cell r="H2658" t="str">
            <v>当地币</v>
          </cell>
          <cell r="J2658">
            <v>1.8375000000000002E-2</v>
          </cell>
          <cell r="K2658">
            <v>3.660375E-3</v>
          </cell>
          <cell r="L2658">
            <v>1.3125000000000003E-2</v>
          </cell>
          <cell r="N2658">
            <v>0.1</v>
          </cell>
        </row>
        <row r="2659">
          <cell r="A2659" t="str">
            <v>L00</v>
          </cell>
          <cell r="B2659">
            <v>1</v>
          </cell>
          <cell r="C2659" t="str">
            <v>人工</v>
          </cell>
          <cell r="G2659">
            <v>1.2767806428203807</v>
          </cell>
          <cell r="H2659">
            <v>124.03923945</v>
          </cell>
          <cell r="Q2659">
            <v>0</v>
          </cell>
          <cell r="R2659">
            <v>2425.8832213587234</v>
          </cell>
          <cell r="S2659">
            <v>235674.554955</v>
          </cell>
        </row>
        <row r="2660">
          <cell r="A2660" t="str">
            <v>L10</v>
          </cell>
          <cell r="B2660">
            <v>1.1000000000000001</v>
          </cell>
          <cell r="C2660" t="str">
            <v>力工</v>
          </cell>
          <cell r="D2660" t="str">
            <v>day</v>
          </cell>
          <cell r="E2660">
            <v>0.31602353999999999</v>
          </cell>
          <cell r="F2660">
            <v>2.8821410190427175</v>
          </cell>
          <cell r="G2660">
            <v>0.91082440761708694</v>
          </cell>
          <cell r="H2660">
            <v>88.486591200000007</v>
          </cell>
          <cell r="J2660">
            <v>0.55199999999999994</v>
          </cell>
          <cell r="K2660">
            <v>11.04</v>
          </cell>
          <cell r="L2660">
            <v>3.9520000000000004</v>
          </cell>
          <cell r="N2660">
            <v>2.1360000000000001</v>
          </cell>
          <cell r="Q2660">
            <v>600.44472599999995</v>
          </cell>
          <cell r="R2660">
            <v>1730.5663744724652</v>
          </cell>
          <cell r="S2660">
            <v>168124.52328000002</v>
          </cell>
        </row>
        <row r="2661">
          <cell r="A2661" t="str">
            <v>L20</v>
          </cell>
          <cell r="B2661">
            <v>1.2</v>
          </cell>
          <cell r="C2661" t="str">
            <v>技工</v>
          </cell>
          <cell r="D2661" t="str">
            <v>day</v>
          </cell>
          <cell r="E2661">
            <v>7.9005884999999998E-2</v>
          </cell>
          <cell r="F2661">
            <v>4.6320123520329384</v>
          </cell>
          <cell r="G2661">
            <v>0.36595623520329384</v>
          </cell>
          <cell r="H2661">
            <v>35.552648249999997</v>
          </cell>
          <cell r="J2661">
            <v>0.13799999999999998</v>
          </cell>
          <cell r="K2661">
            <v>2.76</v>
          </cell>
          <cell r="L2661">
            <v>0.9880000000000001</v>
          </cell>
          <cell r="N2661">
            <v>0.53400000000000003</v>
          </cell>
          <cell r="Q2661">
            <v>150.11118149999999</v>
          </cell>
          <cell r="R2661">
            <v>695.3168468862583</v>
          </cell>
          <cell r="S2661">
            <v>67550.031674999991</v>
          </cell>
        </row>
        <row r="2662">
          <cell r="A2662" t="str">
            <v>M000</v>
          </cell>
          <cell r="B2662">
            <v>2</v>
          </cell>
          <cell r="C2662" t="str">
            <v>建筑材料</v>
          </cell>
          <cell r="G2662">
            <v>104.05010470070634</v>
          </cell>
          <cell r="H2662">
            <v>10108.467671673621</v>
          </cell>
          <cell r="Q2662">
            <v>0</v>
          </cell>
          <cell r="R2662">
            <v>197695.19893134205</v>
          </cell>
          <cell r="S2662">
            <v>19206088.576179881</v>
          </cell>
        </row>
        <row r="2663">
          <cell r="C2663">
            <v>0</v>
          </cell>
          <cell r="D2663">
            <v>0</v>
          </cell>
          <cell r="E2663">
            <v>0</v>
          </cell>
          <cell r="F2663">
            <v>0</v>
          </cell>
          <cell r="G2663">
            <v>0</v>
          </cell>
          <cell r="H2663">
            <v>0</v>
          </cell>
          <cell r="Q2663">
            <v>0</v>
          </cell>
          <cell r="R2663">
            <v>0</v>
          </cell>
          <cell r="S2663">
            <v>0</v>
          </cell>
        </row>
        <row r="2664">
          <cell r="A2664" t="str">
            <v>Y08</v>
          </cell>
          <cell r="C2664" t="str">
            <v>水</v>
          </cell>
          <cell r="D2664" t="str">
            <v>m3</v>
          </cell>
          <cell r="E2664">
            <v>2.0343750000000004E-2</v>
          </cell>
          <cell r="F2664">
            <v>0.51466803911477099</v>
          </cell>
          <cell r="G2664">
            <v>1.0470277920741124E-2</v>
          </cell>
          <cell r="H2664">
            <v>1.0171875000000004</v>
          </cell>
          <cell r="L2664">
            <v>1.55</v>
          </cell>
          <cell r="M2664">
            <v>1.2</v>
          </cell>
          <cell r="Q2664">
            <v>38.65312500000001</v>
          </cell>
          <cell r="R2664">
            <v>19.893528049408136</v>
          </cell>
          <cell r="S2664">
            <v>1932.6562500000007</v>
          </cell>
        </row>
        <row r="2665">
          <cell r="A2665" t="str">
            <v>GG1</v>
          </cell>
          <cell r="C2665" t="str">
            <v>DN 450</v>
          </cell>
          <cell r="D2665" t="str">
            <v>m</v>
          </cell>
          <cell r="E2665">
            <v>1</v>
          </cell>
          <cell r="F2665">
            <v>103.6472</v>
          </cell>
          <cell r="G2665">
            <v>103.6472</v>
          </cell>
          <cell r="H2665">
            <v>10069.32548</v>
          </cell>
          <cell r="N2665">
            <v>10</v>
          </cell>
          <cell r="Q2665">
            <v>1900</v>
          </cell>
          <cell r="R2665">
            <v>196929.68</v>
          </cell>
          <cell r="S2665">
            <v>19131718.412</v>
          </cell>
        </row>
        <row r="2666">
          <cell r="A2666" t="str">
            <v>Y10</v>
          </cell>
          <cell r="C2666" t="str">
            <v>氧气</v>
          </cell>
          <cell r="D2666" t="str">
            <v>m3</v>
          </cell>
          <cell r="E2666">
            <v>6.2700000000000006E-2</v>
          </cell>
          <cell r="F2666">
            <v>2.4929233144621716</v>
          </cell>
          <cell r="G2666">
            <v>0.15630629181677819</v>
          </cell>
          <cell r="H2666">
            <v>15.185156250000002</v>
          </cell>
          <cell r="N2666">
            <v>0.627</v>
          </cell>
          <cell r="Q2666">
            <v>119.13000000000001</v>
          </cell>
          <cell r="R2666">
            <v>296.98195445187855</v>
          </cell>
          <cell r="S2666">
            <v>28851.796875000004</v>
          </cell>
        </row>
        <row r="2667">
          <cell r="A2667" t="str">
            <v>Y11</v>
          </cell>
          <cell r="C2667" t="str">
            <v>乙炔</v>
          </cell>
          <cell r="D2667" t="str">
            <v>kg</v>
          </cell>
          <cell r="E2667">
            <v>2.0900000000000002E-2</v>
          </cell>
          <cell r="F2667">
            <v>9.4617249571172213</v>
          </cell>
          <cell r="G2667">
            <v>0.19775005160374995</v>
          </cell>
          <cell r="H2667">
            <v>19.211417513304308</v>
          </cell>
          <cell r="N2667">
            <v>0.20899999999999999</v>
          </cell>
          <cell r="Q2667">
            <v>39.71</v>
          </cell>
          <cell r="R2667">
            <v>375.7250980471249</v>
          </cell>
          <cell r="S2667">
            <v>36501.693275278187</v>
          </cell>
        </row>
        <row r="2668">
          <cell r="A2668" t="str">
            <v>Y05-1</v>
          </cell>
          <cell r="C2668" t="str">
            <v>润滑油</v>
          </cell>
          <cell r="D2668" t="str">
            <v>kg</v>
          </cell>
          <cell r="E2668">
            <v>2.2100000000000002E-2</v>
          </cell>
          <cell r="F2668">
            <v>0.83158730158730176</v>
          </cell>
          <cell r="G2668">
            <v>1.8378079365079372E-2</v>
          </cell>
          <cell r="H2668">
            <v>1.785430410317461</v>
          </cell>
          <cell r="N2668">
            <v>0.221</v>
          </cell>
          <cell r="Q2668">
            <v>41.99</v>
          </cell>
          <cell r="R2668">
            <v>34.918350793650809</v>
          </cell>
          <cell r="S2668">
            <v>3392.3177796031759</v>
          </cell>
        </row>
        <row r="2669">
          <cell r="C2669">
            <v>0</v>
          </cell>
          <cell r="D2669">
            <v>0</v>
          </cell>
          <cell r="E2669">
            <v>0</v>
          </cell>
          <cell r="F2669">
            <v>0</v>
          </cell>
          <cell r="G2669">
            <v>0</v>
          </cell>
          <cell r="H2669">
            <v>0</v>
          </cell>
          <cell r="Q2669">
            <v>0</v>
          </cell>
          <cell r="R2669">
            <v>0</v>
          </cell>
          <cell r="S2669">
            <v>0</v>
          </cell>
        </row>
        <row r="2670">
          <cell r="C2670">
            <v>0</v>
          </cell>
          <cell r="D2670">
            <v>0</v>
          </cell>
          <cell r="E2670">
            <v>0</v>
          </cell>
          <cell r="F2670">
            <v>0</v>
          </cell>
          <cell r="G2670">
            <v>0</v>
          </cell>
          <cell r="H2670">
            <v>0</v>
          </cell>
          <cell r="Q2670">
            <v>0</v>
          </cell>
          <cell r="R2670">
            <v>0</v>
          </cell>
          <cell r="S2670">
            <v>0</v>
          </cell>
        </row>
        <row r="2671">
          <cell r="C2671">
            <v>0</v>
          </cell>
          <cell r="D2671">
            <v>0</v>
          </cell>
          <cell r="E2671">
            <v>0</v>
          </cell>
          <cell r="F2671">
            <v>0</v>
          </cell>
          <cell r="G2671">
            <v>0</v>
          </cell>
          <cell r="H2671">
            <v>0</v>
          </cell>
          <cell r="Q2671">
            <v>0</v>
          </cell>
          <cell r="R2671">
            <v>0</v>
          </cell>
          <cell r="S2671">
            <v>0</v>
          </cell>
        </row>
        <row r="2672">
          <cell r="C2672">
            <v>0</v>
          </cell>
          <cell r="D2672">
            <v>0</v>
          </cell>
          <cell r="E2672">
            <v>0</v>
          </cell>
          <cell r="F2672">
            <v>0</v>
          </cell>
          <cell r="G2672">
            <v>0</v>
          </cell>
          <cell r="H2672">
            <v>0</v>
          </cell>
          <cell r="Q2672">
            <v>0</v>
          </cell>
          <cell r="R2672">
            <v>0</v>
          </cell>
          <cell r="S2672">
            <v>0</v>
          </cell>
        </row>
        <row r="2673">
          <cell r="C2673">
            <v>0</v>
          </cell>
          <cell r="D2673">
            <v>0</v>
          </cell>
          <cell r="E2673">
            <v>0</v>
          </cell>
          <cell r="F2673">
            <v>0</v>
          </cell>
          <cell r="G2673">
            <v>0</v>
          </cell>
          <cell r="H2673">
            <v>0</v>
          </cell>
          <cell r="Q2673">
            <v>0</v>
          </cell>
          <cell r="R2673">
            <v>0</v>
          </cell>
          <cell r="S2673">
            <v>0</v>
          </cell>
        </row>
        <row r="2674">
          <cell r="C2674">
            <v>0</v>
          </cell>
          <cell r="D2674">
            <v>0</v>
          </cell>
          <cell r="E2674">
            <v>0</v>
          </cell>
          <cell r="F2674">
            <v>0</v>
          </cell>
          <cell r="G2674">
            <v>0</v>
          </cell>
          <cell r="H2674">
            <v>0</v>
          </cell>
          <cell r="Q2674">
            <v>0</v>
          </cell>
          <cell r="R2674">
            <v>0</v>
          </cell>
          <cell r="S2674">
            <v>0</v>
          </cell>
        </row>
        <row r="2675">
          <cell r="C2675">
            <v>0</v>
          </cell>
          <cell r="D2675">
            <v>0</v>
          </cell>
          <cell r="E2675">
            <v>0</v>
          </cell>
          <cell r="F2675">
            <v>0</v>
          </cell>
          <cell r="G2675">
            <v>0</v>
          </cell>
          <cell r="H2675">
            <v>0</v>
          </cell>
          <cell r="Q2675">
            <v>0</v>
          </cell>
          <cell r="R2675">
            <v>0</v>
          </cell>
          <cell r="S2675">
            <v>0</v>
          </cell>
        </row>
        <row r="2676">
          <cell r="C2676">
            <v>0</v>
          </cell>
          <cell r="D2676">
            <v>0</v>
          </cell>
          <cell r="E2676">
            <v>0</v>
          </cell>
          <cell r="F2676">
            <v>0</v>
          </cell>
          <cell r="G2676">
            <v>0</v>
          </cell>
          <cell r="H2676">
            <v>0</v>
          </cell>
          <cell r="Q2676">
            <v>0</v>
          </cell>
          <cell r="R2676">
            <v>0</v>
          </cell>
          <cell r="S2676">
            <v>0</v>
          </cell>
        </row>
        <row r="2677">
          <cell r="C2677">
            <v>0</v>
          </cell>
          <cell r="D2677">
            <v>0</v>
          </cell>
          <cell r="E2677">
            <v>0</v>
          </cell>
          <cell r="F2677">
            <v>0</v>
          </cell>
          <cell r="G2677">
            <v>0</v>
          </cell>
          <cell r="H2677">
            <v>0</v>
          </cell>
          <cell r="Q2677">
            <v>0</v>
          </cell>
          <cell r="R2677">
            <v>0</v>
          </cell>
          <cell r="S2677">
            <v>0</v>
          </cell>
        </row>
        <row r="2678">
          <cell r="C2678">
            <v>0</v>
          </cell>
          <cell r="D2678">
            <v>0</v>
          </cell>
          <cell r="E2678">
            <v>0</v>
          </cell>
          <cell r="F2678">
            <v>0</v>
          </cell>
          <cell r="G2678">
            <v>0</v>
          </cell>
          <cell r="H2678">
            <v>0</v>
          </cell>
          <cell r="Q2678">
            <v>0</v>
          </cell>
          <cell r="R2678">
            <v>0</v>
          </cell>
          <cell r="S2678">
            <v>0</v>
          </cell>
        </row>
        <row r="2679">
          <cell r="C2679">
            <v>0</v>
          </cell>
          <cell r="D2679">
            <v>0</v>
          </cell>
          <cell r="E2679">
            <v>0</v>
          </cell>
          <cell r="F2679">
            <v>0</v>
          </cell>
          <cell r="G2679">
            <v>0</v>
          </cell>
          <cell r="H2679">
            <v>0</v>
          </cell>
          <cell r="Q2679">
            <v>0</v>
          </cell>
          <cell r="R2679">
            <v>0</v>
          </cell>
          <cell r="S2679">
            <v>0</v>
          </cell>
        </row>
        <row r="2680">
          <cell r="C2680">
            <v>0</v>
          </cell>
          <cell r="D2680">
            <v>0</v>
          </cell>
          <cell r="E2680">
            <v>0</v>
          </cell>
          <cell r="F2680">
            <v>0</v>
          </cell>
          <cell r="G2680">
            <v>0</v>
          </cell>
          <cell r="H2680">
            <v>0</v>
          </cell>
          <cell r="Q2680">
            <v>0</v>
          </cell>
          <cell r="R2680">
            <v>0</v>
          </cell>
          <cell r="S2680">
            <v>0</v>
          </cell>
        </row>
        <row r="2681">
          <cell r="C2681">
            <v>0</v>
          </cell>
          <cell r="D2681">
            <v>0</v>
          </cell>
          <cell r="E2681">
            <v>0</v>
          </cell>
          <cell r="F2681">
            <v>0</v>
          </cell>
          <cell r="G2681">
            <v>0</v>
          </cell>
          <cell r="H2681">
            <v>0</v>
          </cell>
          <cell r="Q2681">
            <v>0</v>
          </cell>
          <cell r="R2681">
            <v>0</v>
          </cell>
          <cell r="S2681">
            <v>0</v>
          </cell>
        </row>
        <row r="2682">
          <cell r="A2682" t="str">
            <v>m998</v>
          </cell>
          <cell r="C2682" t="str">
            <v>其它材料费</v>
          </cell>
          <cell r="D2682" t="str">
            <v>%</v>
          </cell>
          <cell r="E2682">
            <v>0</v>
          </cell>
          <cell r="F2682">
            <v>0</v>
          </cell>
          <cell r="G2682">
            <v>0</v>
          </cell>
          <cell r="H2682">
            <v>0</v>
          </cell>
          <cell r="Q2682">
            <v>0</v>
          </cell>
          <cell r="R2682">
            <v>0</v>
          </cell>
          <cell r="S2682">
            <v>0</v>
          </cell>
        </row>
        <row r="2683">
          <cell r="A2683" t="str">
            <v>m999</v>
          </cell>
          <cell r="C2683" t="str">
            <v>其它材料费</v>
          </cell>
          <cell r="D2683" t="str">
            <v>usd</v>
          </cell>
          <cell r="E2683">
            <v>2.0000000000000004E-2</v>
          </cell>
          <cell r="F2683">
            <v>1</v>
          </cell>
          <cell r="G2683">
            <v>2.0000000000000004E-2</v>
          </cell>
          <cell r="H2683">
            <v>1.9430000000000005</v>
          </cell>
          <cell r="N2683">
            <v>0.2</v>
          </cell>
          <cell r="Q2683">
            <v>38.000000000000007</v>
          </cell>
          <cell r="R2683">
            <v>38.000000000000007</v>
          </cell>
          <cell r="S2683">
            <v>3691.7000000000012</v>
          </cell>
        </row>
        <row r="2684">
          <cell r="A2684" t="str">
            <v>E000</v>
          </cell>
          <cell r="B2684">
            <v>3</v>
          </cell>
          <cell r="C2684" t="str">
            <v>施工设备</v>
          </cell>
          <cell r="G2684">
            <v>3.7963082677180782</v>
          </cell>
          <cell r="H2684">
            <v>368.8113482088113</v>
          </cell>
          <cell r="N2684">
            <v>51.74</v>
          </cell>
          <cell r="Q2684">
            <v>0</v>
          </cell>
          <cell r="R2684">
            <v>7212.9857086643487</v>
          </cell>
          <cell r="S2684">
            <v>700741.56159674143</v>
          </cell>
        </row>
        <row r="2685">
          <cell r="A2685" t="str">
            <v>E501</v>
          </cell>
          <cell r="C2685" t="str">
            <v>自卸车</v>
          </cell>
          <cell r="D2685" t="str">
            <v>台班</v>
          </cell>
          <cell r="E2685">
            <v>0</v>
          </cell>
          <cell r="F2685">
            <v>136.63857054583232</v>
          </cell>
          <cell r="G2685">
            <v>0</v>
          </cell>
          <cell r="H2685">
            <v>0</v>
          </cell>
          <cell r="M2685">
            <v>0.8</v>
          </cell>
          <cell r="Q2685">
            <v>0</v>
          </cell>
          <cell r="R2685">
            <v>0</v>
          </cell>
          <cell r="S2685">
            <v>0</v>
          </cell>
        </row>
        <row r="2686">
          <cell r="A2686" t="str">
            <v>E010-1</v>
          </cell>
          <cell r="C2686" t="str">
            <v>履带反铲日立ZX250H-1m3</v>
          </cell>
          <cell r="D2686" t="str">
            <v>台班</v>
          </cell>
          <cell r="E2686">
            <v>2.1484615384615388E-3</v>
          </cell>
          <cell r="F2686">
            <v>194.35600634043132</v>
          </cell>
          <cell r="G2686">
            <v>0.41756640439140363</v>
          </cell>
          <cell r="H2686">
            <v>40.566576186624864</v>
          </cell>
          <cell r="J2686">
            <v>0.11692307692307692</v>
          </cell>
          <cell r="Q2686">
            <v>4.082076923076924</v>
          </cell>
          <cell r="R2686">
            <v>793.3761683436669</v>
          </cell>
          <cell r="S2686">
            <v>77076.494754587242</v>
          </cell>
        </row>
        <row r="2687">
          <cell r="A2687" t="str">
            <v>E012</v>
          </cell>
          <cell r="C2687" t="str">
            <v>山推SD22/220HP</v>
          </cell>
          <cell r="D2687" t="str">
            <v>台班</v>
          </cell>
          <cell r="E2687">
            <v>6.3700000000000009E-4</v>
          </cell>
          <cell r="F2687">
            <v>276.00076766337224</v>
          </cell>
          <cell r="G2687">
            <v>0.17581248900156815</v>
          </cell>
          <cell r="H2687">
            <v>17.080183306502345</v>
          </cell>
          <cell r="J2687">
            <v>3.4666666666666665E-2</v>
          </cell>
          <cell r="Q2687">
            <v>1.2103000000000002</v>
          </cell>
          <cell r="R2687">
            <v>334.04372910297951</v>
          </cell>
          <cell r="S2687">
            <v>32452.348282354455</v>
          </cell>
        </row>
        <row r="2688">
          <cell r="A2688" t="str">
            <v>E206</v>
          </cell>
          <cell r="C2688" t="str">
            <v>平板夯LF90</v>
          </cell>
          <cell r="D2688" t="str">
            <v>台班</v>
          </cell>
          <cell r="E2688">
            <v>2.9209792500000002E-2</v>
          </cell>
          <cell r="F2688">
            <v>47.432634504568171</v>
          </cell>
          <cell r="G2688">
            <v>1.3854974116067766</v>
          </cell>
          <cell r="H2688">
            <v>134.60107353759835</v>
          </cell>
          <cell r="K2688">
            <v>7.98</v>
          </cell>
          <cell r="Q2688">
            <v>55.498605750000003</v>
          </cell>
          <cell r="R2688">
            <v>2632.4450820528755</v>
          </cell>
          <cell r="S2688">
            <v>255742.03972143686</v>
          </cell>
        </row>
        <row r="2689">
          <cell r="A2689" t="str">
            <v>E711-1</v>
          </cell>
          <cell r="C2689" t="str">
            <v>洒水车6000L</v>
          </cell>
          <cell r="D2689" t="str">
            <v>台班</v>
          </cell>
          <cell r="E2689">
            <v>0</v>
          </cell>
          <cell r="F2689">
            <v>178.39504715484043</v>
          </cell>
          <cell r="G2689">
            <v>0</v>
          </cell>
          <cell r="H2689">
            <v>0</v>
          </cell>
          <cell r="M2689">
            <v>0.02</v>
          </cell>
          <cell r="Q2689">
            <v>0</v>
          </cell>
          <cell r="R2689">
            <v>0</v>
          </cell>
          <cell r="S2689">
            <v>0</v>
          </cell>
        </row>
        <row r="2690">
          <cell r="A2690" t="str">
            <v>E018</v>
          </cell>
          <cell r="C2690" t="str">
            <v>手扶式振动碾</v>
          </cell>
          <cell r="D2690" t="str">
            <v>台班</v>
          </cell>
          <cell r="E2690">
            <v>2.0081250000000005E-2</v>
          </cell>
          <cell r="F2690">
            <v>22.507443243291743</v>
          </cell>
          <cell r="G2690">
            <v>0.45197759462935244</v>
          </cell>
          <cell r="H2690">
            <v>43.909623318241593</v>
          </cell>
          <cell r="L2690">
            <v>1.53</v>
          </cell>
          <cell r="Q2690">
            <v>38.154375000000009</v>
          </cell>
          <cell r="R2690">
            <v>858.75742979576967</v>
          </cell>
          <cell r="S2690">
            <v>83428.284304659028</v>
          </cell>
        </row>
        <row r="2691">
          <cell r="A2691" t="str">
            <v>E503</v>
          </cell>
          <cell r="C2691" t="str">
            <v>汽车式起重机8T</v>
          </cell>
          <cell r="D2691" t="str">
            <v>台班</v>
          </cell>
          <cell r="E2691">
            <v>6.6666666666666671E-3</v>
          </cell>
          <cell r="F2691">
            <v>132.30936102687099</v>
          </cell>
          <cell r="G2691">
            <v>0.88206240684580661</v>
          </cell>
          <cell r="H2691">
            <v>85.69236282507012</v>
          </cell>
          <cell r="N2691">
            <v>6.6666666666666666E-2</v>
          </cell>
          <cell r="Q2691">
            <v>12.666666666666668</v>
          </cell>
          <cell r="R2691">
            <v>1675.9185730070326</v>
          </cell>
          <cell r="S2691">
            <v>162815.48936763321</v>
          </cell>
        </row>
        <row r="2692">
          <cell r="A2692" t="str">
            <v>E505</v>
          </cell>
          <cell r="C2692" t="str">
            <v>载重汽车SX1254BM5641</v>
          </cell>
          <cell r="D2692" t="str">
            <v>台班</v>
          </cell>
          <cell r="E2692">
            <v>2.666666666666667E-3</v>
          </cell>
          <cell r="F2692">
            <v>181.27198546618899</v>
          </cell>
          <cell r="G2692">
            <v>0.48339196124317069</v>
          </cell>
          <cell r="H2692">
            <v>46.961529034774038</v>
          </cell>
          <cell r="N2692">
            <v>2.6666666666666668E-2</v>
          </cell>
          <cell r="Q2692">
            <v>5.0666666666666673</v>
          </cell>
          <cell r="R2692">
            <v>918.44472636202431</v>
          </cell>
          <cell r="S2692">
            <v>89226.905166070675</v>
          </cell>
        </row>
        <row r="2693">
          <cell r="C2693">
            <v>0</v>
          </cell>
          <cell r="D2693">
            <v>0</v>
          </cell>
          <cell r="E2693">
            <v>0</v>
          </cell>
          <cell r="F2693">
            <v>0</v>
          </cell>
          <cell r="G2693">
            <v>0</v>
          </cell>
          <cell r="H2693">
            <v>0</v>
          </cell>
          <cell r="Q2693">
            <v>0</v>
          </cell>
          <cell r="R2693">
            <v>0</v>
          </cell>
          <cell r="S2693">
            <v>0</v>
          </cell>
        </row>
        <row r="2694">
          <cell r="C2694">
            <v>0</v>
          </cell>
          <cell r="D2694">
            <v>0</v>
          </cell>
          <cell r="E2694">
            <v>0</v>
          </cell>
          <cell r="F2694">
            <v>0</v>
          </cell>
          <cell r="G2694">
            <v>0</v>
          </cell>
          <cell r="H2694">
            <v>0</v>
          </cell>
          <cell r="Q2694">
            <v>0</v>
          </cell>
          <cell r="R2694">
            <v>0</v>
          </cell>
          <cell r="S2694">
            <v>0</v>
          </cell>
        </row>
        <row r="2695">
          <cell r="C2695">
            <v>0</v>
          </cell>
          <cell r="D2695">
            <v>0</v>
          </cell>
          <cell r="E2695">
            <v>0</v>
          </cell>
          <cell r="F2695">
            <v>0</v>
          </cell>
          <cell r="H2695">
            <v>0</v>
          </cell>
          <cell r="Q2695">
            <v>0</v>
          </cell>
          <cell r="R2695">
            <v>0</v>
          </cell>
          <cell r="S2695">
            <v>0</v>
          </cell>
        </row>
        <row r="2696">
          <cell r="C2696">
            <v>0</v>
          </cell>
          <cell r="D2696">
            <v>0</v>
          </cell>
          <cell r="E2696">
            <v>0</v>
          </cell>
          <cell r="F2696">
            <v>0</v>
          </cell>
          <cell r="H2696">
            <v>0</v>
          </cell>
          <cell r="Q2696">
            <v>0</v>
          </cell>
          <cell r="R2696">
            <v>0</v>
          </cell>
          <cell r="S2696">
            <v>0</v>
          </cell>
        </row>
        <row r="2697">
          <cell r="B2697">
            <v>4</v>
          </cell>
          <cell r="C2697" t="str">
            <v>基本直接费</v>
          </cell>
          <cell r="G2697">
            <v>109.1231936112448</v>
          </cell>
        </row>
        <row r="2698">
          <cell r="B2698">
            <v>5</v>
          </cell>
          <cell r="C2698" t="str">
            <v>其他直接费</v>
          </cell>
          <cell r="G2698">
            <v>17.717843281877954</v>
          </cell>
        </row>
        <row r="2699">
          <cell r="B2699">
            <v>6</v>
          </cell>
          <cell r="C2699" t="str">
            <v>间接费</v>
          </cell>
          <cell r="G2699">
            <v>8.2130917427779053</v>
          </cell>
        </row>
        <row r="2700">
          <cell r="B2700">
            <v>7</v>
          </cell>
          <cell r="C2700" t="str">
            <v>合计</v>
          </cell>
          <cell r="G2700">
            <v>135.05412863590067</v>
          </cell>
        </row>
        <row r="2702">
          <cell r="B2702" t="str">
            <v>单   价   分   析   表</v>
          </cell>
          <cell r="J2702" t="str">
            <v>工序划分</v>
          </cell>
          <cell r="Q2702" t="str">
            <v>汇总项</v>
          </cell>
        </row>
        <row r="2704">
          <cell r="A2704" t="str">
            <v>BOQ系数</v>
          </cell>
          <cell r="B2704" t="str">
            <v>项目编号:</v>
          </cell>
          <cell r="C2704" t="str">
            <v>GG400</v>
          </cell>
          <cell r="G2704" t="str">
            <v>数量</v>
          </cell>
          <cell r="H2704">
            <v>36.5</v>
          </cell>
          <cell r="I2704" t="str">
            <v>单价</v>
          </cell>
        </row>
        <row r="2705">
          <cell r="B2705" t="str">
            <v>项目名称:</v>
          </cell>
          <cell r="C2705" t="str">
            <v>DN 400 steel inlet pipe flanged jointed</v>
          </cell>
          <cell r="G2705" t="str">
            <v>单位</v>
          </cell>
          <cell r="H2705">
            <v>0</v>
          </cell>
          <cell r="I2705">
            <v>117.39866837701865</v>
          </cell>
          <cell r="J2705" t="str">
            <v>挖</v>
          </cell>
          <cell r="K2705" t="str">
            <v>沙</v>
          </cell>
          <cell r="L2705" t="str">
            <v>土</v>
          </cell>
          <cell r="M2705" t="str">
            <v>运</v>
          </cell>
          <cell r="N2705" t="str">
            <v>钢管</v>
          </cell>
        </row>
        <row r="2706">
          <cell r="A2706" t="str">
            <v>GG400</v>
          </cell>
          <cell r="B2706" t="str">
            <v>单   价:</v>
          </cell>
          <cell r="C2706">
            <v>117.39866837701865</v>
          </cell>
          <cell r="D2706" t="str">
            <v>USD/</v>
          </cell>
          <cell r="G2706" t="str">
            <v>定额单位</v>
          </cell>
          <cell r="I2706">
            <v>11405</v>
          </cell>
          <cell r="J2706" t="str">
            <v>1=120</v>
          </cell>
          <cell r="K2706" t="str">
            <v>1=134</v>
          </cell>
          <cell r="L2706" t="str">
            <v>1=135</v>
          </cell>
          <cell r="M2706" t="str">
            <v>1=111</v>
          </cell>
          <cell r="N2706" t="str">
            <v>5=47</v>
          </cell>
        </row>
        <row r="2707">
          <cell r="A2707" t="str">
            <v>定额号</v>
          </cell>
          <cell r="B2707" t="str">
            <v>E01</v>
          </cell>
          <cell r="C2707" t="str">
            <v>名称及规格</v>
          </cell>
          <cell r="D2707" t="str">
            <v>单位</v>
          </cell>
          <cell r="E2707" t="str">
            <v>数  量</v>
          </cell>
          <cell r="F2707" t="str">
            <v>单价</v>
          </cell>
          <cell r="G2707" t="str">
            <v>合价</v>
          </cell>
          <cell r="J2707" t="str">
            <v>100M3</v>
          </cell>
          <cell r="K2707" t="str">
            <v>100m3</v>
          </cell>
          <cell r="L2707" t="str">
            <v>100m3</v>
          </cell>
          <cell r="M2707" t="str">
            <v>100m3</v>
          </cell>
          <cell r="N2707" t="str">
            <v>10M</v>
          </cell>
          <cell r="Q2707" t="str">
            <v>数量汇总</v>
          </cell>
          <cell r="R2707" t="str">
            <v>价格汇总(美元)</v>
          </cell>
          <cell r="S2707" t="str">
            <v>价格汇总(当地币)</v>
          </cell>
        </row>
        <row r="2708">
          <cell r="G2708" t="str">
            <v>美元</v>
          </cell>
          <cell r="H2708" t="str">
            <v>当地币</v>
          </cell>
          <cell r="J2708">
            <v>1.4349999999999998E-2</v>
          </cell>
          <cell r="K2708">
            <v>3.2939999999999996E-3</v>
          </cell>
          <cell r="L2708">
            <v>9.7999999999999979E-3</v>
          </cell>
          <cell r="N2708">
            <v>0.1</v>
          </cell>
        </row>
        <row r="2709">
          <cell r="A2709" t="str">
            <v>L00</v>
          </cell>
          <cell r="B2709">
            <v>1</v>
          </cell>
          <cell r="C2709" t="str">
            <v>人工</v>
          </cell>
          <cell r="G2709">
            <v>1.0270715367987648</v>
          </cell>
          <cell r="H2709">
            <v>99.779999800000013</v>
          </cell>
          <cell r="Q2709">
            <v>0</v>
          </cell>
          <cell r="R2709">
            <v>37.488111093154913</v>
          </cell>
          <cell r="S2709">
            <v>3641.9699927000006</v>
          </cell>
        </row>
        <row r="2710">
          <cell r="A2710" t="str">
            <v>L10</v>
          </cell>
          <cell r="B2710">
            <v>1.1000000000000001</v>
          </cell>
          <cell r="C2710" t="str">
            <v>力工</v>
          </cell>
          <cell r="D2710" t="str">
            <v>day</v>
          </cell>
          <cell r="E2710">
            <v>0.25421656000000004</v>
          </cell>
          <cell r="F2710">
            <v>2.8821410190427175</v>
          </cell>
          <cell r="G2710">
            <v>0.73268797529593421</v>
          </cell>
          <cell r="H2710">
            <v>71.180636800000016</v>
          </cell>
          <cell r="J2710">
            <v>0.55199999999999994</v>
          </cell>
          <cell r="K2710">
            <v>11.04</v>
          </cell>
          <cell r="L2710">
            <v>3.9520000000000004</v>
          </cell>
          <cell r="N2710">
            <v>1.7120000000000002</v>
          </cell>
          <cell r="Q2710">
            <v>9.2789044400000016</v>
          </cell>
          <cell r="R2710">
            <v>26.7431110983016</v>
          </cell>
          <cell r="S2710">
            <v>2598.0932432000004</v>
          </cell>
        </row>
        <row r="2711">
          <cell r="A2711" t="str">
            <v>L20</v>
          </cell>
          <cell r="B2711">
            <v>1.2</v>
          </cell>
          <cell r="C2711" t="str">
            <v>技工</v>
          </cell>
          <cell r="D2711" t="str">
            <v>day</v>
          </cell>
          <cell r="E2711">
            <v>6.3554140000000009E-2</v>
          </cell>
          <cell r="F2711">
            <v>4.6320123520329384</v>
          </cell>
          <cell r="G2711">
            <v>0.29438356150283068</v>
          </cell>
          <cell r="H2711">
            <v>28.599363000000004</v>
          </cell>
          <cell r="J2711">
            <v>0.13799999999999998</v>
          </cell>
          <cell r="K2711">
            <v>2.76</v>
          </cell>
          <cell r="L2711">
            <v>0.9880000000000001</v>
          </cell>
          <cell r="N2711">
            <v>0.42800000000000005</v>
          </cell>
          <cell r="Q2711">
            <v>2.3197261100000004</v>
          </cell>
          <cell r="R2711">
            <v>10.74499999485332</v>
          </cell>
          <cell r="S2711">
            <v>1043.8767495000002</v>
          </cell>
        </row>
        <row r="2712">
          <cell r="A2712" t="str">
            <v>M000</v>
          </cell>
          <cell r="B2712">
            <v>2</v>
          </cell>
          <cell r="C2712" t="str">
            <v>建筑材料</v>
          </cell>
          <cell r="G2712">
            <v>90.585021386070892</v>
          </cell>
          <cell r="H2712">
            <v>8800.3348276567885</v>
          </cell>
          <cell r="Q2712">
            <v>0</v>
          </cell>
          <cell r="R2712">
            <v>3306.3532805915875</v>
          </cell>
          <cell r="S2712">
            <v>321212.2212094728</v>
          </cell>
        </row>
        <row r="2713">
          <cell r="C2713">
            <v>0</v>
          </cell>
          <cell r="D2713">
            <v>0</v>
          </cell>
          <cell r="E2713">
            <v>0</v>
          </cell>
          <cell r="F2713">
            <v>0</v>
          </cell>
          <cell r="G2713">
            <v>0</v>
          </cell>
          <cell r="H2713">
            <v>0</v>
          </cell>
          <cell r="Q2713">
            <v>0</v>
          </cell>
          <cell r="R2713">
            <v>0</v>
          </cell>
          <cell r="S2713">
            <v>0</v>
          </cell>
        </row>
        <row r="2714">
          <cell r="A2714" t="str">
            <v>Y08</v>
          </cell>
          <cell r="C2714" t="str">
            <v>水</v>
          </cell>
          <cell r="D2714" t="str">
            <v>m3</v>
          </cell>
          <cell r="E2714">
            <v>1.5189999999999997E-2</v>
          </cell>
          <cell r="F2714">
            <v>0.51466803911477099</v>
          </cell>
          <cell r="G2714">
            <v>7.8178075141533705E-3</v>
          </cell>
          <cell r="H2714">
            <v>0.75949999999999995</v>
          </cell>
          <cell r="L2714">
            <v>1.55</v>
          </cell>
          <cell r="M2714">
            <v>1.2</v>
          </cell>
          <cell r="Q2714">
            <v>0.5544349999999999</v>
          </cell>
          <cell r="R2714">
            <v>0.28534997426659803</v>
          </cell>
          <cell r="S2714">
            <v>27.721749999999997</v>
          </cell>
        </row>
        <row r="2715">
          <cell r="A2715" t="str">
            <v>GG3</v>
          </cell>
          <cell r="C2715" t="str">
            <v>DN 400</v>
          </cell>
          <cell r="D2715" t="str">
            <v>nr</v>
          </cell>
          <cell r="E2715">
            <v>1</v>
          </cell>
          <cell r="F2715">
            <v>90.282800000000009</v>
          </cell>
          <cell r="G2715">
            <v>90.282800000000009</v>
          </cell>
          <cell r="H2715">
            <v>8770.9740200000015</v>
          </cell>
          <cell r="N2715">
            <v>10</v>
          </cell>
          <cell r="Q2715">
            <v>36.5</v>
          </cell>
          <cell r="R2715">
            <v>3295.3222000000005</v>
          </cell>
          <cell r="S2715">
            <v>320140.55173000006</v>
          </cell>
        </row>
        <row r="2716">
          <cell r="A2716" t="str">
            <v>Y10</v>
          </cell>
          <cell r="C2716" t="str">
            <v>氧气</v>
          </cell>
          <cell r="D2716" t="str">
            <v>m3</v>
          </cell>
          <cell r="E2716">
            <v>4.9500000000000002E-2</v>
          </cell>
          <cell r="F2716">
            <v>2.4929233144621716</v>
          </cell>
          <cell r="G2716">
            <v>0.1233997040658775</v>
          </cell>
          <cell r="H2716">
            <v>11.98828125</v>
          </cell>
          <cell r="N2716">
            <v>0.495</v>
          </cell>
          <cell r="Q2716">
            <v>1.8067500000000001</v>
          </cell>
          <cell r="R2716">
            <v>4.5040891984045288</v>
          </cell>
          <cell r="S2716">
            <v>437.572265625</v>
          </cell>
        </row>
        <row r="2717">
          <cell r="A2717" t="str">
            <v>Y11</v>
          </cell>
          <cell r="C2717" t="str">
            <v>乙炔</v>
          </cell>
          <cell r="D2717" t="str">
            <v>kg</v>
          </cell>
          <cell r="E2717">
            <v>1.6500000000000001E-2</v>
          </cell>
          <cell r="F2717">
            <v>9.4617249571172213</v>
          </cell>
          <cell r="G2717">
            <v>0.15611846179243416</v>
          </cell>
          <cell r="H2717">
            <v>15.16690856313498</v>
          </cell>
          <cell r="N2717">
            <v>0.16500000000000001</v>
          </cell>
          <cell r="Q2717">
            <v>0.60225000000000006</v>
          </cell>
          <cell r="R2717">
            <v>5.6983238554238467</v>
          </cell>
          <cell r="S2717">
            <v>553.59216255442675</v>
          </cell>
        </row>
        <row r="2718">
          <cell r="A2718" t="str">
            <v>Y05-1</v>
          </cell>
          <cell r="C2718" t="str">
            <v>润滑油</v>
          </cell>
          <cell r="D2718" t="str">
            <v>kg</v>
          </cell>
          <cell r="E2718">
            <v>1.7899999999999999E-2</v>
          </cell>
          <cell r="F2718">
            <v>0.83158730158730176</v>
          </cell>
          <cell r="G2718">
            <v>1.4885412698412702E-2</v>
          </cell>
          <cell r="H2718">
            <v>1.446117843650794</v>
          </cell>
          <cell r="N2718">
            <v>0.17899999999999999</v>
          </cell>
          <cell r="Q2718">
            <v>0.65334999999999999</v>
          </cell>
          <cell r="R2718">
            <v>0.54331756349206362</v>
          </cell>
          <cell r="S2718">
            <v>52.783301293253977</v>
          </cell>
        </row>
        <row r="2719">
          <cell r="C2719">
            <v>0</v>
          </cell>
          <cell r="D2719">
            <v>0</v>
          </cell>
          <cell r="E2719">
            <v>0</v>
          </cell>
          <cell r="F2719">
            <v>0</v>
          </cell>
          <cell r="G2719">
            <v>0</v>
          </cell>
          <cell r="H2719">
            <v>0</v>
          </cell>
          <cell r="Q2719">
            <v>0</v>
          </cell>
          <cell r="R2719">
            <v>0</v>
          </cell>
          <cell r="S2719">
            <v>0</v>
          </cell>
        </row>
        <row r="2720">
          <cell r="C2720">
            <v>0</v>
          </cell>
          <cell r="D2720">
            <v>0</v>
          </cell>
          <cell r="E2720">
            <v>0</v>
          </cell>
          <cell r="F2720">
            <v>0</v>
          </cell>
          <cell r="G2720">
            <v>0</v>
          </cell>
          <cell r="H2720">
            <v>0</v>
          </cell>
          <cell r="Q2720">
            <v>0</v>
          </cell>
          <cell r="R2720">
            <v>0</v>
          </cell>
          <cell r="S2720">
            <v>0</v>
          </cell>
        </row>
        <row r="2721">
          <cell r="C2721">
            <v>0</v>
          </cell>
          <cell r="D2721">
            <v>0</v>
          </cell>
          <cell r="E2721">
            <v>0</v>
          </cell>
          <cell r="F2721">
            <v>0</v>
          </cell>
          <cell r="G2721">
            <v>0</v>
          </cell>
          <cell r="H2721">
            <v>0</v>
          </cell>
          <cell r="Q2721">
            <v>0</v>
          </cell>
          <cell r="R2721">
            <v>0</v>
          </cell>
          <cell r="S2721">
            <v>0</v>
          </cell>
        </row>
        <row r="2722">
          <cell r="C2722">
            <v>0</v>
          </cell>
          <cell r="D2722">
            <v>0</v>
          </cell>
          <cell r="E2722">
            <v>0</v>
          </cell>
          <cell r="F2722">
            <v>0</v>
          </cell>
          <cell r="G2722">
            <v>0</v>
          </cell>
          <cell r="H2722">
            <v>0</v>
          </cell>
          <cell r="Q2722">
            <v>0</v>
          </cell>
          <cell r="R2722">
            <v>0</v>
          </cell>
          <cell r="S2722">
            <v>0</v>
          </cell>
        </row>
        <row r="2723">
          <cell r="C2723">
            <v>0</v>
          </cell>
          <cell r="D2723">
            <v>0</v>
          </cell>
          <cell r="E2723">
            <v>0</v>
          </cell>
          <cell r="F2723">
            <v>0</v>
          </cell>
          <cell r="G2723">
            <v>0</v>
          </cell>
          <cell r="H2723">
            <v>0</v>
          </cell>
          <cell r="Q2723">
            <v>0</v>
          </cell>
          <cell r="R2723">
            <v>0</v>
          </cell>
          <cell r="S2723">
            <v>0</v>
          </cell>
        </row>
        <row r="2724">
          <cell r="C2724">
            <v>0</v>
          </cell>
          <cell r="D2724">
            <v>0</v>
          </cell>
          <cell r="E2724">
            <v>0</v>
          </cell>
          <cell r="F2724">
            <v>0</v>
          </cell>
          <cell r="G2724">
            <v>0</v>
          </cell>
          <cell r="H2724">
            <v>0</v>
          </cell>
          <cell r="Q2724">
            <v>0</v>
          </cell>
          <cell r="R2724">
            <v>0</v>
          </cell>
          <cell r="S2724">
            <v>0</v>
          </cell>
        </row>
        <row r="2725">
          <cell r="C2725">
            <v>0</v>
          </cell>
          <cell r="D2725">
            <v>0</v>
          </cell>
          <cell r="E2725">
            <v>0</v>
          </cell>
          <cell r="F2725">
            <v>0</v>
          </cell>
          <cell r="G2725">
            <v>0</v>
          </cell>
          <cell r="H2725">
            <v>0</v>
          </cell>
          <cell r="Q2725">
            <v>0</v>
          </cell>
          <cell r="R2725">
            <v>0</v>
          </cell>
          <cell r="S2725">
            <v>0</v>
          </cell>
        </row>
        <row r="2726">
          <cell r="C2726">
            <v>0</v>
          </cell>
          <cell r="D2726">
            <v>0</v>
          </cell>
          <cell r="E2726">
            <v>0</v>
          </cell>
          <cell r="F2726">
            <v>0</v>
          </cell>
          <cell r="G2726">
            <v>0</v>
          </cell>
          <cell r="H2726">
            <v>0</v>
          </cell>
          <cell r="Q2726">
            <v>0</v>
          </cell>
          <cell r="R2726">
            <v>0</v>
          </cell>
          <cell r="S2726">
            <v>0</v>
          </cell>
        </row>
        <row r="2727">
          <cell r="C2727">
            <v>0</v>
          </cell>
          <cell r="D2727">
            <v>0</v>
          </cell>
          <cell r="E2727">
            <v>0</v>
          </cell>
          <cell r="F2727">
            <v>0</v>
          </cell>
          <cell r="G2727">
            <v>0</v>
          </cell>
          <cell r="H2727">
            <v>0</v>
          </cell>
          <cell r="Q2727">
            <v>0</v>
          </cell>
          <cell r="R2727">
            <v>0</v>
          </cell>
          <cell r="S2727">
            <v>0</v>
          </cell>
        </row>
        <row r="2728">
          <cell r="C2728">
            <v>0</v>
          </cell>
          <cell r="D2728">
            <v>0</v>
          </cell>
          <cell r="E2728">
            <v>0</v>
          </cell>
          <cell r="F2728">
            <v>0</v>
          </cell>
          <cell r="G2728">
            <v>0</v>
          </cell>
          <cell r="H2728">
            <v>0</v>
          </cell>
          <cell r="Q2728">
            <v>0</v>
          </cell>
          <cell r="R2728">
            <v>0</v>
          </cell>
          <cell r="S2728">
            <v>0</v>
          </cell>
        </row>
        <row r="2729">
          <cell r="C2729">
            <v>0</v>
          </cell>
          <cell r="D2729">
            <v>0</v>
          </cell>
          <cell r="E2729">
            <v>0</v>
          </cell>
          <cell r="F2729">
            <v>0</v>
          </cell>
          <cell r="G2729">
            <v>0</v>
          </cell>
          <cell r="H2729">
            <v>0</v>
          </cell>
          <cell r="Q2729">
            <v>0</v>
          </cell>
          <cell r="R2729">
            <v>0</v>
          </cell>
          <cell r="S2729">
            <v>0</v>
          </cell>
        </row>
        <row r="2730">
          <cell r="C2730">
            <v>0</v>
          </cell>
          <cell r="D2730">
            <v>0</v>
          </cell>
          <cell r="E2730">
            <v>0</v>
          </cell>
          <cell r="F2730">
            <v>0</v>
          </cell>
          <cell r="G2730">
            <v>0</v>
          </cell>
          <cell r="H2730">
            <v>0</v>
          </cell>
          <cell r="Q2730">
            <v>0</v>
          </cell>
          <cell r="R2730">
            <v>0</v>
          </cell>
          <cell r="S2730">
            <v>0</v>
          </cell>
        </row>
        <row r="2731">
          <cell r="C2731">
            <v>0</v>
          </cell>
          <cell r="D2731">
            <v>0</v>
          </cell>
          <cell r="E2731">
            <v>0</v>
          </cell>
          <cell r="F2731">
            <v>0</v>
          </cell>
          <cell r="G2731">
            <v>0</v>
          </cell>
          <cell r="H2731">
            <v>0</v>
          </cell>
          <cell r="Q2731">
            <v>0</v>
          </cell>
          <cell r="R2731">
            <v>0</v>
          </cell>
          <cell r="S2731">
            <v>0</v>
          </cell>
        </row>
        <row r="2732">
          <cell r="A2732" t="str">
            <v>m998</v>
          </cell>
          <cell r="C2732" t="str">
            <v>其它材料费</v>
          </cell>
          <cell r="D2732" t="str">
            <v>%</v>
          </cell>
          <cell r="E2732">
            <v>0</v>
          </cell>
          <cell r="F2732">
            <v>0</v>
          </cell>
          <cell r="G2732">
            <v>0</v>
          </cell>
          <cell r="H2732">
            <v>0</v>
          </cell>
          <cell r="Q2732">
            <v>0</v>
          </cell>
          <cell r="R2732">
            <v>0</v>
          </cell>
          <cell r="S2732">
            <v>0</v>
          </cell>
        </row>
        <row r="2733">
          <cell r="A2733" t="str">
            <v>m999</v>
          </cell>
          <cell r="C2733" t="str">
            <v>其它材料费</v>
          </cell>
          <cell r="D2733" t="str">
            <v>usd</v>
          </cell>
          <cell r="E2733">
            <v>0</v>
          </cell>
          <cell r="F2733">
            <v>1</v>
          </cell>
          <cell r="G2733">
            <v>0</v>
          </cell>
          <cell r="H2733">
            <v>0</v>
          </cell>
          <cell r="Q2733">
            <v>0</v>
          </cell>
          <cell r="R2733">
            <v>0</v>
          </cell>
          <cell r="S2733">
            <v>0</v>
          </cell>
        </row>
        <row r="2734">
          <cell r="A2734" t="str">
            <v>E000</v>
          </cell>
          <cell r="B2734">
            <v>3</v>
          </cell>
          <cell r="C2734" t="str">
            <v>施工设备</v>
          </cell>
          <cell r="G2734">
            <v>3.2455596968835403</v>
          </cell>
          <cell r="H2734">
            <v>315.30612455223599</v>
          </cell>
          <cell r="Q2734">
            <v>0</v>
          </cell>
          <cell r="R2734">
            <v>118.46292893624923</v>
          </cell>
          <cell r="S2734">
            <v>11508.673546156613</v>
          </cell>
        </row>
        <row r="2735">
          <cell r="A2735" t="str">
            <v>E501</v>
          </cell>
          <cell r="C2735" t="str">
            <v>自卸车</v>
          </cell>
          <cell r="D2735" t="str">
            <v>台班</v>
          </cell>
          <cell r="E2735">
            <v>0</v>
          </cell>
          <cell r="F2735">
            <v>136.63857054583232</v>
          </cell>
          <cell r="G2735">
            <v>0</v>
          </cell>
          <cell r="H2735">
            <v>0</v>
          </cell>
          <cell r="M2735">
            <v>0.8</v>
          </cell>
          <cell r="Q2735">
            <v>0</v>
          </cell>
          <cell r="R2735">
            <v>0</v>
          </cell>
          <cell r="S2735">
            <v>0</v>
          </cell>
        </row>
        <row r="2736">
          <cell r="A2736" t="str">
            <v>E010-1</v>
          </cell>
          <cell r="C2736" t="str">
            <v>履带反铲日立ZX250H-1m3</v>
          </cell>
          <cell r="D2736" t="str">
            <v>台班</v>
          </cell>
          <cell r="E2736">
            <v>1.6778461538461537E-3</v>
          </cell>
          <cell r="F2736">
            <v>194.35600634043132</v>
          </cell>
          <cell r="G2736">
            <v>0.32609947771519138</v>
          </cell>
          <cell r="H2736">
            <v>31.680564260030845</v>
          </cell>
          <cell r="J2736">
            <v>0.11692307692307692</v>
          </cell>
          <cell r="Q2736">
            <v>6.1241384615384607E-2</v>
          </cell>
          <cell r="R2736">
            <v>11.902630936604485</v>
          </cell>
          <cell r="S2736">
            <v>1156.3405954911259</v>
          </cell>
        </row>
        <row r="2737">
          <cell r="A2737" t="str">
            <v>E012</v>
          </cell>
          <cell r="C2737" t="str">
            <v>山推SD22/220HP</v>
          </cell>
          <cell r="D2737" t="str">
            <v>台班</v>
          </cell>
          <cell r="E2737">
            <v>4.9746666666666654E-4</v>
          </cell>
          <cell r="F2737">
            <v>276.00076766337224</v>
          </cell>
          <cell r="G2737">
            <v>0.13730118188693888</v>
          </cell>
          <cell r="H2737">
            <v>13.338809820316113</v>
          </cell>
          <cell r="J2737">
            <v>3.4666666666666665E-2</v>
          </cell>
          <cell r="Q2737">
            <v>1.815753333333333E-2</v>
          </cell>
          <cell r="R2737">
            <v>5.0114931388732691</v>
          </cell>
          <cell r="S2737">
            <v>486.86655844153813</v>
          </cell>
        </row>
        <row r="2738">
          <cell r="A2738" t="str">
            <v>E206</v>
          </cell>
          <cell r="C2738" t="str">
            <v>平板夯LF90</v>
          </cell>
          <cell r="D2738" t="str">
            <v>台班</v>
          </cell>
          <cell r="E2738">
            <v>2.628612E-2</v>
          </cell>
          <cell r="F2738">
            <v>47.432634504568171</v>
          </cell>
          <cell r="G2738">
            <v>1.2468199225032195</v>
          </cell>
          <cell r="H2738">
            <v>121.12855547118778</v>
          </cell>
          <cell r="K2738">
            <v>7.98</v>
          </cell>
          <cell r="Q2738">
            <v>0.95944337999999996</v>
          </cell>
          <cell r="R2738">
            <v>45.50892717136751</v>
          </cell>
          <cell r="S2738">
            <v>4421.1922746983537</v>
          </cell>
        </row>
        <row r="2739">
          <cell r="A2739" t="str">
            <v>E711-1</v>
          </cell>
          <cell r="C2739" t="str">
            <v>洒水车6000L</v>
          </cell>
          <cell r="D2739" t="str">
            <v>台班</v>
          </cell>
          <cell r="E2739">
            <v>0</v>
          </cell>
          <cell r="F2739">
            <v>178.39504715484043</v>
          </cell>
          <cell r="G2739">
            <v>0</v>
          </cell>
          <cell r="H2739">
            <v>0</v>
          </cell>
          <cell r="M2739">
            <v>0.02</v>
          </cell>
          <cell r="Q2739">
            <v>0</v>
          </cell>
          <cell r="R2739">
            <v>0</v>
          </cell>
          <cell r="S2739">
            <v>0</v>
          </cell>
        </row>
        <row r="2740">
          <cell r="A2740" t="str">
            <v>E018</v>
          </cell>
          <cell r="C2740" t="str">
            <v>手扶式振动碾</v>
          </cell>
          <cell r="D2740" t="str">
            <v>台班</v>
          </cell>
          <cell r="E2740">
            <v>1.4993999999999997E-2</v>
          </cell>
          <cell r="F2740">
            <v>22.507443243291743</v>
          </cell>
          <cell r="G2740">
            <v>0.3374766039899163</v>
          </cell>
          <cell r="H2740">
            <v>32.785852077620369</v>
          </cell>
          <cell r="L2740">
            <v>1.53</v>
          </cell>
          <cell r="Q2740">
            <v>0.54728099999999991</v>
          </cell>
          <cell r="R2740">
            <v>12.317896045631946</v>
          </cell>
          <cell r="S2740">
            <v>1196.6836008331434</v>
          </cell>
        </row>
        <row r="2741">
          <cell r="A2741" t="str">
            <v>E503</v>
          </cell>
          <cell r="C2741" t="str">
            <v>汽车式起重机8T</v>
          </cell>
          <cell r="D2741" t="str">
            <v>台班</v>
          </cell>
          <cell r="E2741">
            <v>5.4000000000000003E-3</v>
          </cell>
          <cell r="F2741">
            <v>132.30936102687099</v>
          </cell>
          <cell r="G2741">
            <v>0.71447054954510336</v>
          </cell>
          <cell r="H2741">
            <v>69.410813888306791</v>
          </cell>
          <cell r="N2741">
            <v>5.3999999999999999E-2</v>
          </cell>
          <cell r="Q2741">
            <v>0.1971</v>
          </cell>
          <cell r="R2741">
            <v>26.078175058396273</v>
          </cell>
          <cell r="S2741">
            <v>2533.494706923198</v>
          </cell>
        </row>
        <row r="2742">
          <cell r="A2742" t="str">
            <v>E505</v>
          </cell>
          <cell r="C2742" t="str">
            <v>载重汽车SX1254BM5641</v>
          </cell>
          <cell r="D2742" t="str">
            <v>台班</v>
          </cell>
          <cell r="E2742">
            <v>2.666666666666667E-3</v>
          </cell>
          <cell r="F2742">
            <v>181.27198546618899</v>
          </cell>
          <cell r="G2742">
            <v>0.48339196124317069</v>
          </cell>
          <cell r="H2742">
            <v>46.961529034774038</v>
          </cell>
          <cell r="N2742">
            <v>2.6666666666666668E-2</v>
          </cell>
          <cell r="Q2742">
            <v>9.7333333333333341E-2</v>
          </cell>
          <cell r="R2742">
            <v>17.643806585375732</v>
          </cell>
          <cell r="S2742">
            <v>1714.0958097692524</v>
          </cell>
        </row>
        <row r="2743">
          <cell r="C2743">
            <v>0</v>
          </cell>
          <cell r="D2743">
            <v>0</v>
          </cell>
          <cell r="E2743">
            <v>0</v>
          </cell>
          <cell r="F2743">
            <v>0</v>
          </cell>
          <cell r="G2743">
            <v>0</v>
          </cell>
          <cell r="H2743">
            <v>0</v>
          </cell>
          <cell r="Q2743">
            <v>0</v>
          </cell>
          <cell r="R2743">
            <v>0</v>
          </cell>
          <cell r="S2743">
            <v>0</v>
          </cell>
        </row>
        <row r="2744">
          <cell r="C2744">
            <v>0</v>
          </cell>
          <cell r="D2744">
            <v>0</v>
          </cell>
          <cell r="E2744">
            <v>0</v>
          </cell>
          <cell r="F2744">
            <v>0</v>
          </cell>
          <cell r="G2744">
            <v>0</v>
          </cell>
          <cell r="H2744">
            <v>0</v>
          </cell>
          <cell r="Q2744">
            <v>0</v>
          </cell>
          <cell r="R2744">
            <v>0</v>
          </cell>
          <cell r="S2744">
            <v>0</v>
          </cell>
        </row>
        <row r="2745">
          <cell r="C2745">
            <v>0</v>
          </cell>
          <cell r="D2745">
            <v>0</v>
          </cell>
          <cell r="E2745">
            <v>0</v>
          </cell>
          <cell r="F2745">
            <v>0</v>
          </cell>
          <cell r="H2745">
            <v>0</v>
          </cell>
          <cell r="Q2745">
            <v>0</v>
          </cell>
          <cell r="R2745">
            <v>0</v>
          </cell>
          <cell r="S2745">
            <v>0</v>
          </cell>
        </row>
        <row r="2746">
          <cell r="C2746">
            <v>0</v>
          </cell>
          <cell r="D2746">
            <v>0</v>
          </cell>
          <cell r="E2746">
            <v>0</v>
          </cell>
          <cell r="F2746">
            <v>0</v>
          </cell>
          <cell r="H2746">
            <v>0</v>
          </cell>
          <cell r="Q2746">
            <v>0</v>
          </cell>
          <cell r="R2746">
            <v>0</v>
          </cell>
          <cell r="S2746">
            <v>0</v>
          </cell>
        </row>
        <row r="2747">
          <cell r="B2747">
            <v>4</v>
          </cell>
          <cell r="C2747" t="str">
            <v>基本直接费</v>
          </cell>
          <cell r="G2747">
            <v>94.85765261975321</v>
          </cell>
        </row>
        <row r="2748">
          <cell r="B2748">
            <v>5</v>
          </cell>
          <cell r="C2748" t="str">
            <v>其他直接费</v>
          </cell>
          <cell r="G2748">
            <v>15.401611404364353</v>
          </cell>
        </row>
        <row r="2749">
          <cell r="B2749">
            <v>6</v>
          </cell>
          <cell r="C2749" t="str">
            <v>间接费</v>
          </cell>
          <cell r="G2749">
            <v>7.1394043529010949</v>
          </cell>
        </row>
        <row r="2750">
          <cell r="B2750">
            <v>7</v>
          </cell>
          <cell r="C2750" t="str">
            <v>合计</v>
          </cell>
          <cell r="G2750">
            <v>117.39866837701865</v>
          </cell>
        </row>
        <row r="2752">
          <cell r="B2752" t="str">
            <v>单   价   分   析   表</v>
          </cell>
          <cell r="J2752" t="str">
            <v>工序划分</v>
          </cell>
          <cell r="Q2752" t="str">
            <v>汇总项</v>
          </cell>
        </row>
        <row r="2754">
          <cell r="A2754" t="str">
            <v>BOQ系数</v>
          </cell>
          <cell r="B2754" t="str">
            <v>项目编号:</v>
          </cell>
          <cell r="C2754" t="str">
            <v>GG800</v>
          </cell>
          <cell r="G2754" t="str">
            <v>数量</v>
          </cell>
          <cell r="H2754">
            <v>45</v>
          </cell>
          <cell r="I2754" t="str">
            <v>单价</v>
          </cell>
        </row>
        <row r="2755">
          <cell r="B2755" t="str">
            <v>项目名称:</v>
          </cell>
          <cell r="C2755" t="str">
            <v>DN 800 steel drainage and recyculation pipe flanged jointed</v>
          </cell>
          <cell r="G2755" t="str">
            <v>单位</v>
          </cell>
          <cell r="H2755">
            <v>0</v>
          </cell>
          <cell r="I2755">
            <v>437.03296445112926</v>
          </cell>
          <cell r="J2755" t="str">
            <v>挖</v>
          </cell>
          <cell r="K2755" t="str">
            <v>沙</v>
          </cell>
          <cell r="L2755" t="str">
            <v>土</v>
          </cell>
          <cell r="M2755" t="str">
            <v>运</v>
          </cell>
          <cell r="N2755" t="str">
            <v>钢管</v>
          </cell>
        </row>
        <row r="2756">
          <cell r="A2756" t="str">
            <v>GG800</v>
          </cell>
          <cell r="B2756" t="str">
            <v>单   价:</v>
          </cell>
          <cell r="C2756">
            <v>437.03296445112926</v>
          </cell>
          <cell r="D2756" t="str">
            <v>USD/</v>
          </cell>
          <cell r="G2756" t="str">
            <v>定额单位</v>
          </cell>
          <cell r="I2756">
            <v>42458</v>
          </cell>
          <cell r="J2756" t="str">
            <v>1=120</v>
          </cell>
          <cell r="K2756" t="str">
            <v>1=134</v>
          </cell>
          <cell r="L2756" t="str">
            <v>1=135</v>
          </cell>
          <cell r="M2756" t="str">
            <v>1=111</v>
          </cell>
          <cell r="N2756" t="str">
            <v>5=52</v>
          </cell>
        </row>
        <row r="2757">
          <cell r="A2757" t="str">
            <v>定额号</v>
          </cell>
          <cell r="B2757" t="str">
            <v>E01</v>
          </cell>
          <cell r="C2757" t="str">
            <v>名称及规格</v>
          </cell>
          <cell r="D2757" t="str">
            <v>单位</v>
          </cell>
          <cell r="E2757" t="str">
            <v>数  量</v>
          </cell>
          <cell r="F2757" t="str">
            <v>单价</v>
          </cell>
          <cell r="G2757" t="str">
            <v>合价</v>
          </cell>
          <cell r="J2757" t="str">
            <v>100M3</v>
          </cell>
          <cell r="K2757" t="str">
            <v>100m3</v>
          </cell>
          <cell r="L2757" t="str">
            <v>100m3</v>
          </cell>
          <cell r="M2757" t="str">
            <v>100m3</v>
          </cell>
          <cell r="N2757" t="str">
            <v>10M</v>
          </cell>
          <cell r="Q2757" t="str">
            <v>数量汇总</v>
          </cell>
          <cell r="R2757" t="str">
            <v>价格汇总(美元)</v>
          </cell>
          <cell r="S2757" t="str">
            <v>价格汇总(当地币)</v>
          </cell>
        </row>
        <row r="2758">
          <cell r="G2758" t="str">
            <v>美元</v>
          </cell>
          <cell r="H2758" t="str">
            <v>当地币</v>
          </cell>
          <cell r="J2758">
            <v>2.6950000000000002E-2</v>
          </cell>
          <cell r="K2758">
            <v>6.5260000000000006E-3</v>
          </cell>
          <cell r="L2758">
            <v>1.5400000000000002E-2</v>
          </cell>
          <cell r="N2758">
            <v>0.1</v>
          </cell>
        </row>
        <row r="2759">
          <cell r="A2759" t="str">
            <v>L00</v>
          </cell>
          <cell r="B2759">
            <v>1</v>
          </cell>
          <cell r="C2759" t="str">
            <v>人工</v>
          </cell>
          <cell r="G2759">
            <v>2.3585724570252191</v>
          </cell>
          <cell r="H2759">
            <v>229.13531420000004</v>
          </cell>
          <cell r="Q2759">
            <v>0</v>
          </cell>
          <cell r="R2759">
            <v>106.13576056613486</v>
          </cell>
          <cell r="S2759">
            <v>10311.089139000002</v>
          </cell>
        </row>
        <row r="2760">
          <cell r="A2760" t="str">
            <v>L10</v>
          </cell>
          <cell r="B2760">
            <v>1.1000000000000001</v>
          </cell>
          <cell r="C2760" t="str">
            <v>力工</v>
          </cell>
          <cell r="D2760" t="str">
            <v>day</v>
          </cell>
          <cell r="E2760">
            <v>0.58378424000000007</v>
          </cell>
          <cell r="F2760">
            <v>2.8821410190427175</v>
          </cell>
          <cell r="G2760">
            <v>1.6825485043746786</v>
          </cell>
          <cell r="H2760">
            <v>163.45958720000004</v>
          </cell>
          <cell r="J2760">
            <v>0.55199999999999994</v>
          </cell>
          <cell r="K2760">
            <v>11.04</v>
          </cell>
          <cell r="L2760">
            <v>3.9520000000000004</v>
          </cell>
          <cell r="N2760">
            <v>4.3600000000000003</v>
          </cell>
          <cell r="Q2760">
            <v>26.270290800000001</v>
          </cell>
          <cell r="R2760">
            <v>75.714682696860535</v>
          </cell>
          <cell r="S2760">
            <v>7355.6814240000022</v>
          </cell>
        </row>
        <row r="2761">
          <cell r="A2761" t="str">
            <v>L20</v>
          </cell>
          <cell r="B2761">
            <v>1.2</v>
          </cell>
          <cell r="C2761" t="str">
            <v>技工</v>
          </cell>
          <cell r="D2761" t="str">
            <v>day</v>
          </cell>
          <cell r="E2761">
            <v>0.14594606000000002</v>
          </cell>
          <cell r="F2761">
            <v>4.6320123520329384</v>
          </cell>
          <cell r="G2761">
            <v>0.67602395265054038</v>
          </cell>
          <cell r="H2761">
            <v>65.675727000000009</v>
          </cell>
          <cell r="J2761">
            <v>0.13799999999999998</v>
          </cell>
          <cell r="K2761">
            <v>2.76</v>
          </cell>
          <cell r="L2761">
            <v>0.9880000000000001</v>
          </cell>
          <cell r="N2761">
            <v>1.0900000000000001</v>
          </cell>
          <cell r="Q2761">
            <v>6.5675727000000004</v>
          </cell>
          <cell r="R2761">
            <v>30.421077869274317</v>
          </cell>
          <cell r="S2761">
            <v>2955.4077150000003</v>
          </cell>
        </row>
        <row r="2762">
          <cell r="A2762" t="str">
            <v>M000</v>
          </cell>
          <cell r="B2762">
            <v>2</v>
          </cell>
          <cell r="C2762" t="str">
            <v>建筑材料</v>
          </cell>
          <cell r="G2762">
            <v>344.66693232994407</v>
          </cell>
          <cell r="H2762">
            <v>33484.392475854067</v>
          </cell>
          <cell r="Q2762">
            <v>0</v>
          </cell>
          <cell r="R2762">
            <v>15510.011954847483</v>
          </cell>
          <cell r="S2762">
            <v>1506797.661413433</v>
          </cell>
        </row>
        <row r="2763">
          <cell r="C2763">
            <v>0</v>
          </cell>
          <cell r="D2763">
            <v>0</v>
          </cell>
          <cell r="E2763">
            <v>0</v>
          </cell>
          <cell r="F2763">
            <v>0</v>
          </cell>
          <cell r="G2763">
            <v>0</v>
          </cell>
          <cell r="H2763">
            <v>0</v>
          </cell>
          <cell r="Q2763">
            <v>0</v>
          </cell>
          <cell r="R2763">
            <v>0</v>
          </cell>
          <cell r="S2763">
            <v>0</v>
          </cell>
        </row>
        <row r="2764">
          <cell r="A2764" t="str">
            <v>Y08</v>
          </cell>
          <cell r="C2764" t="str">
            <v>水</v>
          </cell>
          <cell r="D2764" t="str">
            <v>m3</v>
          </cell>
          <cell r="E2764">
            <v>2.3870000000000006E-2</v>
          </cell>
          <cell r="F2764">
            <v>0.51466803911477099</v>
          </cell>
          <cell r="G2764">
            <v>1.2285126093669586E-2</v>
          </cell>
          <cell r="H2764">
            <v>1.1935000000000004</v>
          </cell>
          <cell r="L2764">
            <v>1.55</v>
          </cell>
          <cell r="M2764">
            <v>1.2</v>
          </cell>
          <cell r="Q2764">
            <v>1.0741500000000002</v>
          </cell>
          <cell r="R2764">
            <v>0.55283067421513143</v>
          </cell>
          <cell r="S2764">
            <v>53.707500000000017</v>
          </cell>
        </row>
        <row r="2765">
          <cell r="A2765" t="str">
            <v>GG7</v>
          </cell>
          <cell r="C2765" t="str">
            <v>DN800</v>
          </cell>
          <cell r="D2765" t="str">
            <v>m</v>
          </cell>
          <cell r="E2765">
            <v>1</v>
          </cell>
          <cell r="F2765">
            <v>344</v>
          </cell>
          <cell r="G2765">
            <v>344</v>
          </cell>
          <cell r="H2765">
            <v>33419.599999999999</v>
          </cell>
          <cell r="N2765">
            <v>10</v>
          </cell>
          <cell r="Q2765">
            <v>45</v>
          </cell>
          <cell r="R2765">
            <v>15480</v>
          </cell>
          <cell r="S2765">
            <v>1503882</v>
          </cell>
        </row>
        <row r="2766">
          <cell r="A2766" t="str">
            <v>Y10</v>
          </cell>
          <cell r="C2766" t="str">
            <v>氧气</v>
          </cell>
          <cell r="D2766" t="str">
            <v>m3</v>
          </cell>
          <cell r="E2766">
            <v>0.11000000000000001</v>
          </cell>
          <cell r="F2766">
            <v>2.4929233144621716</v>
          </cell>
          <cell r="G2766">
            <v>0.27422156459083891</v>
          </cell>
          <cell r="H2766">
            <v>26.640625</v>
          </cell>
          <cell r="N2766">
            <v>1.1000000000000001</v>
          </cell>
          <cell r="Q2766">
            <v>4.9500000000000011</v>
          </cell>
          <cell r="R2766">
            <v>12.339970406587751</v>
          </cell>
          <cell r="S2766">
            <v>1198.828125</v>
          </cell>
        </row>
        <row r="2767">
          <cell r="A2767" t="str">
            <v>Y11</v>
          </cell>
          <cell r="C2767" t="str">
            <v>乙炔</v>
          </cell>
          <cell r="D2767" t="str">
            <v>kg</v>
          </cell>
          <cell r="E2767">
            <v>3.6700000000000003E-2</v>
          </cell>
          <cell r="F2767">
            <v>9.4617249571172213</v>
          </cell>
          <cell r="G2767">
            <v>0.34724530592620206</v>
          </cell>
          <cell r="H2767">
            <v>33.734881470730535</v>
          </cell>
          <cell r="N2767">
            <v>0.36699999999999999</v>
          </cell>
          <cell r="Q2767">
            <v>1.6515000000000002</v>
          </cell>
          <cell r="R2767">
            <v>15.626038766679093</v>
          </cell>
          <cell r="S2767">
            <v>1518.069666182874</v>
          </cell>
        </row>
        <row r="2768">
          <cell r="A2768" t="str">
            <v>Y05-1</v>
          </cell>
          <cell r="C2768" t="str">
            <v>润滑油</v>
          </cell>
          <cell r="D2768" t="str">
            <v>kg</v>
          </cell>
          <cell r="E2768">
            <v>3.9900000000000005E-2</v>
          </cell>
          <cell r="F2768">
            <v>0.83158730158730176</v>
          </cell>
          <cell r="G2768">
            <v>3.3180333333333346E-2</v>
          </cell>
          <cell r="H2768">
            <v>3.223469383333335</v>
          </cell>
          <cell r="N2768">
            <v>0.39900000000000002</v>
          </cell>
          <cell r="Q2768">
            <v>1.7955000000000003</v>
          </cell>
          <cell r="R2768">
            <v>1.4931150000000006</v>
          </cell>
          <cell r="S2768">
            <v>145.05612225000007</v>
          </cell>
        </row>
        <row r="2769">
          <cell r="C2769">
            <v>0</v>
          </cell>
          <cell r="D2769">
            <v>0</v>
          </cell>
          <cell r="E2769">
            <v>0</v>
          </cell>
          <cell r="F2769">
            <v>0</v>
          </cell>
          <cell r="G2769">
            <v>0</v>
          </cell>
          <cell r="H2769">
            <v>0</v>
          </cell>
          <cell r="Q2769">
            <v>0</v>
          </cell>
          <cell r="R2769">
            <v>0</v>
          </cell>
          <cell r="S2769">
            <v>0</v>
          </cell>
        </row>
        <row r="2770">
          <cell r="C2770">
            <v>0</v>
          </cell>
          <cell r="D2770">
            <v>0</v>
          </cell>
          <cell r="E2770">
            <v>0</v>
          </cell>
          <cell r="F2770">
            <v>0</v>
          </cell>
          <cell r="G2770">
            <v>0</v>
          </cell>
          <cell r="H2770">
            <v>0</v>
          </cell>
          <cell r="Q2770">
            <v>0</v>
          </cell>
          <cell r="R2770">
            <v>0</v>
          </cell>
          <cell r="S2770">
            <v>0</v>
          </cell>
        </row>
        <row r="2771">
          <cell r="C2771">
            <v>0</v>
          </cell>
          <cell r="D2771">
            <v>0</v>
          </cell>
          <cell r="E2771">
            <v>0</v>
          </cell>
          <cell r="F2771">
            <v>0</v>
          </cell>
          <cell r="G2771">
            <v>0</v>
          </cell>
          <cell r="H2771">
            <v>0</v>
          </cell>
          <cell r="Q2771">
            <v>0</v>
          </cell>
          <cell r="R2771">
            <v>0</v>
          </cell>
          <cell r="S2771">
            <v>0</v>
          </cell>
        </row>
        <row r="2772">
          <cell r="C2772">
            <v>0</v>
          </cell>
          <cell r="D2772">
            <v>0</v>
          </cell>
          <cell r="E2772">
            <v>0</v>
          </cell>
          <cell r="F2772">
            <v>0</v>
          </cell>
          <cell r="G2772">
            <v>0</v>
          </cell>
          <cell r="H2772">
            <v>0</v>
          </cell>
          <cell r="Q2772">
            <v>0</v>
          </cell>
          <cell r="R2772">
            <v>0</v>
          </cell>
          <cell r="S2772">
            <v>0</v>
          </cell>
        </row>
        <row r="2773">
          <cell r="C2773">
            <v>0</v>
          </cell>
          <cell r="D2773">
            <v>0</v>
          </cell>
          <cell r="E2773">
            <v>0</v>
          </cell>
          <cell r="F2773">
            <v>0</v>
          </cell>
          <cell r="G2773">
            <v>0</v>
          </cell>
          <cell r="H2773">
            <v>0</v>
          </cell>
          <cell r="Q2773">
            <v>0</v>
          </cell>
          <cell r="R2773">
            <v>0</v>
          </cell>
          <cell r="S2773">
            <v>0</v>
          </cell>
        </row>
        <row r="2774">
          <cell r="C2774">
            <v>0</v>
          </cell>
          <cell r="D2774">
            <v>0</v>
          </cell>
          <cell r="E2774">
            <v>0</v>
          </cell>
          <cell r="F2774">
            <v>0</v>
          </cell>
          <cell r="G2774">
            <v>0</v>
          </cell>
          <cell r="H2774">
            <v>0</v>
          </cell>
          <cell r="Q2774">
            <v>0</v>
          </cell>
          <cell r="R2774">
            <v>0</v>
          </cell>
          <cell r="S2774">
            <v>0</v>
          </cell>
        </row>
        <row r="2775">
          <cell r="C2775">
            <v>0</v>
          </cell>
          <cell r="D2775">
            <v>0</v>
          </cell>
          <cell r="E2775">
            <v>0</v>
          </cell>
          <cell r="F2775">
            <v>0</v>
          </cell>
          <cell r="G2775">
            <v>0</v>
          </cell>
          <cell r="H2775">
            <v>0</v>
          </cell>
          <cell r="Q2775">
            <v>0</v>
          </cell>
          <cell r="R2775">
            <v>0</v>
          </cell>
          <cell r="S2775">
            <v>0</v>
          </cell>
        </row>
        <row r="2776">
          <cell r="C2776">
            <v>0</v>
          </cell>
          <cell r="D2776">
            <v>0</v>
          </cell>
          <cell r="E2776">
            <v>0</v>
          </cell>
          <cell r="F2776">
            <v>0</v>
          </cell>
          <cell r="G2776">
            <v>0</v>
          </cell>
          <cell r="H2776">
            <v>0</v>
          </cell>
          <cell r="Q2776">
            <v>0</v>
          </cell>
          <cell r="R2776">
            <v>0</v>
          </cell>
          <cell r="S2776">
            <v>0</v>
          </cell>
        </row>
        <row r="2777">
          <cell r="C2777">
            <v>0</v>
          </cell>
          <cell r="D2777">
            <v>0</v>
          </cell>
          <cell r="E2777">
            <v>0</v>
          </cell>
          <cell r="F2777">
            <v>0</v>
          </cell>
          <cell r="G2777">
            <v>0</v>
          </cell>
          <cell r="H2777">
            <v>0</v>
          </cell>
          <cell r="Q2777">
            <v>0</v>
          </cell>
          <cell r="R2777">
            <v>0</v>
          </cell>
          <cell r="S2777">
            <v>0</v>
          </cell>
        </row>
        <row r="2778">
          <cell r="C2778">
            <v>0</v>
          </cell>
          <cell r="D2778">
            <v>0</v>
          </cell>
          <cell r="E2778">
            <v>0</v>
          </cell>
          <cell r="F2778">
            <v>0</v>
          </cell>
          <cell r="G2778">
            <v>0</v>
          </cell>
          <cell r="H2778">
            <v>0</v>
          </cell>
          <cell r="Q2778">
            <v>0</v>
          </cell>
          <cell r="R2778">
            <v>0</v>
          </cell>
          <cell r="S2778">
            <v>0</v>
          </cell>
        </row>
        <row r="2779">
          <cell r="C2779">
            <v>0</v>
          </cell>
          <cell r="D2779">
            <v>0</v>
          </cell>
          <cell r="E2779">
            <v>0</v>
          </cell>
          <cell r="F2779">
            <v>0</v>
          </cell>
          <cell r="G2779">
            <v>0</v>
          </cell>
          <cell r="H2779">
            <v>0</v>
          </cell>
          <cell r="Q2779">
            <v>0</v>
          </cell>
          <cell r="R2779">
            <v>0</v>
          </cell>
          <cell r="S2779">
            <v>0</v>
          </cell>
        </row>
        <row r="2780">
          <cell r="C2780">
            <v>0</v>
          </cell>
          <cell r="D2780">
            <v>0</v>
          </cell>
          <cell r="E2780">
            <v>0</v>
          </cell>
          <cell r="F2780">
            <v>0</v>
          </cell>
          <cell r="G2780">
            <v>0</v>
          </cell>
          <cell r="H2780">
            <v>0</v>
          </cell>
          <cell r="Q2780">
            <v>0</v>
          </cell>
          <cell r="R2780">
            <v>0</v>
          </cell>
          <cell r="S2780">
            <v>0</v>
          </cell>
        </row>
        <row r="2781">
          <cell r="C2781">
            <v>0</v>
          </cell>
          <cell r="D2781">
            <v>0</v>
          </cell>
          <cell r="E2781">
            <v>0</v>
          </cell>
          <cell r="F2781">
            <v>0</v>
          </cell>
          <cell r="G2781">
            <v>0</v>
          </cell>
          <cell r="H2781">
            <v>0</v>
          </cell>
          <cell r="Q2781">
            <v>0</v>
          </cell>
          <cell r="R2781">
            <v>0</v>
          </cell>
          <cell r="S2781">
            <v>0</v>
          </cell>
        </row>
        <row r="2782">
          <cell r="A2782" t="str">
            <v>m998</v>
          </cell>
          <cell r="C2782" t="str">
            <v>其它材料费</v>
          </cell>
          <cell r="D2782" t="str">
            <v>%</v>
          </cell>
          <cell r="E2782">
            <v>0</v>
          </cell>
          <cell r="F2782">
            <v>0</v>
          </cell>
          <cell r="G2782">
            <v>0</v>
          </cell>
          <cell r="H2782">
            <v>0</v>
          </cell>
          <cell r="Q2782">
            <v>0</v>
          </cell>
          <cell r="R2782">
            <v>0</v>
          </cell>
          <cell r="S2782">
            <v>0</v>
          </cell>
        </row>
        <row r="2783">
          <cell r="A2783" t="str">
            <v>m999</v>
          </cell>
          <cell r="C2783" t="str">
            <v>其它材料费</v>
          </cell>
          <cell r="D2783" t="str">
            <v>usd</v>
          </cell>
          <cell r="E2783">
            <v>0</v>
          </cell>
          <cell r="F2783">
            <v>1</v>
          </cell>
          <cell r="G2783">
            <v>0</v>
          </cell>
          <cell r="H2783">
            <v>0</v>
          </cell>
          <cell r="Q2783">
            <v>0</v>
          </cell>
          <cell r="R2783">
            <v>0</v>
          </cell>
          <cell r="S2783">
            <v>0</v>
          </cell>
        </row>
        <row r="2784">
          <cell r="A2784" t="str">
            <v>E000</v>
          </cell>
          <cell r="B2784">
            <v>3</v>
          </cell>
          <cell r="C2784" t="str">
            <v>施工设备</v>
          </cell>
          <cell r="G2784">
            <v>6.0953755296030527</v>
          </cell>
          <cell r="H2784">
            <v>592.16573270093659</v>
          </cell>
          <cell r="Q2784">
            <v>0</v>
          </cell>
          <cell r="R2784">
            <v>274.29189883213735</v>
          </cell>
          <cell r="S2784">
            <v>26647.457971542146</v>
          </cell>
        </row>
        <row r="2785">
          <cell r="A2785" t="str">
            <v>E501</v>
          </cell>
          <cell r="C2785" t="str">
            <v>自卸车</v>
          </cell>
          <cell r="D2785" t="str">
            <v>台班</v>
          </cell>
          <cell r="E2785">
            <v>0</v>
          </cell>
          <cell r="F2785">
            <v>136.63857054583232</v>
          </cell>
          <cell r="G2785">
            <v>0</v>
          </cell>
          <cell r="H2785">
            <v>0</v>
          </cell>
          <cell r="M2785">
            <v>0.8</v>
          </cell>
          <cell r="Q2785">
            <v>0</v>
          </cell>
          <cell r="R2785">
            <v>0</v>
          </cell>
          <cell r="S2785">
            <v>0</v>
          </cell>
        </row>
        <row r="2786">
          <cell r="A2786" t="str">
            <v>E010-1</v>
          </cell>
          <cell r="C2786" t="str">
            <v>履带反铲日立ZX250H-1m3</v>
          </cell>
          <cell r="D2786" t="str">
            <v>台班</v>
          </cell>
          <cell r="E2786">
            <v>3.1510769230769231E-3</v>
          </cell>
          <cell r="F2786">
            <v>194.35600634043132</v>
          </cell>
          <cell r="G2786">
            <v>0.61243072644072527</v>
          </cell>
          <cell r="H2786">
            <v>59.497645073716463</v>
          </cell>
          <cell r="J2786">
            <v>0.11692307692307692</v>
          </cell>
          <cell r="Q2786">
            <v>0.14179846153846154</v>
          </cell>
          <cell r="R2786">
            <v>27.559382689832638</v>
          </cell>
          <cell r="S2786">
            <v>2677.394028317241</v>
          </cell>
        </row>
        <row r="2787">
          <cell r="A2787" t="str">
            <v>E012</v>
          </cell>
          <cell r="C2787" t="str">
            <v>山推SD22/220HP</v>
          </cell>
          <cell r="D2787" t="str">
            <v>台班</v>
          </cell>
          <cell r="E2787">
            <v>9.3426666666666664E-4</v>
          </cell>
          <cell r="F2787">
            <v>276.00076766337224</v>
          </cell>
          <cell r="G2787">
            <v>0.2578583172022999</v>
          </cell>
          <cell r="H2787">
            <v>25.050935516203438</v>
          </cell>
          <cell r="J2787">
            <v>3.4666666666666665E-2</v>
          </cell>
          <cell r="Q2787">
            <v>4.2041999999999996E-2</v>
          </cell>
          <cell r="R2787">
            <v>11.603624274103495</v>
          </cell>
          <cell r="S2787">
            <v>1127.2920982291548</v>
          </cell>
        </row>
        <row r="2788">
          <cell r="A2788" t="str">
            <v>E206</v>
          </cell>
          <cell r="C2788" t="str">
            <v>平板夯LF90</v>
          </cell>
          <cell r="D2788" t="str">
            <v>台班</v>
          </cell>
          <cell r="E2788">
            <v>5.2077480000000009E-2</v>
          </cell>
          <cell r="F2788">
            <v>47.432634504568171</v>
          </cell>
          <cell r="G2788">
            <v>2.4701720747589593</v>
          </cell>
          <cell r="H2788">
            <v>239.97721706283292</v>
          </cell>
          <cell r="K2788">
            <v>7.98</v>
          </cell>
          <cell r="Q2788">
            <v>2.3434866000000003</v>
          </cell>
          <cell r="R2788">
            <v>111.15774336415316</v>
          </cell>
          <cell r="S2788">
            <v>10798.974767827482</v>
          </cell>
        </row>
        <row r="2789">
          <cell r="A2789" t="str">
            <v>E711-1</v>
          </cell>
          <cell r="C2789" t="str">
            <v>洒水车6000L</v>
          </cell>
          <cell r="D2789" t="str">
            <v>台班</v>
          </cell>
          <cell r="E2789">
            <v>0</v>
          </cell>
          <cell r="F2789">
            <v>178.39504715484043</v>
          </cell>
          <cell r="G2789">
            <v>0</v>
          </cell>
          <cell r="H2789">
            <v>0</v>
          </cell>
          <cell r="M2789">
            <v>0.02</v>
          </cell>
          <cell r="Q2789">
            <v>0</v>
          </cell>
          <cell r="R2789">
            <v>0</v>
          </cell>
          <cell r="S2789">
            <v>0</v>
          </cell>
        </row>
        <row r="2790">
          <cell r="A2790" t="str">
            <v>E018</v>
          </cell>
          <cell r="C2790" t="str">
            <v>手扶式振动碾</v>
          </cell>
          <cell r="D2790" t="str">
            <v>台班</v>
          </cell>
          <cell r="E2790">
            <v>2.3562000000000003E-2</v>
          </cell>
          <cell r="F2790">
            <v>22.507443243291743</v>
          </cell>
          <cell r="G2790">
            <v>0.53032037769844009</v>
          </cell>
          <cell r="H2790">
            <v>51.520624693403455</v>
          </cell>
          <cell r="L2790">
            <v>1.53</v>
          </cell>
          <cell r="Q2790">
            <v>1.0602900000000002</v>
          </cell>
          <cell r="R2790">
            <v>23.864416996429803</v>
          </cell>
          <cell r="S2790">
            <v>2318.4281112031554</v>
          </cell>
        </row>
        <row r="2791">
          <cell r="A2791" t="str">
            <v>E503</v>
          </cell>
          <cell r="C2791" t="str">
            <v>汽车式起重机8T</v>
          </cell>
          <cell r="D2791" t="str">
            <v>台班</v>
          </cell>
          <cell r="E2791">
            <v>1.1333333333333334E-2</v>
          </cell>
          <cell r="F2791">
            <v>132.30936102687099</v>
          </cell>
          <cell r="G2791">
            <v>1.4995060916378713</v>
          </cell>
          <cell r="H2791">
            <v>145.67701680261919</v>
          </cell>
          <cell r="N2791">
            <v>0.11333333333333334</v>
          </cell>
          <cell r="Q2791">
            <v>0.51</v>
          </cell>
          <cell r="R2791">
            <v>67.477774123704208</v>
          </cell>
          <cell r="S2791">
            <v>6555.4657561178637</v>
          </cell>
        </row>
        <row r="2792">
          <cell r="A2792" t="str">
            <v>E505</v>
          </cell>
          <cell r="C2792" t="str">
            <v>载重汽车SX1254BM5641</v>
          </cell>
          <cell r="D2792" t="str">
            <v>台班</v>
          </cell>
          <cell r="E2792">
            <v>4.0000000000000001E-3</v>
          </cell>
          <cell r="F2792">
            <v>181.27198546618899</v>
          </cell>
          <cell r="G2792">
            <v>0.725087941864756</v>
          </cell>
          <cell r="H2792">
            <v>70.442293552161047</v>
          </cell>
          <cell r="N2792">
            <v>0.04</v>
          </cell>
          <cell r="Q2792">
            <v>0.18</v>
          </cell>
          <cell r="R2792">
            <v>32.62895738391402</v>
          </cell>
          <cell r="S2792">
            <v>3169.9032098472471</v>
          </cell>
        </row>
        <row r="2793">
          <cell r="C2793">
            <v>0</v>
          </cell>
          <cell r="D2793">
            <v>0</v>
          </cell>
          <cell r="E2793">
            <v>0</v>
          </cell>
          <cell r="F2793">
            <v>0</v>
          </cell>
          <cell r="G2793">
            <v>0</v>
          </cell>
          <cell r="H2793">
            <v>0</v>
          </cell>
          <cell r="Q2793">
            <v>0</v>
          </cell>
          <cell r="R2793">
            <v>0</v>
          </cell>
          <cell r="S2793">
            <v>0</v>
          </cell>
        </row>
        <row r="2794">
          <cell r="C2794">
            <v>0</v>
          </cell>
          <cell r="D2794">
            <v>0</v>
          </cell>
          <cell r="E2794">
            <v>0</v>
          </cell>
          <cell r="F2794">
            <v>0</v>
          </cell>
          <cell r="G2794">
            <v>0</v>
          </cell>
          <cell r="H2794">
            <v>0</v>
          </cell>
          <cell r="Q2794">
            <v>0</v>
          </cell>
          <cell r="R2794">
            <v>0</v>
          </cell>
          <cell r="S2794">
            <v>0</v>
          </cell>
        </row>
        <row r="2795">
          <cell r="C2795">
            <v>0</v>
          </cell>
          <cell r="D2795">
            <v>0</v>
          </cell>
          <cell r="E2795">
            <v>0</v>
          </cell>
          <cell r="F2795">
            <v>0</v>
          </cell>
          <cell r="H2795">
            <v>0</v>
          </cell>
          <cell r="Q2795">
            <v>0</v>
          </cell>
          <cell r="R2795">
            <v>0</v>
          </cell>
          <cell r="S2795">
            <v>0</v>
          </cell>
        </row>
        <row r="2796">
          <cell r="C2796">
            <v>0</v>
          </cell>
          <cell r="D2796">
            <v>0</v>
          </cell>
          <cell r="E2796">
            <v>0</v>
          </cell>
          <cell r="F2796">
            <v>0</v>
          </cell>
          <cell r="H2796">
            <v>0</v>
          </cell>
          <cell r="Q2796">
            <v>0</v>
          </cell>
          <cell r="R2796">
            <v>0</v>
          </cell>
          <cell r="S2796">
            <v>0</v>
          </cell>
        </row>
        <row r="2797">
          <cell r="B2797">
            <v>4</v>
          </cell>
          <cell r="C2797" t="str">
            <v>基本直接费</v>
          </cell>
          <cell r="G2797">
            <v>353.12088031657237</v>
          </cell>
        </row>
        <row r="2798">
          <cell r="B2798">
            <v>5</v>
          </cell>
          <cell r="C2798" t="str">
            <v>其他直接费</v>
          </cell>
          <cell r="G2798">
            <v>57.334652789735564</v>
          </cell>
        </row>
        <row r="2799">
          <cell r="B2799">
            <v>6</v>
          </cell>
          <cell r="C2799" t="str">
            <v>间接费</v>
          </cell>
          <cell r="G2799">
            <v>26.577431344821346</v>
          </cell>
        </row>
        <row r="2800">
          <cell r="B2800">
            <v>7</v>
          </cell>
          <cell r="C2800" t="str">
            <v>合计</v>
          </cell>
          <cell r="G2800">
            <v>437.03296445112926</v>
          </cell>
        </row>
        <row r="2802">
          <cell r="B2802" t="str">
            <v>单   价   分   析   表</v>
          </cell>
          <cell r="J2802" t="str">
            <v>工序划分</v>
          </cell>
          <cell r="Q2802" t="str">
            <v>汇总项</v>
          </cell>
        </row>
        <row r="2804">
          <cell r="A2804" t="str">
            <v>BOQ系数</v>
          </cell>
          <cell r="B2804" t="str">
            <v>项目编号:</v>
          </cell>
          <cell r="C2804" t="str">
            <v>FP400</v>
          </cell>
          <cell r="G2804" t="str">
            <v>数量</v>
          </cell>
          <cell r="H2804">
            <v>45</v>
          </cell>
          <cell r="I2804" t="str">
            <v>单价</v>
          </cell>
        </row>
        <row r="2805">
          <cell r="B2805" t="str">
            <v>项目名称:</v>
          </cell>
          <cell r="C2805" t="str">
            <v>DN 400 steel Raw Water Inlet Pipe  flanged jointed</v>
          </cell>
          <cell r="G2805" t="str">
            <v>单位</v>
          </cell>
          <cell r="H2805">
            <v>0</v>
          </cell>
          <cell r="I2805">
            <v>142.66760584056414</v>
          </cell>
          <cell r="J2805" t="str">
            <v>挖</v>
          </cell>
          <cell r="K2805" t="str">
            <v>沙</v>
          </cell>
          <cell r="L2805" t="str">
            <v>土</v>
          </cell>
          <cell r="M2805" t="str">
            <v>运</v>
          </cell>
          <cell r="N2805" t="str">
            <v>钢管</v>
          </cell>
        </row>
        <row r="2806">
          <cell r="A2806" t="str">
            <v>FP400</v>
          </cell>
          <cell r="B2806" t="str">
            <v>单   价:</v>
          </cell>
          <cell r="C2806">
            <v>142.66760584056414</v>
          </cell>
          <cell r="D2806" t="str">
            <v>USD/</v>
          </cell>
          <cell r="G2806" t="str">
            <v>定额单位</v>
          </cell>
          <cell r="I2806">
            <v>13860</v>
          </cell>
          <cell r="J2806" t="str">
            <v>1=120</v>
          </cell>
          <cell r="K2806" t="str">
            <v>1=134</v>
          </cell>
          <cell r="L2806" t="str">
            <v>1=135</v>
          </cell>
          <cell r="M2806" t="str">
            <v>1=111</v>
          </cell>
          <cell r="N2806" t="str">
            <v>5=47</v>
          </cell>
        </row>
        <row r="2807">
          <cell r="A2807" t="str">
            <v>定额号</v>
          </cell>
          <cell r="B2807" t="str">
            <v>E01</v>
          </cell>
          <cell r="C2807" t="str">
            <v>名称及规格</v>
          </cell>
          <cell r="D2807" t="str">
            <v>单位</v>
          </cell>
          <cell r="E2807" t="str">
            <v>数  量</v>
          </cell>
          <cell r="F2807" t="str">
            <v>单价</v>
          </cell>
          <cell r="G2807" t="str">
            <v>合价</v>
          </cell>
          <cell r="J2807" t="str">
            <v>100M3</v>
          </cell>
          <cell r="K2807" t="str">
            <v>100m3</v>
          </cell>
          <cell r="L2807" t="str">
            <v>100m3</v>
          </cell>
          <cell r="M2807" t="str">
            <v>100m3</v>
          </cell>
          <cell r="N2807" t="str">
            <v>10M</v>
          </cell>
          <cell r="Q2807" t="str">
            <v>数量汇总</v>
          </cell>
          <cell r="R2807" t="str">
            <v>价格汇总(美元)</v>
          </cell>
          <cell r="S2807" t="str">
            <v>价格汇总(当地币)</v>
          </cell>
        </row>
        <row r="2808">
          <cell r="G2808" t="str">
            <v>美元</v>
          </cell>
          <cell r="H2808" t="str">
            <v>当地币</v>
          </cell>
          <cell r="J2808">
            <v>1.4349999999999998E-2</v>
          </cell>
          <cell r="K2808">
            <v>3.2939999999999996E-3</v>
          </cell>
          <cell r="L2808">
            <v>9.7999999999999979E-3</v>
          </cell>
          <cell r="M2808">
            <v>0</v>
          </cell>
          <cell r="N2808">
            <v>0.1</v>
          </cell>
        </row>
        <row r="2809">
          <cell r="A2809" t="str">
            <v>L00</v>
          </cell>
          <cell r="B2809">
            <v>1</v>
          </cell>
          <cell r="C2809" t="str">
            <v>人工</v>
          </cell>
          <cell r="G2809">
            <v>1.0270715367987648</v>
          </cell>
          <cell r="H2809">
            <v>99.779999800000013</v>
          </cell>
          <cell r="Q2809">
            <v>0</v>
          </cell>
          <cell r="R2809">
            <v>46.218219155944418</v>
          </cell>
          <cell r="S2809">
            <v>4490.099991000001</v>
          </cell>
        </row>
        <row r="2810">
          <cell r="A2810" t="str">
            <v>L10</v>
          </cell>
          <cell r="B2810">
            <v>1.1000000000000001</v>
          </cell>
          <cell r="C2810" t="str">
            <v>力工</v>
          </cell>
          <cell r="D2810" t="str">
            <v>day</v>
          </cell>
          <cell r="E2810">
            <v>0.25421656000000004</v>
          </cell>
          <cell r="F2810">
            <v>2.8821410190427175</v>
          </cell>
          <cell r="G2810">
            <v>0.73268797529593421</v>
          </cell>
          <cell r="H2810">
            <v>71.180636800000016</v>
          </cell>
          <cell r="J2810">
            <v>0.55199999999999994</v>
          </cell>
          <cell r="K2810">
            <v>11.04</v>
          </cell>
          <cell r="L2810">
            <v>3.9520000000000004</v>
          </cell>
          <cell r="N2810">
            <v>1.7120000000000002</v>
          </cell>
          <cell r="Q2810">
            <v>11.439745200000001</v>
          </cell>
          <cell r="R2810">
            <v>32.970958888317043</v>
          </cell>
          <cell r="S2810">
            <v>3203.1286560000008</v>
          </cell>
        </row>
        <row r="2811">
          <cell r="A2811" t="str">
            <v>L20</v>
          </cell>
          <cell r="B2811">
            <v>1.2</v>
          </cell>
          <cell r="C2811" t="str">
            <v>技工</v>
          </cell>
          <cell r="D2811" t="str">
            <v>day</v>
          </cell>
          <cell r="E2811">
            <v>6.3554140000000009E-2</v>
          </cell>
          <cell r="F2811">
            <v>4.6320123520329384</v>
          </cell>
          <cell r="G2811">
            <v>0.29438356150283068</v>
          </cell>
          <cell r="H2811">
            <v>28.599363000000004</v>
          </cell>
          <cell r="J2811">
            <v>0.13799999999999998</v>
          </cell>
          <cell r="K2811">
            <v>2.76</v>
          </cell>
          <cell r="L2811">
            <v>0.9880000000000001</v>
          </cell>
          <cell r="N2811">
            <v>0.42800000000000005</v>
          </cell>
          <cell r="Q2811">
            <v>2.8599363000000002</v>
          </cell>
          <cell r="R2811">
            <v>13.247260267627381</v>
          </cell>
          <cell r="S2811">
            <v>1286.9713350000002</v>
          </cell>
        </row>
        <row r="2812">
          <cell r="A2812" t="str">
            <v>M000</v>
          </cell>
          <cell r="B2812">
            <v>2</v>
          </cell>
          <cell r="C2812" t="str">
            <v>建筑材料</v>
          </cell>
          <cell r="G2812">
            <v>111.00222138607089</v>
          </cell>
          <cell r="H2812">
            <v>10783.865807656788</v>
          </cell>
          <cell r="Q2812">
            <v>0</v>
          </cell>
          <cell r="R2812">
            <v>4995.0999623731896</v>
          </cell>
          <cell r="S2812">
            <v>485273.96134455549</v>
          </cell>
        </row>
        <row r="2813">
          <cell r="C2813">
            <v>0</v>
          </cell>
          <cell r="D2813">
            <v>0</v>
          </cell>
          <cell r="E2813">
            <v>0</v>
          </cell>
          <cell r="F2813">
            <v>0</v>
          </cell>
          <cell r="G2813">
            <v>0</v>
          </cell>
          <cell r="H2813">
            <v>0</v>
          </cell>
          <cell r="Q2813">
            <v>0</v>
          </cell>
          <cell r="R2813">
            <v>0</v>
          </cell>
          <cell r="S2813">
            <v>0</v>
          </cell>
        </row>
        <row r="2814">
          <cell r="A2814" t="str">
            <v>Y08</v>
          </cell>
          <cell r="C2814" t="str">
            <v>水</v>
          </cell>
          <cell r="D2814" t="str">
            <v>m3</v>
          </cell>
          <cell r="E2814">
            <v>1.5189999999999997E-2</v>
          </cell>
          <cell r="F2814">
            <v>0.51466803911477099</v>
          </cell>
          <cell r="G2814">
            <v>7.8178075141533705E-3</v>
          </cell>
          <cell r="H2814">
            <v>0.75949999999999995</v>
          </cell>
          <cell r="L2814">
            <v>1.55</v>
          </cell>
          <cell r="M2814">
            <v>1.2</v>
          </cell>
          <cell r="Q2814">
            <v>0.68354999999999988</v>
          </cell>
          <cell r="R2814">
            <v>0.35180133813690168</v>
          </cell>
          <cell r="S2814">
            <v>34.177499999999995</v>
          </cell>
        </row>
        <row r="2815">
          <cell r="A2815" t="str">
            <v>FG1</v>
          </cell>
          <cell r="C2815" t="str">
            <v>DN 400</v>
          </cell>
          <cell r="D2815" t="str">
            <v>m</v>
          </cell>
          <cell r="E2815">
            <v>1</v>
          </cell>
          <cell r="F2815">
            <v>110.7</v>
          </cell>
          <cell r="G2815">
            <v>110.7</v>
          </cell>
          <cell r="H2815">
            <v>10754.505000000001</v>
          </cell>
          <cell r="N2815">
            <v>10</v>
          </cell>
          <cell r="Q2815">
            <v>45</v>
          </cell>
          <cell r="R2815">
            <v>4981.5</v>
          </cell>
          <cell r="S2815">
            <v>483952.72500000003</v>
          </cell>
        </row>
        <row r="2816">
          <cell r="A2816" t="str">
            <v>Y10</v>
          </cell>
          <cell r="C2816" t="str">
            <v>氧气</v>
          </cell>
          <cell r="D2816" t="str">
            <v>m3</v>
          </cell>
          <cell r="E2816">
            <v>4.9500000000000002E-2</v>
          </cell>
          <cell r="F2816">
            <v>2.4929233144621716</v>
          </cell>
          <cell r="G2816">
            <v>0.1233997040658775</v>
          </cell>
          <cell r="H2816">
            <v>11.98828125</v>
          </cell>
          <cell r="N2816">
            <v>0.495</v>
          </cell>
          <cell r="Q2816">
            <v>2.2275</v>
          </cell>
          <cell r="R2816">
            <v>5.5529866829644874</v>
          </cell>
          <cell r="S2816">
            <v>539.47265625</v>
          </cell>
        </row>
        <row r="2817">
          <cell r="A2817" t="str">
            <v>Y11</v>
          </cell>
          <cell r="C2817" t="str">
            <v>乙炔</v>
          </cell>
          <cell r="D2817" t="str">
            <v>kg</v>
          </cell>
          <cell r="E2817">
            <v>1.6500000000000001E-2</v>
          </cell>
          <cell r="F2817">
            <v>9.4617249571172213</v>
          </cell>
          <cell r="G2817">
            <v>0.15611846179243416</v>
          </cell>
          <cell r="H2817">
            <v>15.16690856313498</v>
          </cell>
          <cell r="N2817">
            <v>0.16500000000000001</v>
          </cell>
          <cell r="Q2817">
            <v>0.74250000000000005</v>
          </cell>
          <cell r="R2817">
            <v>7.0253307806595373</v>
          </cell>
          <cell r="S2817">
            <v>682.51088534107407</v>
          </cell>
        </row>
        <row r="2818">
          <cell r="A2818" t="str">
            <v>Y05-1</v>
          </cell>
          <cell r="C2818" t="str">
            <v>润滑油</v>
          </cell>
          <cell r="D2818" t="str">
            <v>kg</v>
          </cell>
          <cell r="E2818">
            <v>1.7899999999999999E-2</v>
          </cell>
          <cell r="F2818">
            <v>0.83158730158730176</v>
          </cell>
          <cell r="G2818">
            <v>1.4885412698412702E-2</v>
          </cell>
          <cell r="H2818">
            <v>1.446117843650794</v>
          </cell>
          <cell r="N2818">
            <v>0.17899999999999999</v>
          </cell>
          <cell r="Q2818">
            <v>0.80549999999999999</v>
          </cell>
          <cell r="R2818">
            <v>0.66984357142857154</v>
          </cell>
          <cell r="S2818">
            <v>65.075302964285726</v>
          </cell>
        </row>
        <row r="2819">
          <cell r="C2819">
            <v>0</v>
          </cell>
          <cell r="D2819">
            <v>0</v>
          </cell>
          <cell r="E2819">
            <v>0</v>
          </cell>
          <cell r="F2819">
            <v>0</v>
          </cell>
          <cell r="G2819">
            <v>0</v>
          </cell>
          <cell r="H2819">
            <v>0</v>
          </cell>
          <cell r="Q2819">
            <v>0</v>
          </cell>
          <cell r="R2819">
            <v>0</v>
          </cell>
          <cell r="S2819">
            <v>0</v>
          </cell>
        </row>
        <row r="2820">
          <cell r="C2820">
            <v>0</v>
          </cell>
          <cell r="D2820">
            <v>0</v>
          </cell>
          <cell r="E2820">
            <v>0</v>
          </cell>
          <cell r="F2820">
            <v>0</v>
          </cell>
          <cell r="G2820">
            <v>0</v>
          </cell>
          <cell r="H2820">
            <v>0</v>
          </cell>
          <cell r="Q2820">
            <v>0</v>
          </cell>
          <cell r="R2820">
            <v>0</v>
          </cell>
          <cell r="S2820">
            <v>0</v>
          </cell>
        </row>
        <row r="2821">
          <cell r="C2821">
            <v>0</v>
          </cell>
          <cell r="D2821">
            <v>0</v>
          </cell>
          <cell r="E2821">
            <v>0</v>
          </cell>
          <cell r="F2821">
            <v>0</v>
          </cell>
          <cell r="G2821">
            <v>0</v>
          </cell>
          <cell r="H2821">
            <v>0</v>
          </cell>
          <cell r="Q2821">
            <v>0</v>
          </cell>
          <cell r="R2821">
            <v>0</v>
          </cell>
          <cell r="S2821">
            <v>0</v>
          </cell>
        </row>
        <row r="2822">
          <cell r="C2822">
            <v>0</v>
          </cell>
          <cell r="D2822">
            <v>0</v>
          </cell>
          <cell r="E2822">
            <v>0</v>
          </cell>
          <cell r="F2822">
            <v>0</v>
          </cell>
          <cell r="G2822">
            <v>0</v>
          </cell>
          <cell r="H2822">
            <v>0</v>
          </cell>
          <cell r="Q2822">
            <v>0</v>
          </cell>
          <cell r="R2822">
            <v>0</v>
          </cell>
          <cell r="S2822">
            <v>0</v>
          </cell>
        </row>
        <row r="2823">
          <cell r="C2823">
            <v>0</v>
          </cell>
          <cell r="D2823">
            <v>0</v>
          </cell>
          <cell r="E2823">
            <v>0</v>
          </cell>
          <cell r="F2823">
            <v>0</v>
          </cell>
          <cell r="G2823">
            <v>0</v>
          </cell>
          <cell r="H2823">
            <v>0</v>
          </cell>
          <cell r="Q2823">
            <v>0</v>
          </cell>
          <cell r="R2823">
            <v>0</v>
          </cell>
          <cell r="S2823">
            <v>0</v>
          </cell>
        </row>
        <row r="2824">
          <cell r="C2824">
            <v>0</v>
          </cell>
          <cell r="D2824">
            <v>0</v>
          </cell>
          <cell r="E2824">
            <v>0</v>
          </cell>
          <cell r="F2824">
            <v>0</v>
          </cell>
          <cell r="G2824">
            <v>0</v>
          </cell>
          <cell r="H2824">
            <v>0</v>
          </cell>
          <cell r="Q2824">
            <v>0</v>
          </cell>
          <cell r="R2824">
            <v>0</v>
          </cell>
          <cell r="S2824">
            <v>0</v>
          </cell>
        </row>
        <row r="2825">
          <cell r="C2825">
            <v>0</v>
          </cell>
          <cell r="D2825">
            <v>0</v>
          </cell>
          <cell r="E2825">
            <v>0</v>
          </cell>
          <cell r="F2825">
            <v>0</v>
          </cell>
          <cell r="G2825">
            <v>0</v>
          </cell>
          <cell r="H2825">
            <v>0</v>
          </cell>
          <cell r="Q2825">
            <v>0</v>
          </cell>
          <cell r="R2825">
            <v>0</v>
          </cell>
          <cell r="S2825">
            <v>0</v>
          </cell>
        </row>
        <row r="2826">
          <cell r="C2826">
            <v>0</v>
          </cell>
          <cell r="D2826">
            <v>0</v>
          </cell>
          <cell r="E2826">
            <v>0</v>
          </cell>
          <cell r="F2826">
            <v>0</v>
          </cell>
          <cell r="G2826">
            <v>0</v>
          </cell>
          <cell r="H2826">
            <v>0</v>
          </cell>
          <cell r="Q2826">
            <v>0</v>
          </cell>
          <cell r="R2826">
            <v>0</v>
          </cell>
          <cell r="S2826">
            <v>0</v>
          </cell>
        </row>
        <row r="2827">
          <cell r="C2827">
            <v>0</v>
          </cell>
          <cell r="D2827">
            <v>0</v>
          </cell>
          <cell r="E2827">
            <v>0</v>
          </cell>
          <cell r="F2827">
            <v>0</v>
          </cell>
          <cell r="G2827">
            <v>0</v>
          </cell>
          <cell r="H2827">
            <v>0</v>
          </cell>
          <cell r="Q2827">
            <v>0</v>
          </cell>
          <cell r="R2827">
            <v>0</v>
          </cell>
          <cell r="S2827">
            <v>0</v>
          </cell>
        </row>
        <row r="2828">
          <cell r="C2828">
            <v>0</v>
          </cell>
          <cell r="D2828">
            <v>0</v>
          </cell>
          <cell r="E2828">
            <v>0</v>
          </cell>
          <cell r="F2828">
            <v>0</v>
          </cell>
          <cell r="G2828">
            <v>0</v>
          </cell>
          <cell r="H2828">
            <v>0</v>
          </cell>
          <cell r="Q2828">
            <v>0</v>
          </cell>
          <cell r="R2828">
            <v>0</v>
          </cell>
          <cell r="S2828">
            <v>0</v>
          </cell>
        </row>
        <row r="2829">
          <cell r="C2829">
            <v>0</v>
          </cell>
          <cell r="D2829">
            <v>0</v>
          </cell>
          <cell r="E2829">
            <v>0</v>
          </cell>
          <cell r="F2829">
            <v>0</v>
          </cell>
          <cell r="G2829">
            <v>0</v>
          </cell>
          <cell r="H2829">
            <v>0</v>
          </cell>
          <cell r="Q2829">
            <v>0</v>
          </cell>
          <cell r="R2829">
            <v>0</v>
          </cell>
          <cell r="S2829">
            <v>0</v>
          </cell>
        </row>
        <row r="2830">
          <cell r="C2830">
            <v>0</v>
          </cell>
          <cell r="D2830">
            <v>0</v>
          </cell>
          <cell r="E2830">
            <v>0</v>
          </cell>
          <cell r="F2830">
            <v>0</v>
          </cell>
          <cell r="G2830">
            <v>0</v>
          </cell>
          <cell r="H2830">
            <v>0</v>
          </cell>
          <cell r="Q2830">
            <v>0</v>
          </cell>
          <cell r="R2830">
            <v>0</v>
          </cell>
          <cell r="S2830">
            <v>0</v>
          </cell>
        </row>
        <row r="2831">
          <cell r="C2831">
            <v>0</v>
          </cell>
          <cell r="D2831">
            <v>0</v>
          </cell>
          <cell r="E2831">
            <v>0</v>
          </cell>
          <cell r="F2831">
            <v>0</v>
          </cell>
          <cell r="G2831">
            <v>0</v>
          </cell>
          <cell r="H2831">
            <v>0</v>
          </cell>
          <cell r="Q2831">
            <v>0</v>
          </cell>
          <cell r="R2831">
            <v>0</v>
          </cell>
          <cell r="S2831">
            <v>0</v>
          </cell>
        </row>
        <row r="2832">
          <cell r="A2832" t="str">
            <v>m998</v>
          </cell>
          <cell r="C2832" t="str">
            <v>其它材料费</v>
          </cell>
          <cell r="D2832" t="str">
            <v>%</v>
          </cell>
          <cell r="E2832">
            <v>0</v>
          </cell>
          <cell r="F2832">
            <v>0</v>
          </cell>
          <cell r="G2832">
            <v>0</v>
          </cell>
          <cell r="H2832">
            <v>0</v>
          </cell>
          <cell r="Q2832">
            <v>0</v>
          </cell>
          <cell r="R2832">
            <v>0</v>
          </cell>
          <cell r="S2832">
            <v>0</v>
          </cell>
        </row>
        <row r="2833">
          <cell r="A2833" t="str">
            <v>m999</v>
          </cell>
          <cell r="C2833" t="str">
            <v>其它材料费</v>
          </cell>
          <cell r="D2833" t="str">
            <v>usd</v>
          </cell>
          <cell r="E2833">
            <v>0</v>
          </cell>
          <cell r="F2833">
            <v>1</v>
          </cell>
          <cell r="G2833">
            <v>0</v>
          </cell>
          <cell r="H2833">
            <v>0</v>
          </cell>
          <cell r="Q2833">
            <v>0</v>
          </cell>
          <cell r="R2833">
            <v>0</v>
          </cell>
          <cell r="S2833">
            <v>0</v>
          </cell>
        </row>
        <row r="2834">
          <cell r="A2834" t="str">
            <v>E000</v>
          </cell>
          <cell r="B2834">
            <v>3</v>
          </cell>
          <cell r="C2834" t="str">
            <v>施工设备</v>
          </cell>
          <cell r="G2834">
            <v>3.2455596968835403</v>
          </cell>
          <cell r="H2834">
            <v>315.30612455223599</v>
          </cell>
          <cell r="Q2834">
            <v>0</v>
          </cell>
          <cell r="R2834">
            <v>146.05018635975932</v>
          </cell>
          <cell r="S2834">
            <v>14188.77560485062</v>
          </cell>
        </row>
        <row r="2835">
          <cell r="A2835" t="str">
            <v>E501</v>
          </cell>
          <cell r="C2835" t="str">
            <v>自卸车</v>
          </cell>
          <cell r="D2835" t="str">
            <v>台班</v>
          </cell>
          <cell r="E2835">
            <v>0</v>
          </cell>
          <cell r="F2835">
            <v>136.63857054583232</v>
          </cell>
          <cell r="G2835">
            <v>0</v>
          </cell>
          <cell r="H2835">
            <v>0</v>
          </cell>
          <cell r="M2835">
            <v>0.8</v>
          </cell>
          <cell r="Q2835">
            <v>0</v>
          </cell>
          <cell r="R2835">
            <v>0</v>
          </cell>
          <cell r="S2835">
            <v>0</v>
          </cell>
        </row>
        <row r="2836">
          <cell r="A2836" t="str">
            <v>E010-1</v>
          </cell>
          <cell r="C2836" t="str">
            <v>履带反铲日立ZX250H-1m3</v>
          </cell>
          <cell r="D2836" t="str">
            <v>台班</v>
          </cell>
          <cell r="E2836">
            <v>1.6778461538461537E-3</v>
          </cell>
          <cell r="F2836">
            <v>194.35600634043132</v>
          </cell>
          <cell r="G2836">
            <v>0.32609947771519138</v>
          </cell>
          <cell r="H2836">
            <v>31.680564260030845</v>
          </cell>
          <cell r="J2836">
            <v>0.11692307692307692</v>
          </cell>
          <cell r="Q2836">
            <v>7.5503076923076909E-2</v>
          </cell>
          <cell r="R2836">
            <v>14.674476497183612</v>
          </cell>
          <cell r="S2836">
            <v>1425.625391701388</v>
          </cell>
        </row>
        <row r="2837">
          <cell r="A2837" t="str">
            <v>E012</v>
          </cell>
          <cell r="C2837" t="str">
            <v>山推SD22/220HP</v>
          </cell>
          <cell r="D2837" t="str">
            <v>台班</v>
          </cell>
          <cell r="E2837">
            <v>4.9746666666666654E-4</v>
          </cell>
          <cell r="F2837">
            <v>276.00076766337224</v>
          </cell>
          <cell r="G2837">
            <v>0.13730118188693888</v>
          </cell>
          <cell r="H2837">
            <v>13.338809820316113</v>
          </cell>
          <cell r="J2837">
            <v>3.4666666666666665E-2</v>
          </cell>
          <cell r="Q2837">
            <v>2.2385999999999996E-2</v>
          </cell>
          <cell r="R2837">
            <v>6.1785531849122499</v>
          </cell>
          <cell r="S2837">
            <v>600.2464419142251</v>
          </cell>
        </row>
        <row r="2838">
          <cell r="A2838" t="str">
            <v>E206</v>
          </cell>
          <cell r="C2838" t="str">
            <v>平板夯LF90</v>
          </cell>
          <cell r="D2838" t="str">
            <v>台班</v>
          </cell>
          <cell r="E2838">
            <v>2.628612E-2</v>
          </cell>
          <cell r="F2838">
            <v>47.432634504568171</v>
          </cell>
          <cell r="G2838">
            <v>1.2468199225032195</v>
          </cell>
          <cell r="H2838">
            <v>121.12855547118778</v>
          </cell>
          <cell r="K2838">
            <v>7.98</v>
          </cell>
          <cell r="Q2838">
            <v>1.1828753999999999</v>
          </cell>
          <cell r="R2838">
            <v>56.10689651264488</v>
          </cell>
          <cell r="S2838">
            <v>5450.7849962034497</v>
          </cell>
        </row>
        <row r="2839">
          <cell r="A2839" t="str">
            <v>E711-1</v>
          </cell>
          <cell r="C2839" t="str">
            <v>洒水车6000L</v>
          </cell>
          <cell r="D2839" t="str">
            <v>台班</v>
          </cell>
          <cell r="E2839">
            <v>0</v>
          </cell>
          <cell r="F2839">
            <v>178.39504715484043</v>
          </cell>
          <cell r="G2839">
            <v>0</v>
          </cell>
          <cell r="H2839">
            <v>0</v>
          </cell>
          <cell r="M2839">
            <v>0.02</v>
          </cell>
          <cell r="Q2839">
            <v>0</v>
          </cell>
          <cell r="R2839">
            <v>0</v>
          </cell>
          <cell r="S2839">
            <v>0</v>
          </cell>
        </row>
        <row r="2840">
          <cell r="A2840" t="str">
            <v>E018</v>
          </cell>
          <cell r="C2840" t="str">
            <v>手扶式振动碾</v>
          </cell>
          <cell r="D2840" t="str">
            <v>台班</v>
          </cell>
          <cell r="E2840">
            <v>1.4993999999999997E-2</v>
          </cell>
          <cell r="F2840">
            <v>22.507443243291743</v>
          </cell>
          <cell r="G2840">
            <v>0.3374766039899163</v>
          </cell>
          <cell r="H2840">
            <v>32.785852077620369</v>
          </cell>
          <cell r="L2840">
            <v>1.53</v>
          </cell>
          <cell r="Q2840">
            <v>0.67472999999999983</v>
          </cell>
          <cell r="R2840">
            <v>15.186447179546233</v>
          </cell>
          <cell r="S2840">
            <v>1475.3633434929166</v>
          </cell>
        </row>
        <row r="2841">
          <cell r="A2841" t="str">
            <v>E503</v>
          </cell>
          <cell r="C2841" t="str">
            <v>汽车式起重机8T</v>
          </cell>
          <cell r="D2841" t="str">
            <v>台班</v>
          </cell>
          <cell r="E2841">
            <v>5.4000000000000003E-3</v>
          </cell>
          <cell r="F2841">
            <v>132.30936102687099</v>
          </cell>
          <cell r="G2841">
            <v>0.71447054954510336</v>
          </cell>
          <cell r="H2841">
            <v>69.410813888306791</v>
          </cell>
          <cell r="N2841">
            <v>5.3999999999999999E-2</v>
          </cell>
          <cell r="Q2841">
            <v>0.24300000000000002</v>
          </cell>
          <cell r="R2841">
            <v>32.15117472952965</v>
          </cell>
          <cell r="S2841">
            <v>3123.4866249738056</v>
          </cell>
        </row>
        <row r="2842">
          <cell r="A2842" t="str">
            <v>E505</v>
          </cell>
          <cell r="C2842" t="str">
            <v>载重汽车SX1254BM5641</v>
          </cell>
          <cell r="D2842" t="str">
            <v>台班</v>
          </cell>
          <cell r="E2842">
            <v>2.666666666666667E-3</v>
          </cell>
          <cell r="F2842">
            <v>181.27198546618899</v>
          </cell>
          <cell r="G2842">
            <v>0.48339196124317069</v>
          </cell>
          <cell r="H2842">
            <v>46.961529034774038</v>
          </cell>
          <cell r="N2842">
            <v>2.6666666666666668E-2</v>
          </cell>
          <cell r="Q2842">
            <v>0.12000000000000001</v>
          </cell>
          <cell r="R2842">
            <v>21.752638255942681</v>
          </cell>
          <cell r="S2842">
            <v>2113.2688065648317</v>
          </cell>
        </row>
        <row r="2843">
          <cell r="C2843">
            <v>0</v>
          </cell>
          <cell r="D2843">
            <v>0</v>
          </cell>
          <cell r="E2843">
            <v>0</v>
          </cell>
          <cell r="F2843">
            <v>0</v>
          </cell>
          <cell r="G2843">
            <v>0</v>
          </cell>
          <cell r="H2843">
            <v>0</v>
          </cell>
          <cell r="Q2843">
            <v>0</v>
          </cell>
          <cell r="R2843">
            <v>0</v>
          </cell>
          <cell r="S2843">
            <v>0</v>
          </cell>
        </row>
        <row r="2844">
          <cell r="C2844">
            <v>0</v>
          </cell>
          <cell r="D2844">
            <v>0</v>
          </cell>
          <cell r="E2844">
            <v>0</v>
          </cell>
          <cell r="F2844">
            <v>0</v>
          </cell>
          <cell r="G2844">
            <v>0</v>
          </cell>
          <cell r="H2844">
            <v>0</v>
          </cell>
          <cell r="Q2844">
            <v>0</v>
          </cell>
          <cell r="R2844">
            <v>0</v>
          </cell>
          <cell r="S2844">
            <v>0</v>
          </cell>
        </row>
        <row r="2845">
          <cell r="C2845">
            <v>0</v>
          </cell>
          <cell r="D2845">
            <v>0</v>
          </cell>
          <cell r="E2845">
            <v>0</v>
          </cell>
          <cell r="F2845">
            <v>0</v>
          </cell>
          <cell r="H2845">
            <v>0</v>
          </cell>
          <cell r="Q2845">
            <v>0</v>
          </cell>
          <cell r="R2845">
            <v>0</v>
          </cell>
          <cell r="S2845">
            <v>0</v>
          </cell>
        </row>
        <row r="2846">
          <cell r="C2846">
            <v>0</v>
          </cell>
          <cell r="D2846">
            <v>0</v>
          </cell>
          <cell r="E2846">
            <v>0</v>
          </cell>
          <cell r="F2846">
            <v>0</v>
          </cell>
          <cell r="H2846">
            <v>0</v>
          </cell>
          <cell r="Q2846">
            <v>0</v>
          </cell>
          <cell r="R2846">
            <v>0</v>
          </cell>
          <cell r="S2846">
            <v>0</v>
          </cell>
        </row>
        <row r="2847">
          <cell r="B2847">
            <v>4</v>
          </cell>
          <cell r="C2847" t="str">
            <v>基本直接费</v>
          </cell>
          <cell r="G2847">
            <v>115.27485261975319</v>
          </cell>
        </row>
        <row r="2848">
          <cell r="B2848">
            <v>5</v>
          </cell>
          <cell r="C2848" t="str">
            <v>其他直接费</v>
          </cell>
          <cell r="G2848">
            <v>18.716660550960086</v>
          </cell>
        </row>
        <row r="2849">
          <cell r="B2849">
            <v>6</v>
          </cell>
          <cell r="C2849" t="str">
            <v>间接费</v>
          </cell>
          <cell r="G2849">
            <v>8.6760926698508403</v>
          </cell>
        </row>
        <row r="2850">
          <cell r="B2850">
            <v>7</v>
          </cell>
          <cell r="C2850" t="str">
            <v>合计</v>
          </cell>
          <cell r="G2850">
            <v>142.66760584056414</v>
          </cell>
        </row>
        <row r="2852">
          <cell r="B2852" t="str">
            <v>单   价   分   析   表</v>
          </cell>
          <cell r="J2852" t="str">
            <v>工序划分</v>
          </cell>
          <cell r="Q2852" t="str">
            <v>汇总项</v>
          </cell>
        </row>
        <row r="2854">
          <cell r="A2854" t="str">
            <v>BOQ系数</v>
          </cell>
          <cell r="B2854" t="str">
            <v>项目编号:</v>
          </cell>
          <cell r="C2854" t="str">
            <v>FP300</v>
          </cell>
          <cell r="G2854" t="str">
            <v>数量</v>
          </cell>
          <cell r="H2854">
            <v>69.5</v>
          </cell>
          <cell r="I2854" t="str">
            <v>单价</v>
          </cell>
        </row>
        <row r="2855">
          <cell r="B2855" t="str">
            <v>项目名称:</v>
          </cell>
          <cell r="C2855" t="str">
            <v>DN 300 steel  Raw Water outlet Pipe flanged jonted</v>
          </cell>
          <cell r="G2855" t="str">
            <v>单位</v>
          </cell>
          <cell r="H2855">
            <v>0</v>
          </cell>
          <cell r="I2855">
            <v>105.31956383151039</v>
          </cell>
          <cell r="J2855" t="str">
            <v>挖</v>
          </cell>
          <cell r="K2855" t="str">
            <v>沙</v>
          </cell>
          <cell r="L2855" t="str">
            <v>土</v>
          </cell>
          <cell r="M2855" t="str">
            <v>运</v>
          </cell>
          <cell r="N2855" t="str">
            <v>钢管</v>
          </cell>
        </row>
        <row r="2856">
          <cell r="A2856" t="str">
            <v>FP300</v>
          </cell>
          <cell r="B2856" t="str">
            <v>单   价:</v>
          </cell>
          <cell r="C2856">
            <v>105.31956383151039</v>
          </cell>
          <cell r="D2856" t="str">
            <v>USD/</v>
          </cell>
          <cell r="G2856" t="str">
            <v>定额单位</v>
          </cell>
          <cell r="I2856">
            <v>10232</v>
          </cell>
          <cell r="J2856" t="str">
            <v>1=120</v>
          </cell>
          <cell r="K2856" t="str">
            <v>1=134</v>
          </cell>
          <cell r="L2856" t="str">
            <v>1=135</v>
          </cell>
          <cell r="M2856" t="str">
            <v>1=111</v>
          </cell>
          <cell r="N2856" t="str">
            <v>5=46</v>
          </cell>
        </row>
        <row r="2857">
          <cell r="A2857" t="str">
            <v>定额号</v>
          </cell>
          <cell r="B2857" t="str">
            <v>E01</v>
          </cell>
          <cell r="C2857" t="str">
            <v>名称及规格</v>
          </cell>
          <cell r="D2857" t="str">
            <v>单位</v>
          </cell>
          <cell r="E2857" t="str">
            <v>数  量</v>
          </cell>
          <cell r="F2857" t="str">
            <v>单价</v>
          </cell>
          <cell r="G2857" t="str">
            <v>合价</v>
          </cell>
          <cell r="J2857" t="str">
            <v>100M3</v>
          </cell>
          <cell r="K2857" t="str">
            <v>100m3</v>
          </cell>
          <cell r="L2857" t="str">
            <v>100m3</v>
          </cell>
          <cell r="M2857" t="str">
            <v>100m3</v>
          </cell>
          <cell r="N2857" t="str">
            <v>10M</v>
          </cell>
          <cell r="Q2857" t="str">
            <v>数量汇总</v>
          </cell>
          <cell r="R2857" t="str">
            <v>价格汇总(美元)</v>
          </cell>
          <cell r="S2857" t="str">
            <v>价格汇总(当地币)</v>
          </cell>
        </row>
        <row r="2858">
          <cell r="G2858" t="str">
            <v>美元</v>
          </cell>
          <cell r="H2858" t="str">
            <v>当地币</v>
          </cell>
          <cell r="J2858">
            <v>1.1699999999999999E-2</v>
          </cell>
          <cell r="K2858">
            <v>2.5934999999999999E-3</v>
          </cell>
          <cell r="L2858">
            <v>8.3999999999999995E-3</v>
          </cell>
          <cell r="M2858">
            <v>0</v>
          </cell>
          <cell r="N2858">
            <v>0.1</v>
          </cell>
        </row>
        <row r="2859">
          <cell r="A2859" t="str">
            <v>L00</v>
          </cell>
          <cell r="B2859">
            <v>1</v>
          </cell>
          <cell r="C2859" t="str">
            <v>人工</v>
          </cell>
          <cell r="G2859">
            <v>0.757476275862069</v>
          </cell>
          <cell r="H2859">
            <v>73.588820200000015</v>
          </cell>
          <cell r="Q2859">
            <v>0</v>
          </cell>
          <cell r="R2859">
            <v>52.644601172413793</v>
          </cell>
          <cell r="S2859">
            <v>5114.4230039000013</v>
          </cell>
        </row>
        <row r="2860">
          <cell r="A2860" t="str">
            <v>L10</v>
          </cell>
          <cell r="B2860">
            <v>1.1000000000000001</v>
          </cell>
          <cell r="C2860" t="str">
            <v>力工</v>
          </cell>
          <cell r="D2860" t="str">
            <v>day</v>
          </cell>
          <cell r="E2860">
            <v>0.18748744000000001</v>
          </cell>
          <cell r="F2860">
            <v>2.8821410190427175</v>
          </cell>
          <cell r="G2860">
            <v>0.54036524137931041</v>
          </cell>
          <cell r="H2860">
            <v>52.496483200000007</v>
          </cell>
          <cell r="J2860">
            <v>0.55199999999999994</v>
          </cell>
          <cell r="K2860">
            <v>11.04</v>
          </cell>
          <cell r="L2860">
            <v>3.9520000000000004</v>
          </cell>
          <cell r="N2860">
            <v>1.1919999999999999</v>
          </cell>
          <cell r="Q2860">
            <v>13.030377080000001</v>
          </cell>
          <cell r="R2860">
            <v>37.555384275862075</v>
          </cell>
          <cell r="S2860">
            <v>3648.5055824000005</v>
          </cell>
        </row>
        <row r="2861">
          <cell r="A2861" t="str">
            <v>L20</v>
          </cell>
          <cell r="B2861">
            <v>1.2</v>
          </cell>
          <cell r="C2861" t="str">
            <v>技工</v>
          </cell>
          <cell r="D2861" t="str">
            <v>day</v>
          </cell>
          <cell r="E2861">
            <v>4.6871860000000001E-2</v>
          </cell>
          <cell r="F2861">
            <v>4.6320123520329384</v>
          </cell>
          <cell r="G2861">
            <v>0.21711103448275862</v>
          </cell>
          <cell r="H2861">
            <v>21.092337000000001</v>
          </cell>
          <cell r="J2861">
            <v>0.13799999999999998</v>
          </cell>
          <cell r="K2861">
            <v>2.76</v>
          </cell>
          <cell r="L2861">
            <v>0.9880000000000001</v>
          </cell>
          <cell r="N2861">
            <v>0.29799999999999999</v>
          </cell>
          <cell r="Q2861">
            <v>3.2575942700000002</v>
          </cell>
          <cell r="R2861">
            <v>15.089216896551724</v>
          </cell>
          <cell r="S2861">
            <v>1465.9174215</v>
          </cell>
        </row>
        <row r="2862">
          <cell r="A2862" t="str">
            <v>M000</v>
          </cell>
          <cell r="B2862">
            <v>2</v>
          </cell>
          <cell r="C2862" t="str">
            <v>建筑材料</v>
          </cell>
          <cell r="G2862">
            <v>81.678916412358788</v>
          </cell>
          <cell r="H2862">
            <v>7935.1067294606564</v>
          </cell>
          <cell r="Q2862">
            <v>0</v>
          </cell>
          <cell r="R2862">
            <v>5676.6846906589353</v>
          </cell>
          <cell r="S2862">
            <v>551489.91769751557</v>
          </cell>
        </row>
        <row r="2863">
          <cell r="C2863">
            <v>0</v>
          </cell>
          <cell r="D2863">
            <v>0</v>
          </cell>
          <cell r="E2863">
            <v>0</v>
          </cell>
          <cell r="F2863">
            <v>0</v>
          </cell>
          <cell r="G2863">
            <v>0</v>
          </cell>
          <cell r="H2863">
            <v>0</v>
          </cell>
          <cell r="Q2863">
            <v>0</v>
          </cell>
          <cell r="R2863">
            <v>0</v>
          </cell>
          <cell r="S2863">
            <v>0</v>
          </cell>
        </row>
        <row r="2864">
          <cell r="A2864" t="str">
            <v>Y08</v>
          </cell>
          <cell r="C2864" t="str">
            <v>水</v>
          </cell>
          <cell r="D2864" t="str">
            <v>m3</v>
          </cell>
          <cell r="E2864">
            <v>1.302E-2</v>
          </cell>
          <cell r="F2864">
            <v>0.51466803911477099</v>
          </cell>
          <cell r="G2864">
            <v>6.7009778692743186E-3</v>
          </cell>
          <cell r="H2864">
            <v>0.65100000000000013</v>
          </cell>
          <cell r="L2864">
            <v>1.55</v>
          </cell>
          <cell r="M2864">
            <v>1.2</v>
          </cell>
          <cell r="Q2864">
            <v>0.90488999999999997</v>
          </cell>
          <cell r="R2864">
            <v>0.46571796191456516</v>
          </cell>
          <cell r="S2864">
            <v>45.244500000000009</v>
          </cell>
        </row>
        <row r="2865">
          <cell r="A2865" t="str">
            <v>FG2</v>
          </cell>
          <cell r="C2865" t="str">
            <v>DN 300</v>
          </cell>
          <cell r="D2865" t="str">
            <v>m</v>
          </cell>
          <cell r="E2865">
            <v>1</v>
          </cell>
          <cell r="F2865">
            <v>81.510000000000005</v>
          </cell>
          <cell r="G2865">
            <v>81.510000000000005</v>
          </cell>
          <cell r="H2865">
            <v>7918.6965000000009</v>
          </cell>
          <cell r="N2865">
            <v>10</v>
          </cell>
          <cell r="Q2865">
            <v>69.5</v>
          </cell>
          <cell r="R2865">
            <v>5664.9450000000006</v>
          </cell>
          <cell r="S2865">
            <v>550349.40675000008</v>
          </cell>
        </row>
        <row r="2866">
          <cell r="A2866" t="str">
            <v>Y10</v>
          </cell>
          <cell r="C2866" t="str">
            <v>氧气</v>
          </cell>
          <cell r="D2866" t="str">
            <v>m3</v>
          </cell>
          <cell r="E2866">
            <v>2.6400000000000003E-2</v>
          </cell>
          <cell r="F2866">
            <v>2.4929233144621716</v>
          </cell>
          <cell r="G2866">
            <v>6.5813175501801338E-2</v>
          </cell>
          <cell r="H2866">
            <v>6.3937500000000007</v>
          </cell>
          <cell r="N2866">
            <v>0.26400000000000001</v>
          </cell>
          <cell r="Q2866">
            <v>1.8348000000000002</v>
          </cell>
          <cell r="R2866">
            <v>4.5740156973751933</v>
          </cell>
          <cell r="S2866">
            <v>444.36562500000002</v>
          </cell>
        </row>
        <row r="2867">
          <cell r="A2867" t="str">
            <v>Y11</v>
          </cell>
          <cell r="C2867" t="str">
            <v>乙炔</v>
          </cell>
          <cell r="D2867" t="str">
            <v>kg</v>
          </cell>
          <cell r="E2867">
            <v>8.8000000000000005E-3</v>
          </cell>
          <cell r="F2867">
            <v>9.4617249571172213</v>
          </cell>
          <cell r="G2867">
            <v>8.326317962263155E-2</v>
          </cell>
          <cell r="H2867">
            <v>8.0890179003386553</v>
          </cell>
          <cell r="N2867">
            <v>8.7999999999999995E-2</v>
          </cell>
          <cell r="Q2867">
            <v>0.61160000000000003</v>
          </cell>
          <cell r="R2867">
            <v>5.7867909837728924</v>
          </cell>
          <cell r="S2867">
            <v>562.18674407353649</v>
          </cell>
        </row>
        <row r="2868">
          <cell r="A2868" t="str">
            <v>Y05-1</v>
          </cell>
          <cell r="C2868" t="str">
            <v>润滑油</v>
          </cell>
          <cell r="D2868" t="str">
            <v>kg</v>
          </cell>
          <cell r="E2868">
            <v>1.5800000000000002E-2</v>
          </cell>
          <cell r="F2868">
            <v>0.83158730158730176</v>
          </cell>
          <cell r="G2868">
            <v>1.3139079365079369E-2</v>
          </cell>
          <cell r="H2868">
            <v>1.2764615603174607</v>
          </cell>
          <cell r="N2868">
            <v>0.158</v>
          </cell>
          <cell r="Q2868">
            <v>1.0981000000000001</v>
          </cell>
          <cell r="R2868">
            <v>0.91316601587301616</v>
          </cell>
          <cell r="S2868">
            <v>88.714078442063524</v>
          </cell>
        </row>
        <row r="2869">
          <cell r="C2869">
            <v>0</v>
          </cell>
          <cell r="D2869">
            <v>0</v>
          </cell>
          <cell r="E2869">
            <v>0</v>
          </cell>
          <cell r="F2869">
            <v>0</v>
          </cell>
          <cell r="G2869">
            <v>0</v>
          </cell>
          <cell r="H2869">
            <v>0</v>
          </cell>
          <cell r="Q2869">
            <v>0</v>
          </cell>
          <cell r="R2869">
            <v>0</v>
          </cell>
          <cell r="S2869">
            <v>0</v>
          </cell>
        </row>
        <row r="2870">
          <cell r="C2870">
            <v>0</v>
          </cell>
          <cell r="D2870">
            <v>0</v>
          </cell>
          <cell r="E2870">
            <v>0</v>
          </cell>
          <cell r="F2870">
            <v>0</v>
          </cell>
          <cell r="G2870">
            <v>0</v>
          </cell>
          <cell r="H2870">
            <v>0</v>
          </cell>
          <cell r="Q2870">
            <v>0</v>
          </cell>
          <cell r="R2870">
            <v>0</v>
          </cell>
          <cell r="S2870">
            <v>0</v>
          </cell>
        </row>
        <row r="2871">
          <cell r="C2871">
            <v>0</v>
          </cell>
          <cell r="D2871">
            <v>0</v>
          </cell>
          <cell r="E2871">
            <v>0</v>
          </cell>
          <cell r="F2871">
            <v>0</v>
          </cell>
          <cell r="G2871">
            <v>0</v>
          </cell>
          <cell r="H2871">
            <v>0</v>
          </cell>
          <cell r="Q2871">
            <v>0</v>
          </cell>
          <cell r="R2871">
            <v>0</v>
          </cell>
          <cell r="S2871">
            <v>0</v>
          </cell>
        </row>
        <row r="2872">
          <cell r="C2872">
            <v>0</v>
          </cell>
          <cell r="D2872">
            <v>0</v>
          </cell>
          <cell r="E2872">
            <v>0</v>
          </cell>
          <cell r="F2872">
            <v>0</v>
          </cell>
          <cell r="G2872">
            <v>0</v>
          </cell>
          <cell r="H2872">
            <v>0</v>
          </cell>
          <cell r="Q2872">
            <v>0</v>
          </cell>
          <cell r="R2872">
            <v>0</v>
          </cell>
          <cell r="S2872">
            <v>0</v>
          </cell>
        </row>
        <row r="2873">
          <cell r="C2873">
            <v>0</v>
          </cell>
          <cell r="D2873">
            <v>0</v>
          </cell>
          <cell r="E2873">
            <v>0</v>
          </cell>
          <cell r="F2873">
            <v>0</v>
          </cell>
          <cell r="G2873">
            <v>0</v>
          </cell>
          <cell r="H2873">
            <v>0</v>
          </cell>
          <cell r="Q2873">
            <v>0</v>
          </cell>
          <cell r="R2873">
            <v>0</v>
          </cell>
          <cell r="S2873">
            <v>0</v>
          </cell>
        </row>
        <row r="2874">
          <cell r="C2874">
            <v>0</v>
          </cell>
          <cell r="D2874">
            <v>0</v>
          </cell>
          <cell r="E2874">
            <v>0</v>
          </cell>
          <cell r="F2874">
            <v>0</v>
          </cell>
          <cell r="G2874">
            <v>0</v>
          </cell>
          <cell r="H2874">
            <v>0</v>
          </cell>
          <cell r="Q2874">
            <v>0</v>
          </cell>
          <cell r="R2874">
            <v>0</v>
          </cell>
          <cell r="S2874">
            <v>0</v>
          </cell>
        </row>
        <row r="2875">
          <cell r="C2875">
            <v>0</v>
          </cell>
          <cell r="D2875">
            <v>0</v>
          </cell>
          <cell r="E2875">
            <v>0</v>
          </cell>
          <cell r="F2875">
            <v>0</v>
          </cell>
          <cell r="G2875">
            <v>0</v>
          </cell>
          <cell r="H2875">
            <v>0</v>
          </cell>
          <cell r="Q2875">
            <v>0</v>
          </cell>
          <cell r="R2875">
            <v>0</v>
          </cell>
          <cell r="S2875">
            <v>0</v>
          </cell>
        </row>
        <row r="2876">
          <cell r="C2876">
            <v>0</v>
          </cell>
          <cell r="D2876">
            <v>0</v>
          </cell>
          <cell r="E2876">
            <v>0</v>
          </cell>
          <cell r="F2876">
            <v>0</v>
          </cell>
          <cell r="G2876">
            <v>0</v>
          </cell>
          <cell r="H2876">
            <v>0</v>
          </cell>
          <cell r="Q2876">
            <v>0</v>
          </cell>
          <cell r="R2876">
            <v>0</v>
          </cell>
          <cell r="S2876">
            <v>0</v>
          </cell>
        </row>
        <row r="2877">
          <cell r="C2877">
            <v>0</v>
          </cell>
          <cell r="D2877">
            <v>0</v>
          </cell>
          <cell r="E2877">
            <v>0</v>
          </cell>
          <cell r="F2877">
            <v>0</v>
          </cell>
          <cell r="G2877">
            <v>0</v>
          </cell>
          <cell r="H2877">
            <v>0</v>
          </cell>
          <cell r="Q2877">
            <v>0</v>
          </cell>
          <cell r="R2877">
            <v>0</v>
          </cell>
          <cell r="S2877">
            <v>0</v>
          </cell>
        </row>
        <row r="2878">
          <cell r="C2878">
            <v>0</v>
          </cell>
          <cell r="D2878">
            <v>0</v>
          </cell>
          <cell r="E2878">
            <v>0</v>
          </cell>
          <cell r="F2878">
            <v>0</v>
          </cell>
          <cell r="G2878">
            <v>0</v>
          </cell>
          <cell r="H2878">
            <v>0</v>
          </cell>
          <cell r="Q2878">
            <v>0</v>
          </cell>
          <cell r="R2878">
            <v>0</v>
          </cell>
          <cell r="S2878">
            <v>0</v>
          </cell>
        </row>
        <row r="2879">
          <cell r="C2879">
            <v>0</v>
          </cell>
          <cell r="D2879">
            <v>0</v>
          </cell>
          <cell r="E2879">
            <v>0</v>
          </cell>
          <cell r="F2879">
            <v>0</v>
          </cell>
          <cell r="G2879">
            <v>0</v>
          </cell>
          <cell r="H2879">
            <v>0</v>
          </cell>
          <cell r="Q2879">
            <v>0</v>
          </cell>
          <cell r="R2879">
            <v>0</v>
          </cell>
          <cell r="S2879">
            <v>0</v>
          </cell>
        </row>
        <row r="2880">
          <cell r="C2880">
            <v>0</v>
          </cell>
          <cell r="D2880">
            <v>0</v>
          </cell>
          <cell r="E2880">
            <v>0</v>
          </cell>
          <cell r="F2880">
            <v>0</v>
          </cell>
          <cell r="G2880">
            <v>0</v>
          </cell>
          <cell r="H2880">
            <v>0</v>
          </cell>
          <cell r="Q2880">
            <v>0</v>
          </cell>
          <cell r="R2880">
            <v>0</v>
          </cell>
          <cell r="S2880">
            <v>0</v>
          </cell>
        </row>
        <row r="2881">
          <cell r="C2881">
            <v>0</v>
          </cell>
          <cell r="D2881">
            <v>0</v>
          </cell>
          <cell r="E2881">
            <v>0</v>
          </cell>
          <cell r="F2881">
            <v>0</v>
          </cell>
          <cell r="G2881">
            <v>0</v>
          </cell>
          <cell r="H2881">
            <v>0</v>
          </cell>
          <cell r="Q2881">
            <v>0</v>
          </cell>
          <cell r="R2881">
            <v>0</v>
          </cell>
          <cell r="S2881">
            <v>0</v>
          </cell>
        </row>
        <row r="2882">
          <cell r="A2882" t="str">
            <v>m998</v>
          </cell>
          <cell r="C2882" t="str">
            <v>其它材料费</v>
          </cell>
          <cell r="D2882" t="str">
            <v>%</v>
          </cell>
          <cell r="E2882">
            <v>0</v>
          </cell>
          <cell r="F2882">
            <v>0</v>
          </cell>
          <cell r="G2882">
            <v>0</v>
          </cell>
          <cell r="H2882">
            <v>0</v>
          </cell>
          <cell r="Q2882">
            <v>0</v>
          </cell>
          <cell r="R2882">
            <v>0</v>
          </cell>
          <cell r="S2882">
            <v>0</v>
          </cell>
        </row>
        <row r="2883">
          <cell r="A2883" t="str">
            <v>m999</v>
          </cell>
          <cell r="C2883" t="str">
            <v>其它材料费</v>
          </cell>
          <cell r="D2883" t="str">
            <v>usd</v>
          </cell>
          <cell r="E2883">
            <v>0</v>
          </cell>
          <cell r="F2883">
            <v>1</v>
          </cell>
          <cell r="G2883">
            <v>0</v>
          </cell>
          <cell r="H2883">
            <v>0</v>
          </cell>
          <cell r="Q2883">
            <v>0</v>
          </cell>
          <cell r="R2883">
            <v>0</v>
          </cell>
          <cell r="S2883">
            <v>0</v>
          </cell>
        </row>
        <row r="2884">
          <cell r="A2884" t="str">
            <v>E000</v>
          </cell>
          <cell r="B2884">
            <v>3</v>
          </cell>
          <cell r="C2884" t="str">
            <v>施工设备</v>
          </cell>
          <cell r="G2884">
            <v>2.6613919639004422</v>
          </cell>
          <cell r="H2884">
            <v>258.55422929292797</v>
          </cell>
          <cell r="Q2884">
            <v>0</v>
          </cell>
          <cell r="R2884">
            <v>184.96674149108074</v>
          </cell>
          <cell r="S2884">
            <v>17969.518935858494</v>
          </cell>
        </row>
        <row r="2885">
          <cell r="A2885" t="str">
            <v>E501</v>
          </cell>
          <cell r="C2885" t="str">
            <v>自卸车</v>
          </cell>
          <cell r="D2885" t="str">
            <v>台班</v>
          </cell>
          <cell r="E2885">
            <v>0</v>
          </cell>
          <cell r="F2885">
            <v>136.63857054583232</v>
          </cell>
          <cell r="G2885">
            <v>0</v>
          </cell>
          <cell r="H2885">
            <v>0</v>
          </cell>
          <cell r="M2885">
            <v>0.8</v>
          </cell>
          <cell r="Q2885">
            <v>0</v>
          </cell>
          <cell r="R2885">
            <v>0</v>
          </cell>
          <cell r="S2885">
            <v>0</v>
          </cell>
        </row>
        <row r="2886">
          <cell r="A2886" t="str">
            <v>E010-1</v>
          </cell>
          <cell r="C2886" t="str">
            <v>履带反铲日立ZX250H-1m3</v>
          </cell>
          <cell r="D2886" t="str">
            <v>台班</v>
          </cell>
          <cell r="E2886">
            <v>1.3679999999999999E-3</v>
          </cell>
          <cell r="F2886">
            <v>194.35600634043132</v>
          </cell>
          <cell r="G2886">
            <v>0.26587901667371</v>
          </cell>
          <cell r="H2886">
            <v>25.830146469850927</v>
          </cell>
          <cell r="J2886">
            <v>0.11692307692307692</v>
          </cell>
          <cell r="Q2886">
            <v>9.5075999999999994E-2</v>
          </cell>
          <cell r="R2886">
            <v>18.478591658822847</v>
          </cell>
          <cell r="S2886">
            <v>1795.1951796546393</v>
          </cell>
        </row>
        <row r="2887">
          <cell r="A2887" t="str">
            <v>E012</v>
          </cell>
          <cell r="C2887" t="str">
            <v>山推SD22/220HP</v>
          </cell>
          <cell r="D2887" t="str">
            <v>台班</v>
          </cell>
          <cell r="E2887">
            <v>4.0559999999999994E-4</v>
          </cell>
          <cell r="F2887">
            <v>276.00076766337224</v>
          </cell>
          <cell r="G2887">
            <v>0.11194591136426377</v>
          </cell>
          <cell r="H2887">
            <v>10.875545289038225</v>
          </cell>
          <cell r="J2887">
            <v>3.4666666666666665E-2</v>
          </cell>
          <cell r="Q2887">
            <v>2.8189199999999994E-2</v>
          </cell>
          <cell r="R2887">
            <v>7.7802408398163321</v>
          </cell>
          <cell r="S2887">
            <v>755.85039758815662</v>
          </cell>
        </row>
        <row r="2888">
          <cell r="A2888" t="str">
            <v>E206</v>
          </cell>
          <cell r="C2888" t="str">
            <v>平板夯LF90</v>
          </cell>
          <cell r="D2888" t="str">
            <v>台班</v>
          </cell>
          <cell r="E2888">
            <v>2.069613E-2</v>
          </cell>
          <cell r="F2888">
            <v>47.432634504568171</v>
          </cell>
          <cell r="G2888">
            <v>0.9816719699490285</v>
          </cell>
          <cell r="H2888">
            <v>95.36943188054812</v>
          </cell>
          <cell r="K2888">
            <v>7.98</v>
          </cell>
          <cell r="Q2888">
            <v>1.4383810349999999</v>
          </cell>
          <cell r="R2888">
            <v>68.22620191145748</v>
          </cell>
          <cell r="S2888">
            <v>6628.1755156980944</v>
          </cell>
        </row>
        <row r="2889">
          <cell r="A2889" t="str">
            <v>E711-1</v>
          </cell>
          <cell r="C2889" t="str">
            <v>洒水车6000L</v>
          </cell>
          <cell r="D2889" t="str">
            <v>台班</v>
          </cell>
          <cell r="E2889">
            <v>0</v>
          </cell>
          <cell r="F2889">
            <v>178.39504715484043</v>
          </cell>
          <cell r="G2889">
            <v>0</v>
          </cell>
          <cell r="H2889">
            <v>0</v>
          </cell>
          <cell r="M2889">
            <v>0.02</v>
          </cell>
          <cell r="Q2889">
            <v>0</v>
          </cell>
          <cell r="R2889">
            <v>0</v>
          </cell>
          <cell r="S2889">
            <v>0</v>
          </cell>
        </row>
        <row r="2890">
          <cell r="A2890" t="str">
            <v>E018</v>
          </cell>
          <cell r="C2890" t="str">
            <v>手扶式振动碾</v>
          </cell>
          <cell r="D2890" t="str">
            <v>台班</v>
          </cell>
          <cell r="E2890">
            <v>1.2851999999999999E-2</v>
          </cell>
          <cell r="F2890">
            <v>22.507443243291743</v>
          </cell>
          <cell r="G2890">
            <v>0.28926566056278546</v>
          </cell>
          <cell r="H2890">
            <v>28.102158923674608</v>
          </cell>
          <cell r="L2890">
            <v>1.53</v>
          </cell>
          <cell r="Q2890">
            <v>0.89321399999999995</v>
          </cell>
          <cell r="R2890">
            <v>20.103963409113589</v>
          </cell>
          <cell r="S2890">
            <v>1953.1000451953853</v>
          </cell>
        </row>
        <row r="2891">
          <cell r="A2891" t="str">
            <v>E503</v>
          </cell>
          <cell r="C2891" t="str">
            <v>汽车式起重机8T</v>
          </cell>
          <cell r="D2891" t="str">
            <v>台班</v>
          </cell>
          <cell r="E2891">
            <v>4.0000000000000001E-3</v>
          </cell>
          <cell r="F2891">
            <v>132.30936102687099</v>
          </cell>
          <cell r="G2891">
            <v>0.52923744410748397</v>
          </cell>
          <cell r="H2891">
            <v>51.415417695042073</v>
          </cell>
          <cell r="N2891">
            <v>0.04</v>
          </cell>
          <cell r="Q2891">
            <v>0.27800000000000002</v>
          </cell>
          <cell r="R2891">
            <v>36.782002365470134</v>
          </cell>
          <cell r="S2891">
            <v>3573.371529805424</v>
          </cell>
        </row>
        <row r="2892">
          <cell r="A2892" t="str">
            <v>E505</v>
          </cell>
          <cell r="C2892" t="str">
            <v>载重汽车SX1254BM5641</v>
          </cell>
          <cell r="D2892" t="str">
            <v>台班</v>
          </cell>
          <cell r="E2892">
            <v>2.666666666666667E-3</v>
          </cell>
          <cell r="F2892">
            <v>181.27198546618899</v>
          </cell>
          <cell r="G2892">
            <v>0.48339196124317069</v>
          </cell>
          <cell r="H2892">
            <v>46.961529034774038</v>
          </cell>
          <cell r="N2892">
            <v>2.6666666666666668E-2</v>
          </cell>
          <cell r="Q2892">
            <v>0.18533333333333335</v>
          </cell>
          <cell r="R2892">
            <v>33.595741306400363</v>
          </cell>
          <cell r="S2892">
            <v>3263.8262679167956</v>
          </cell>
        </row>
        <row r="2893">
          <cell r="C2893">
            <v>0</v>
          </cell>
          <cell r="D2893">
            <v>0</v>
          </cell>
          <cell r="E2893">
            <v>0</v>
          </cell>
          <cell r="F2893">
            <v>0</v>
          </cell>
          <cell r="G2893">
            <v>0</v>
          </cell>
          <cell r="H2893">
            <v>0</v>
          </cell>
          <cell r="Q2893">
            <v>0</v>
          </cell>
          <cell r="R2893">
            <v>0</v>
          </cell>
          <cell r="S2893">
            <v>0</v>
          </cell>
        </row>
        <row r="2894">
          <cell r="C2894">
            <v>0</v>
          </cell>
          <cell r="D2894">
            <v>0</v>
          </cell>
          <cell r="E2894">
            <v>0</v>
          </cell>
          <cell r="F2894">
            <v>0</v>
          </cell>
          <cell r="G2894">
            <v>0</v>
          </cell>
          <cell r="H2894">
            <v>0</v>
          </cell>
          <cell r="Q2894">
            <v>0</v>
          </cell>
          <cell r="R2894">
            <v>0</v>
          </cell>
          <cell r="S2894">
            <v>0</v>
          </cell>
        </row>
        <row r="2895">
          <cell r="C2895">
            <v>0</v>
          </cell>
          <cell r="D2895">
            <v>0</v>
          </cell>
          <cell r="E2895">
            <v>0</v>
          </cell>
          <cell r="F2895">
            <v>0</v>
          </cell>
          <cell r="H2895">
            <v>0</v>
          </cell>
          <cell r="Q2895">
            <v>0</v>
          </cell>
          <cell r="R2895">
            <v>0</v>
          </cell>
          <cell r="S2895">
            <v>0</v>
          </cell>
        </row>
        <row r="2896">
          <cell r="C2896">
            <v>0</v>
          </cell>
          <cell r="D2896">
            <v>0</v>
          </cell>
          <cell r="E2896">
            <v>0</v>
          </cell>
          <cell r="F2896">
            <v>0</v>
          </cell>
          <cell r="H2896">
            <v>0</v>
          </cell>
          <cell r="Q2896">
            <v>0</v>
          </cell>
          <cell r="R2896">
            <v>0</v>
          </cell>
          <cell r="S2896">
            <v>0</v>
          </cell>
        </row>
        <row r="2897">
          <cell r="B2897">
            <v>4</v>
          </cell>
          <cell r="C2897" t="str">
            <v>基本直接费</v>
          </cell>
          <cell r="G2897">
            <v>85.097784652121305</v>
          </cell>
        </row>
        <row r="2898">
          <cell r="B2898">
            <v>5</v>
          </cell>
          <cell r="C2898" t="str">
            <v>其他直接费</v>
          </cell>
          <cell r="G2898">
            <v>13.816945437582167</v>
          </cell>
        </row>
        <row r="2899">
          <cell r="B2899">
            <v>6</v>
          </cell>
          <cell r="C2899" t="str">
            <v>间接费</v>
          </cell>
          <cell r="G2899">
            <v>6.404833741806919</v>
          </cell>
        </row>
        <row r="2900">
          <cell r="B2900">
            <v>7</v>
          </cell>
          <cell r="C2900" t="str">
            <v>合计</v>
          </cell>
          <cell r="G2900">
            <v>105.31956383151039</v>
          </cell>
        </row>
        <row r="2902">
          <cell r="B2902" t="str">
            <v>单   价   分   析   表</v>
          </cell>
          <cell r="J2902" t="str">
            <v>工序划分</v>
          </cell>
          <cell r="Q2902" t="str">
            <v>汇总项</v>
          </cell>
        </row>
        <row r="2904">
          <cell r="A2904" t="str">
            <v>BOQ系数</v>
          </cell>
          <cell r="B2904" t="str">
            <v>项目编号:</v>
          </cell>
          <cell r="C2904" t="str">
            <v>FP350</v>
          </cell>
          <cell r="G2904" t="str">
            <v>数量</v>
          </cell>
          <cell r="H2904">
            <v>0.95</v>
          </cell>
          <cell r="I2904" t="str">
            <v>单价</v>
          </cell>
        </row>
        <row r="2905">
          <cell r="B2905" t="str">
            <v>项目名称:</v>
          </cell>
          <cell r="C2905" t="str">
            <v>DN 350 steel drainage  pipe</v>
          </cell>
          <cell r="G2905" t="str">
            <v>单位</v>
          </cell>
          <cell r="H2905">
            <v>0</v>
          </cell>
          <cell r="I2905">
            <v>114.88644306045492</v>
          </cell>
          <cell r="J2905" t="str">
            <v>挖</v>
          </cell>
          <cell r="K2905" t="str">
            <v>沙</v>
          </cell>
          <cell r="L2905" t="str">
            <v>土</v>
          </cell>
          <cell r="M2905" t="str">
            <v>运</v>
          </cell>
          <cell r="N2905" t="str">
            <v>钢管</v>
          </cell>
        </row>
        <row r="2906">
          <cell r="A2906" t="str">
            <v>FP350</v>
          </cell>
          <cell r="B2906" t="str">
            <v>单   价:</v>
          </cell>
          <cell r="C2906">
            <v>114.88644306045492</v>
          </cell>
          <cell r="D2906" t="str">
            <v>USD/</v>
          </cell>
          <cell r="G2906" t="str">
            <v>定额单位</v>
          </cell>
          <cell r="I2906">
            <v>11161</v>
          </cell>
          <cell r="J2906" t="str">
            <v>1=120</v>
          </cell>
          <cell r="K2906" t="str">
            <v>1=134</v>
          </cell>
          <cell r="L2906" t="str">
            <v>1=135</v>
          </cell>
          <cell r="M2906" t="str">
            <v>1=111</v>
          </cell>
          <cell r="N2906" t="str">
            <v>5=46</v>
          </cell>
        </row>
        <row r="2907">
          <cell r="A2907" t="str">
            <v>定额号</v>
          </cell>
          <cell r="B2907" t="str">
            <v>E01</v>
          </cell>
          <cell r="C2907" t="str">
            <v>名称及规格</v>
          </cell>
          <cell r="D2907" t="str">
            <v>单位</v>
          </cell>
          <cell r="E2907" t="str">
            <v>数  量</v>
          </cell>
          <cell r="F2907" t="str">
            <v>单价</v>
          </cell>
          <cell r="G2907" t="str">
            <v>合价</v>
          </cell>
          <cell r="J2907" t="str">
            <v>100M3</v>
          </cell>
          <cell r="K2907" t="str">
            <v>100m3</v>
          </cell>
          <cell r="L2907" t="str">
            <v>100m3</v>
          </cell>
          <cell r="M2907" t="str">
            <v>100m3</v>
          </cell>
          <cell r="N2907" t="str">
            <v>10M</v>
          </cell>
          <cell r="Q2907" t="str">
            <v>数量汇总</v>
          </cell>
          <cell r="R2907" t="str">
            <v>价格汇总(美元)</v>
          </cell>
          <cell r="S2907" t="str">
            <v>价格汇总(当地币)</v>
          </cell>
        </row>
        <row r="2908">
          <cell r="G2908" t="str">
            <v>美元</v>
          </cell>
          <cell r="H2908" t="str">
            <v>当地币</v>
          </cell>
          <cell r="J2908">
            <v>1.1699999999999999E-2</v>
          </cell>
          <cell r="K2908">
            <v>2.5934999999999999E-3</v>
          </cell>
          <cell r="L2908">
            <v>8.3999999999999995E-3</v>
          </cell>
          <cell r="M2908">
            <v>0</v>
          </cell>
          <cell r="N2908">
            <v>0.1</v>
          </cell>
        </row>
        <row r="2909">
          <cell r="A2909" t="str">
            <v>L00</v>
          </cell>
          <cell r="B2909">
            <v>1</v>
          </cell>
          <cell r="C2909" t="str">
            <v>人工</v>
          </cell>
          <cell r="G2909">
            <v>0.757476275862069</v>
          </cell>
          <cell r="H2909">
            <v>73.588820200000015</v>
          </cell>
          <cell r="Q2909">
            <v>0</v>
          </cell>
          <cell r="R2909">
            <v>0.7196024620689655</v>
          </cell>
          <cell r="S2909">
            <v>69.90937919000001</v>
          </cell>
        </row>
        <row r="2910">
          <cell r="A2910" t="str">
            <v>L10</v>
          </cell>
          <cell r="B2910">
            <v>1.1000000000000001</v>
          </cell>
          <cell r="C2910" t="str">
            <v>力工</v>
          </cell>
          <cell r="D2910" t="str">
            <v>day</v>
          </cell>
          <cell r="E2910">
            <v>0.18748744000000001</v>
          </cell>
          <cell r="F2910">
            <v>2.8821410190427175</v>
          </cell>
          <cell r="G2910">
            <v>0.54036524137931041</v>
          </cell>
          <cell r="H2910">
            <v>52.496483200000007</v>
          </cell>
          <cell r="J2910">
            <v>0.55199999999999994</v>
          </cell>
          <cell r="K2910">
            <v>11.04</v>
          </cell>
          <cell r="L2910">
            <v>3.9520000000000004</v>
          </cell>
          <cell r="N2910">
            <v>1.1919999999999999</v>
          </cell>
          <cell r="Q2910">
            <v>0.17811306799999999</v>
          </cell>
          <cell r="R2910">
            <v>0.5133469793103449</v>
          </cell>
          <cell r="S2910">
            <v>49.871659040000004</v>
          </cell>
        </row>
        <row r="2911">
          <cell r="A2911" t="str">
            <v>L20</v>
          </cell>
          <cell r="B2911">
            <v>1.2</v>
          </cell>
          <cell r="C2911" t="str">
            <v>技工</v>
          </cell>
          <cell r="D2911" t="str">
            <v>day</v>
          </cell>
          <cell r="E2911">
            <v>4.6871860000000001E-2</v>
          </cell>
          <cell r="F2911">
            <v>4.6320123520329384</v>
          </cell>
          <cell r="G2911">
            <v>0.21711103448275862</v>
          </cell>
          <cell r="H2911">
            <v>21.092337000000001</v>
          </cell>
          <cell r="J2911">
            <v>0.13799999999999998</v>
          </cell>
          <cell r="K2911">
            <v>2.76</v>
          </cell>
          <cell r="L2911">
            <v>0.9880000000000001</v>
          </cell>
          <cell r="N2911">
            <v>0.29799999999999999</v>
          </cell>
          <cell r="Q2911">
            <v>4.4528266999999996E-2</v>
          </cell>
          <cell r="R2911">
            <v>0.20625548275862068</v>
          </cell>
          <cell r="S2911">
            <v>20.037720149999998</v>
          </cell>
        </row>
        <row r="2912">
          <cell r="A2912" t="str">
            <v>M000</v>
          </cell>
          <cell r="B2912">
            <v>2</v>
          </cell>
          <cell r="C2912" t="str">
            <v>建筑材料</v>
          </cell>
          <cell r="G2912">
            <v>89.408916412358778</v>
          </cell>
          <cell r="H2912">
            <v>8686.0762294606557</v>
          </cell>
          <cell r="Q2912">
            <v>0</v>
          </cell>
          <cell r="R2912">
            <v>84.938470591740838</v>
          </cell>
          <cell r="S2912">
            <v>8251.7724179876222</v>
          </cell>
        </row>
        <row r="2913">
          <cell r="C2913">
            <v>0</v>
          </cell>
          <cell r="D2913">
            <v>0</v>
          </cell>
          <cell r="E2913">
            <v>0</v>
          </cell>
          <cell r="F2913">
            <v>0</v>
          </cell>
          <cell r="G2913">
            <v>0</v>
          </cell>
          <cell r="H2913">
            <v>0</v>
          </cell>
          <cell r="Q2913">
            <v>0</v>
          </cell>
          <cell r="R2913">
            <v>0</v>
          </cell>
          <cell r="S2913">
            <v>0</v>
          </cell>
        </row>
        <row r="2914">
          <cell r="A2914" t="str">
            <v>Y08</v>
          </cell>
          <cell r="C2914" t="str">
            <v>水</v>
          </cell>
          <cell r="D2914" t="str">
            <v>m3</v>
          </cell>
          <cell r="E2914">
            <v>1.302E-2</v>
          </cell>
          <cell r="F2914">
            <v>0.51466803911477099</v>
          </cell>
          <cell r="G2914">
            <v>6.7009778692743186E-3</v>
          </cell>
          <cell r="H2914">
            <v>0.65100000000000013</v>
          </cell>
          <cell r="L2914">
            <v>1.55</v>
          </cell>
          <cell r="M2914">
            <v>1.2</v>
          </cell>
          <cell r="Q2914">
            <v>1.2369E-2</v>
          </cell>
          <cell r="R2914">
            <v>6.3659289758106023E-3</v>
          </cell>
          <cell r="S2914">
            <v>0.61845000000000006</v>
          </cell>
        </row>
        <row r="2915">
          <cell r="A2915" t="str">
            <v>FG3</v>
          </cell>
          <cell r="C2915" t="str">
            <v>DN 350</v>
          </cell>
          <cell r="D2915" t="str">
            <v>m</v>
          </cell>
          <cell r="E2915">
            <v>1</v>
          </cell>
          <cell r="F2915">
            <v>89.24</v>
          </cell>
          <cell r="G2915">
            <v>89.24</v>
          </cell>
          <cell r="H2915">
            <v>8669.6659999999993</v>
          </cell>
          <cell r="N2915">
            <v>10</v>
          </cell>
          <cell r="Q2915">
            <v>0.95</v>
          </cell>
          <cell r="R2915">
            <v>84.777999999999992</v>
          </cell>
          <cell r="S2915">
            <v>8236.1826999999994</v>
          </cell>
        </row>
        <row r="2916">
          <cell r="A2916" t="str">
            <v>Y10</v>
          </cell>
          <cell r="C2916" t="str">
            <v>氧气</v>
          </cell>
          <cell r="D2916" t="str">
            <v>m3</v>
          </cell>
          <cell r="E2916">
            <v>2.6400000000000003E-2</v>
          </cell>
          <cell r="F2916">
            <v>2.4929233144621716</v>
          </cell>
          <cell r="G2916">
            <v>6.5813175501801338E-2</v>
          </cell>
          <cell r="H2916">
            <v>6.3937500000000007</v>
          </cell>
          <cell r="N2916">
            <v>0.26400000000000001</v>
          </cell>
          <cell r="Q2916">
            <v>2.5080000000000002E-2</v>
          </cell>
          <cell r="R2916">
            <v>6.2522516726711275E-2</v>
          </cell>
          <cell r="S2916">
            <v>6.0740625000000001</v>
          </cell>
        </row>
        <row r="2917">
          <cell r="A2917" t="str">
            <v>Y11</v>
          </cell>
          <cell r="C2917" t="str">
            <v>乙炔</v>
          </cell>
          <cell r="D2917" t="str">
            <v>kg</v>
          </cell>
          <cell r="E2917">
            <v>8.8000000000000005E-3</v>
          </cell>
          <cell r="F2917">
            <v>9.4617249571172213</v>
          </cell>
          <cell r="G2917">
            <v>8.326317962263155E-2</v>
          </cell>
          <cell r="H2917">
            <v>8.0890179003386553</v>
          </cell>
          <cell r="N2917">
            <v>8.7999999999999995E-2</v>
          </cell>
          <cell r="Q2917">
            <v>8.3599999999999994E-3</v>
          </cell>
          <cell r="R2917">
            <v>7.9100020641499971E-2</v>
          </cell>
          <cell r="S2917">
            <v>7.6845670053217221</v>
          </cell>
        </row>
        <row r="2918">
          <cell r="A2918" t="str">
            <v>Y05-1</v>
          </cell>
          <cell r="C2918" t="str">
            <v>润滑油</v>
          </cell>
          <cell r="D2918" t="str">
            <v>kg</v>
          </cell>
          <cell r="E2918">
            <v>1.5800000000000002E-2</v>
          </cell>
          <cell r="F2918">
            <v>0.83158730158730176</v>
          </cell>
          <cell r="G2918">
            <v>1.3139079365079369E-2</v>
          </cell>
          <cell r="H2918">
            <v>1.2764615603174607</v>
          </cell>
          <cell r="N2918">
            <v>0.158</v>
          </cell>
          <cell r="Q2918">
            <v>1.5010000000000001E-2</v>
          </cell>
          <cell r="R2918">
            <v>1.2482125396825401E-2</v>
          </cell>
          <cell r="S2918">
            <v>1.2126384823015877</v>
          </cell>
        </row>
        <row r="2919">
          <cell r="C2919">
            <v>0</v>
          </cell>
          <cell r="D2919">
            <v>0</v>
          </cell>
          <cell r="E2919">
            <v>0</v>
          </cell>
          <cell r="F2919">
            <v>0</v>
          </cell>
          <cell r="G2919">
            <v>0</v>
          </cell>
          <cell r="H2919">
            <v>0</v>
          </cell>
          <cell r="Q2919">
            <v>0</v>
          </cell>
          <cell r="R2919">
            <v>0</v>
          </cell>
          <cell r="S2919">
            <v>0</v>
          </cell>
        </row>
        <row r="2920">
          <cell r="C2920">
            <v>0</v>
          </cell>
          <cell r="D2920">
            <v>0</v>
          </cell>
          <cell r="E2920">
            <v>0</v>
          </cell>
          <cell r="F2920">
            <v>0</v>
          </cell>
          <cell r="G2920">
            <v>0</v>
          </cell>
          <cell r="H2920">
            <v>0</v>
          </cell>
          <cell r="Q2920">
            <v>0</v>
          </cell>
          <cell r="R2920">
            <v>0</v>
          </cell>
          <cell r="S2920">
            <v>0</v>
          </cell>
        </row>
        <row r="2921">
          <cell r="C2921">
            <v>0</v>
          </cell>
          <cell r="D2921">
            <v>0</v>
          </cell>
          <cell r="E2921">
            <v>0</v>
          </cell>
          <cell r="F2921">
            <v>0</v>
          </cell>
          <cell r="G2921">
            <v>0</v>
          </cell>
          <cell r="H2921">
            <v>0</v>
          </cell>
          <cell r="Q2921">
            <v>0</v>
          </cell>
          <cell r="R2921">
            <v>0</v>
          </cell>
          <cell r="S2921">
            <v>0</v>
          </cell>
        </row>
        <row r="2922">
          <cell r="C2922">
            <v>0</v>
          </cell>
          <cell r="D2922">
            <v>0</v>
          </cell>
          <cell r="E2922">
            <v>0</v>
          </cell>
          <cell r="F2922">
            <v>0</v>
          </cell>
          <cell r="G2922">
            <v>0</v>
          </cell>
          <cell r="H2922">
            <v>0</v>
          </cell>
          <cell r="Q2922">
            <v>0</v>
          </cell>
          <cell r="R2922">
            <v>0</v>
          </cell>
          <cell r="S2922">
            <v>0</v>
          </cell>
        </row>
        <row r="2923">
          <cell r="C2923">
            <v>0</v>
          </cell>
          <cell r="D2923">
            <v>0</v>
          </cell>
          <cell r="E2923">
            <v>0</v>
          </cell>
          <cell r="F2923">
            <v>0</v>
          </cell>
          <cell r="G2923">
            <v>0</v>
          </cell>
          <cell r="H2923">
            <v>0</v>
          </cell>
          <cell r="Q2923">
            <v>0</v>
          </cell>
          <cell r="R2923">
            <v>0</v>
          </cell>
          <cell r="S2923">
            <v>0</v>
          </cell>
        </row>
        <row r="2924">
          <cell r="C2924">
            <v>0</v>
          </cell>
          <cell r="D2924">
            <v>0</v>
          </cell>
          <cell r="E2924">
            <v>0</v>
          </cell>
          <cell r="F2924">
            <v>0</v>
          </cell>
          <cell r="G2924">
            <v>0</v>
          </cell>
          <cell r="H2924">
            <v>0</v>
          </cell>
          <cell r="Q2924">
            <v>0</v>
          </cell>
          <cell r="R2924">
            <v>0</v>
          </cell>
          <cell r="S2924">
            <v>0</v>
          </cell>
        </row>
        <row r="2925">
          <cell r="C2925">
            <v>0</v>
          </cell>
          <cell r="D2925">
            <v>0</v>
          </cell>
          <cell r="E2925">
            <v>0</v>
          </cell>
          <cell r="F2925">
            <v>0</v>
          </cell>
          <cell r="G2925">
            <v>0</v>
          </cell>
          <cell r="H2925">
            <v>0</v>
          </cell>
          <cell r="Q2925">
            <v>0</v>
          </cell>
          <cell r="R2925">
            <v>0</v>
          </cell>
          <cell r="S2925">
            <v>0</v>
          </cell>
        </row>
        <row r="2926">
          <cell r="C2926">
            <v>0</v>
          </cell>
          <cell r="D2926">
            <v>0</v>
          </cell>
          <cell r="E2926">
            <v>0</v>
          </cell>
          <cell r="F2926">
            <v>0</v>
          </cell>
          <cell r="G2926">
            <v>0</v>
          </cell>
          <cell r="H2926">
            <v>0</v>
          </cell>
          <cell r="Q2926">
            <v>0</v>
          </cell>
          <cell r="R2926">
            <v>0</v>
          </cell>
          <cell r="S2926">
            <v>0</v>
          </cell>
        </row>
        <row r="2927">
          <cell r="C2927">
            <v>0</v>
          </cell>
          <cell r="D2927">
            <v>0</v>
          </cell>
          <cell r="E2927">
            <v>0</v>
          </cell>
          <cell r="F2927">
            <v>0</v>
          </cell>
          <cell r="G2927">
            <v>0</v>
          </cell>
          <cell r="H2927">
            <v>0</v>
          </cell>
          <cell r="Q2927">
            <v>0</v>
          </cell>
          <cell r="R2927">
            <v>0</v>
          </cell>
          <cell r="S2927">
            <v>0</v>
          </cell>
        </row>
        <row r="2928">
          <cell r="C2928">
            <v>0</v>
          </cell>
          <cell r="D2928">
            <v>0</v>
          </cell>
          <cell r="E2928">
            <v>0</v>
          </cell>
          <cell r="F2928">
            <v>0</v>
          </cell>
          <cell r="G2928">
            <v>0</v>
          </cell>
          <cell r="H2928">
            <v>0</v>
          </cell>
          <cell r="Q2928">
            <v>0</v>
          </cell>
          <cell r="R2928">
            <v>0</v>
          </cell>
          <cell r="S2928">
            <v>0</v>
          </cell>
        </row>
        <row r="2929">
          <cell r="C2929">
            <v>0</v>
          </cell>
          <cell r="D2929">
            <v>0</v>
          </cell>
          <cell r="E2929">
            <v>0</v>
          </cell>
          <cell r="F2929">
            <v>0</v>
          </cell>
          <cell r="G2929">
            <v>0</v>
          </cell>
          <cell r="H2929">
            <v>0</v>
          </cell>
          <cell r="Q2929">
            <v>0</v>
          </cell>
          <cell r="R2929">
            <v>0</v>
          </cell>
          <cell r="S2929">
            <v>0</v>
          </cell>
        </row>
        <row r="2930">
          <cell r="C2930">
            <v>0</v>
          </cell>
          <cell r="D2930">
            <v>0</v>
          </cell>
          <cell r="E2930">
            <v>0</v>
          </cell>
          <cell r="F2930">
            <v>0</v>
          </cell>
          <cell r="G2930">
            <v>0</v>
          </cell>
          <cell r="H2930">
            <v>0</v>
          </cell>
          <cell r="Q2930">
            <v>0</v>
          </cell>
          <cell r="R2930">
            <v>0</v>
          </cell>
          <cell r="S2930">
            <v>0</v>
          </cell>
        </row>
        <row r="2931">
          <cell r="C2931">
            <v>0</v>
          </cell>
          <cell r="D2931">
            <v>0</v>
          </cell>
          <cell r="E2931">
            <v>0</v>
          </cell>
          <cell r="F2931">
            <v>0</v>
          </cell>
          <cell r="G2931">
            <v>0</v>
          </cell>
          <cell r="H2931">
            <v>0</v>
          </cell>
          <cell r="Q2931">
            <v>0</v>
          </cell>
          <cell r="R2931">
            <v>0</v>
          </cell>
          <cell r="S2931">
            <v>0</v>
          </cell>
        </row>
        <row r="2932">
          <cell r="A2932" t="str">
            <v>m998</v>
          </cell>
          <cell r="C2932" t="str">
            <v>其它材料费</v>
          </cell>
          <cell r="D2932" t="str">
            <v>%</v>
          </cell>
          <cell r="E2932">
            <v>0</v>
          </cell>
          <cell r="F2932">
            <v>0</v>
          </cell>
          <cell r="G2932">
            <v>0</v>
          </cell>
          <cell r="H2932">
            <v>0</v>
          </cell>
          <cell r="Q2932">
            <v>0</v>
          </cell>
          <cell r="R2932">
            <v>0</v>
          </cell>
          <cell r="S2932">
            <v>0</v>
          </cell>
        </row>
        <row r="2933">
          <cell r="A2933" t="str">
            <v>m999</v>
          </cell>
          <cell r="C2933" t="str">
            <v>其它材料费</v>
          </cell>
          <cell r="D2933" t="str">
            <v>usd</v>
          </cell>
          <cell r="E2933">
            <v>0</v>
          </cell>
          <cell r="F2933">
            <v>1</v>
          </cell>
          <cell r="G2933">
            <v>0</v>
          </cell>
          <cell r="H2933">
            <v>0</v>
          </cell>
          <cell r="Q2933">
            <v>0</v>
          </cell>
          <cell r="R2933">
            <v>0</v>
          </cell>
          <cell r="S2933">
            <v>0</v>
          </cell>
        </row>
        <row r="2934">
          <cell r="A2934" t="str">
            <v>E000</v>
          </cell>
          <cell r="B2934">
            <v>3</v>
          </cell>
          <cell r="C2934" t="str">
            <v>施工设备</v>
          </cell>
          <cell r="G2934">
            <v>2.6613919639004422</v>
          </cell>
          <cell r="H2934">
            <v>258.55422929292797</v>
          </cell>
          <cell r="Q2934">
            <v>0</v>
          </cell>
          <cell r="R2934">
            <v>2.5283223657054199</v>
          </cell>
          <cell r="S2934">
            <v>245.62651782828155</v>
          </cell>
        </row>
        <row r="2935">
          <cell r="A2935" t="str">
            <v>E501</v>
          </cell>
          <cell r="C2935" t="str">
            <v>自卸车</v>
          </cell>
          <cell r="D2935" t="str">
            <v>台班</v>
          </cell>
          <cell r="E2935">
            <v>0</v>
          </cell>
          <cell r="F2935">
            <v>136.63857054583232</v>
          </cell>
          <cell r="G2935">
            <v>0</v>
          </cell>
          <cell r="H2935">
            <v>0</v>
          </cell>
          <cell r="M2935">
            <v>0.8</v>
          </cell>
          <cell r="Q2935">
            <v>0</v>
          </cell>
          <cell r="R2935">
            <v>0</v>
          </cell>
          <cell r="S2935">
            <v>0</v>
          </cell>
        </row>
        <row r="2936">
          <cell r="A2936" t="str">
            <v>E010-1</v>
          </cell>
          <cell r="C2936" t="str">
            <v>履带反铲日立ZX250H-1m3</v>
          </cell>
          <cell r="D2936" t="str">
            <v>台班</v>
          </cell>
          <cell r="E2936">
            <v>1.3679999999999999E-3</v>
          </cell>
          <cell r="F2936">
            <v>194.35600634043132</v>
          </cell>
          <cell r="G2936">
            <v>0.26587901667371</v>
          </cell>
          <cell r="H2936">
            <v>25.830146469850927</v>
          </cell>
          <cell r="J2936">
            <v>0.11692307692307692</v>
          </cell>
          <cell r="Q2936">
            <v>1.2995999999999997E-3</v>
          </cell>
          <cell r="R2936">
            <v>0.25258506584002449</v>
          </cell>
          <cell r="S2936">
            <v>24.538639146358381</v>
          </cell>
        </row>
        <row r="2937">
          <cell r="A2937" t="str">
            <v>E012</v>
          </cell>
          <cell r="C2937" t="str">
            <v>山推SD22/220HP</v>
          </cell>
          <cell r="D2937" t="str">
            <v>台班</v>
          </cell>
          <cell r="E2937">
            <v>4.0559999999999994E-4</v>
          </cell>
          <cell r="F2937">
            <v>276.00076766337224</v>
          </cell>
          <cell r="G2937">
            <v>0.11194591136426377</v>
          </cell>
          <cell r="H2937">
            <v>10.875545289038225</v>
          </cell>
          <cell r="J2937">
            <v>3.4666666666666665E-2</v>
          </cell>
          <cell r="Q2937">
            <v>3.8531999999999992E-4</v>
          </cell>
          <cell r="R2937">
            <v>0.10634861579605058</v>
          </cell>
          <cell r="S2937">
            <v>10.331768024586314</v>
          </cell>
        </row>
        <row r="2938">
          <cell r="A2938" t="str">
            <v>E206</v>
          </cell>
          <cell r="C2938" t="str">
            <v>平板夯LF90</v>
          </cell>
          <cell r="D2938" t="str">
            <v>台班</v>
          </cell>
          <cell r="E2938">
            <v>2.069613E-2</v>
          </cell>
          <cell r="F2938">
            <v>47.432634504568171</v>
          </cell>
          <cell r="G2938">
            <v>0.9816719699490285</v>
          </cell>
          <cell r="H2938">
            <v>95.36943188054812</v>
          </cell>
          <cell r="K2938">
            <v>7.98</v>
          </cell>
          <cell r="Q2938">
            <v>1.9661323499999998E-2</v>
          </cell>
          <cell r="R2938">
            <v>0.93258837145157703</v>
          </cell>
          <cell r="S2938">
            <v>90.600960286520717</v>
          </cell>
        </row>
        <row r="2939">
          <cell r="A2939" t="str">
            <v>E711-1</v>
          </cell>
          <cell r="C2939" t="str">
            <v>洒水车6000L</v>
          </cell>
          <cell r="D2939" t="str">
            <v>台班</v>
          </cell>
          <cell r="E2939">
            <v>0</v>
          </cell>
          <cell r="F2939">
            <v>178.39504715484043</v>
          </cell>
          <cell r="G2939">
            <v>0</v>
          </cell>
          <cell r="H2939">
            <v>0</v>
          </cell>
          <cell r="M2939">
            <v>0.02</v>
          </cell>
          <cell r="Q2939">
            <v>0</v>
          </cell>
          <cell r="R2939">
            <v>0</v>
          </cell>
          <cell r="S2939">
            <v>0</v>
          </cell>
        </row>
        <row r="2940">
          <cell r="A2940" t="str">
            <v>E018</v>
          </cell>
          <cell r="C2940" t="str">
            <v>手扶式振动碾</v>
          </cell>
          <cell r="D2940" t="str">
            <v>台班</v>
          </cell>
          <cell r="E2940">
            <v>1.2851999999999999E-2</v>
          </cell>
          <cell r="F2940">
            <v>22.507443243291743</v>
          </cell>
          <cell r="G2940">
            <v>0.28926566056278546</v>
          </cell>
          <cell r="H2940">
            <v>28.102158923674608</v>
          </cell>
          <cell r="L2940">
            <v>1.53</v>
          </cell>
          <cell r="Q2940">
            <v>1.2209399999999999E-2</v>
          </cell>
          <cell r="R2940">
            <v>0.2748023775346462</v>
          </cell>
          <cell r="S2940">
            <v>26.697050977490875</v>
          </cell>
        </row>
        <row r="2941">
          <cell r="A2941" t="str">
            <v>E503</v>
          </cell>
          <cell r="C2941" t="str">
            <v>汽车式起重机8T</v>
          </cell>
          <cell r="D2941" t="str">
            <v>台班</v>
          </cell>
          <cell r="E2941">
            <v>4.0000000000000001E-3</v>
          </cell>
          <cell r="F2941">
            <v>132.30936102687099</v>
          </cell>
          <cell r="G2941">
            <v>0.52923744410748397</v>
          </cell>
          <cell r="H2941">
            <v>51.415417695042073</v>
          </cell>
          <cell r="N2941">
            <v>0.04</v>
          </cell>
          <cell r="Q2941">
            <v>3.8E-3</v>
          </cell>
          <cell r="R2941">
            <v>0.50277557190210975</v>
          </cell>
          <cell r="S2941">
            <v>48.844646810289966</v>
          </cell>
        </row>
        <row r="2942">
          <cell r="A2942" t="str">
            <v>E505</v>
          </cell>
          <cell r="C2942" t="str">
            <v>载重汽车SX1254BM5641</v>
          </cell>
          <cell r="D2942" t="str">
            <v>台班</v>
          </cell>
          <cell r="E2942">
            <v>2.666666666666667E-3</v>
          </cell>
          <cell r="F2942">
            <v>181.27198546618899</v>
          </cell>
          <cell r="G2942">
            <v>0.48339196124317069</v>
          </cell>
          <cell r="H2942">
            <v>46.961529034774038</v>
          </cell>
          <cell r="N2942">
            <v>2.6666666666666668E-2</v>
          </cell>
          <cell r="Q2942">
            <v>2.5333333333333336E-3</v>
          </cell>
          <cell r="R2942">
            <v>0.45922236318101212</v>
          </cell>
          <cell r="S2942">
            <v>44.613452583035333</v>
          </cell>
        </row>
        <row r="2943">
          <cell r="C2943">
            <v>0</v>
          </cell>
          <cell r="D2943">
            <v>0</v>
          </cell>
          <cell r="E2943">
            <v>0</v>
          </cell>
          <cell r="F2943">
            <v>0</v>
          </cell>
          <cell r="G2943">
            <v>0</v>
          </cell>
          <cell r="H2943">
            <v>0</v>
          </cell>
          <cell r="Q2943">
            <v>0</v>
          </cell>
          <cell r="R2943">
            <v>0</v>
          </cell>
          <cell r="S2943">
            <v>0</v>
          </cell>
        </row>
        <row r="2944">
          <cell r="C2944">
            <v>0</v>
          </cell>
          <cell r="D2944">
            <v>0</v>
          </cell>
          <cell r="E2944">
            <v>0</v>
          </cell>
          <cell r="F2944">
            <v>0</v>
          </cell>
          <cell r="G2944">
            <v>0</v>
          </cell>
          <cell r="H2944">
            <v>0</v>
          </cell>
          <cell r="Q2944">
            <v>0</v>
          </cell>
          <cell r="R2944">
            <v>0</v>
          </cell>
          <cell r="S2944">
            <v>0</v>
          </cell>
        </row>
        <row r="2945">
          <cell r="C2945">
            <v>0</v>
          </cell>
          <cell r="D2945">
            <v>0</v>
          </cell>
          <cell r="E2945">
            <v>0</v>
          </cell>
          <cell r="F2945">
            <v>0</v>
          </cell>
          <cell r="H2945">
            <v>0</v>
          </cell>
          <cell r="Q2945">
            <v>0</v>
          </cell>
          <cell r="R2945">
            <v>0</v>
          </cell>
          <cell r="S2945">
            <v>0</v>
          </cell>
        </row>
        <row r="2946">
          <cell r="C2946">
            <v>0</v>
          </cell>
          <cell r="D2946">
            <v>0</v>
          </cell>
          <cell r="E2946">
            <v>0</v>
          </cell>
          <cell r="F2946">
            <v>0</v>
          </cell>
          <cell r="H2946">
            <v>0</v>
          </cell>
          <cell r="Q2946">
            <v>0</v>
          </cell>
          <cell r="R2946">
            <v>0</v>
          </cell>
          <cell r="S2946">
            <v>0</v>
          </cell>
        </row>
        <row r="2947">
          <cell r="B2947">
            <v>4</v>
          </cell>
          <cell r="C2947" t="str">
            <v>基本直接费</v>
          </cell>
          <cell r="G2947">
            <v>92.827784652121295</v>
          </cell>
        </row>
        <row r="2948">
          <cell r="B2948">
            <v>5</v>
          </cell>
          <cell r="C2948" t="str">
            <v>其他直接费</v>
          </cell>
          <cell r="G2948">
            <v>15.072030851017164</v>
          </cell>
        </row>
        <row r="2949">
          <cell r="B2949">
            <v>6</v>
          </cell>
          <cell r="C2949" t="str">
            <v>间接费</v>
          </cell>
          <cell r="G2949">
            <v>6.9866275573164653</v>
          </cell>
        </row>
        <row r="2950">
          <cell r="B2950">
            <v>7</v>
          </cell>
          <cell r="C2950" t="str">
            <v>合计</v>
          </cell>
          <cell r="G2950">
            <v>114.88644306045492</v>
          </cell>
        </row>
        <row r="2952">
          <cell r="B2952" t="str">
            <v>单   价   分   析   表</v>
          </cell>
          <cell r="J2952" t="str">
            <v>工序划分</v>
          </cell>
          <cell r="Q2952" t="str">
            <v>汇总项</v>
          </cell>
        </row>
        <row r="2954">
          <cell r="A2954" t="str">
            <v>BOQ系数</v>
          </cell>
          <cell r="B2954" t="str">
            <v>项目编号:</v>
          </cell>
          <cell r="C2954" t="str">
            <v>GG300</v>
          </cell>
          <cell r="G2954" t="str">
            <v>数量</v>
          </cell>
          <cell r="H2954">
            <v>37</v>
          </cell>
          <cell r="I2954" t="str">
            <v>单价</v>
          </cell>
        </row>
        <row r="2955">
          <cell r="B2955" t="str">
            <v>项目名称:</v>
          </cell>
          <cell r="C2955" t="str">
            <v>DN 300 steel aerator pipe flanged jointed</v>
          </cell>
          <cell r="G2955" t="str">
            <v>单位</v>
          </cell>
          <cell r="H2955">
            <v>0</v>
          </cell>
          <cell r="I2955">
            <v>91.196473840154908</v>
          </cell>
          <cell r="J2955" t="str">
            <v>挖</v>
          </cell>
          <cell r="K2955" t="str">
            <v>沙</v>
          </cell>
          <cell r="L2955" t="str">
            <v>土</v>
          </cell>
          <cell r="M2955" t="str">
            <v>运</v>
          </cell>
          <cell r="N2955" t="str">
            <v>钢管</v>
          </cell>
        </row>
        <row r="2956">
          <cell r="A2956" t="str">
            <v>GG300</v>
          </cell>
          <cell r="B2956" t="str">
            <v>单   价:</v>
          </cell>
          <cell r="C2956">
            <v>91.196473840154908</v>
          </cell>
          <cell r="D2956" t="str">
            <v>USD/</v>
          </cell>
          <cell r="G2956" t="str">
            <v>定额单位</v>
          </cell>
          <cell r="I2956">
            <v>8860</v>
          </cell>
          <cell r="J2956" t="str">
            <v>1=120</v>
          </cell>
          <cell r="K2956" t="str">
            <v>1=134</v>
          </cell>
          <cell r="L2956" t="str">
            <v>1=135</v>
          </cell>
          <cell r="M2956" t="str">
            <v>1=111</v>
          </cell>
          <cell r="N2956" t="str">
            <v>5=46</v>
          </cell>
        </row>
        <row r="2957">
          <cell r="A2957" t="str">
            <v>定额号</v>
          </cell>
          <cell r="B2957" t="str">
            <v>E01</v>
          </cell>
          <cell r="C2957" t="str">
            <v>名称及规格</v>
          </cell>
          <cell r="D2957" t="str">
            <v>单位</v>
          </cell>
          <cell r="E2957" t="str">
            <v>数  量</v>
          </cell>
          <cell r="F2957" t="str">
            <v>单价</v>
          </cell>
          <cell r="G2957" t="str">
            <v>合价</v>
          </cell>
          <cell r="J2957" t="str">
            <v>100M3</v>
          </cell>
          <cell r="K2957" t="str">
            <v>100m3</v>
          </cell>
          <cell r="L2957" t="str">
            <v>100m3</v>
          </cell>
          <cell r="M2957" t="str">
            <v>100m3</v>
          </cell>
          <cell r="N2957" t="str">
            <v>10M</v>
          </cell>
          <cell r="Q2957" t="str">
            <v>数量汇总</v>
          </cell>
          <cell r="R2957" t="str">
            <v>价格汇总(美元)</v>
          </cell>
          <cell r="S2957" t="str">
            <v>价格汇总(当地币)</v>
          </cell>
        </row>
        <row r="2958">
          <cell r="G2958" t="str">
            <v>美元</v>
          </cell>
          <cell r="H2958" t="str">
            <v>当地币</v>
          </cell>
          <cell r="J2958">
            <v>1.1699999999999999E-2</v>
          </cell>
          <cell r="K2958">
            <v>2.5934999999999999E-3</v>
          </cell>
          <cell r="L2958">
            <v>8.3999999999999995E-3</v>
          </cell>
          <cell r="M2958">
            <v>0</v>
          </cell>
          <cell r="N2958">
            <v>0.1</v>
          </cell>
        </row>
        <row r="2959">
          <cell r="A2959" t="str">
            <v>L00</v>
          </cell>
          <cell r="B2959">
            <v>1</v>
          </cell>
          <cell r="C2959" t="str">
            <v>人工</v>
          </cell>
          <cell r="G2959">
            <v>0.757476275862069</v>
          </cell>
          <cell r="H2959">
            <v>73.588820200000015</v>
          </cell>
          <cell r="Q2959">
            <v>0</v>
          </cell>
          <cell r="R2959">
            <v>28.026622206896555</v>
          </cell>
          <cell r="S2959">
            <v>2722.7863474000005</v>
          </cell>
        </row>
        <row r="2960">
          <cell r="A2960" t="str">
            <v>L10</v>
          </cell>
          <cell r="B2960">
            <v>1.1000000000000001</v>
          </cell>
          <cell r="C2960" t="str">
            <v>力工</v>
          </cell>
          <cell r="D2960" t="str">
            <v>day</v>
          </cell>
          <cell r="E2960">
            <v>0.18748744000000001</v>
          </cell>
          <cell r="F2960">
            <v>2.8821410190427175</v>
          </cell>
          <cell r="G2960">
            <v>0.54036524137931041</v>
          </cell>
          <cell r="H2960">
            <v>52.496483200000007</v>
          </cell>
          <cell r="J2960">
            <v>0.55199999999999994</v>
          </cell>
          <cell r="K2960">
            <v>11.04</v>
          </cell>
          <cell r="L2960">
            <v>3.9520000000000004</v>
          </cell>
          <cell r="N2960">
            <v>1.1919999999999999</v>
          </cell>
          <cell r="Q2960">
            <v>6.9370352799999999</v>
          </cell>
          <cell r="R2960">
            <v>19.993513931034485</v>
          </cell>
          <cell r="S2960">
            <v>1942.3698784000003</v>
          </cell>
        </row>
        <row r="2961">
          <cell r="A2961" t="str">
            <v>L20</v>
          </cell>
          <cell r="B2961">
            <v>1.2</v>
          </cell>
          <cell r="C2961" t="str">
            <v>技工</v>
          </cell>
          <cell r="D2961" t="str">
            <v>day</v>
          </cell>
          <cell r="E2961">
            <v>4.6871860000000001E-2</v>
          </cell>
          <cell r="F2961">
            <v>4.6320123520329384</v>
          </cell>
          <cell r="G2961">
            <v>0.21711103448275862</v>
          </cell>
          <cell r="H2961">
            <v>21.092337000000001</v>
          </cell>
          <cell r="J2961">
            <v>0.13799999999999998</v>
          </cell>
          <cell r="K2961">
            <v>2.76</v>
          </cell>
          <cell r="L2961">
            <v>0.9880000000000001</v>
          </cell>
          <cell r="N2961">
            <v>0.29799999999999999</v>
          </cell>
          <cell r="Q2961">
            <v>1.73425882</v>
          </cell>
          <cell r="R2961">
            <v>8.0331082758620695</v>
          </cell>
          <cell r="S2961">
            <v>780.41646900000001</v>
          </cell>
        </row>
        <row r="2962">
          <cell r="A2962" t="str">
            <v>M000</v>
          </cell>
          <cell r="B2962">
            <v>2</v>
          </cell>
          <cell r="C2962" t="str">
            <v>建筑材料</v>
          </cell>
          <cell r="G2962">
            <v>70.267516412358788</v>
          </cell>
          <cell r="H2962">
            <v>6826.4892194606564</v>
          </cell>
          <cell r="Q2962">
            <v>0</v>
          </cell>
          <cell r="R2962">
            <v>2599.8981072572751</v>
          </cell>
          <cell r="S2962">
            <v>252580.10112004427</v>
          </cell>
        </row>
        <row r="2963">
          <cell r="C2963">
            <v>0</v>
          </cell>
          <cell r="D2963">
            <v>0</v>
          </cell>
          <cell r="E2963">
            <v>0</v>
          </cell>
          <cell r="F2963">
            <v>0</v>
          </cell>
          <cell r="G2963">
            <v>0</v>
          </cell>
          <cell r="H2963">
            <v>0</v>
          </cell>
          <cell r="Q2963">
            <v>0</v>
          </cell>
          <cell r="R2963">
            <v>0</v>
          </cell>
          <cell r="S2963">
            <v>0</v>
          </cell>
        </row>
        <row r="2964">
          <cell r="A2964" t="str">
            <v>Y08</v>
          </cell>
          <cell r="C2964" t="str">
            <v>水</v>
          </cell>
          <cell r="D2964" t="str">
            <v>m3</v>
          </cell>
          <cell r="E2964">
            <v>1.302E-2</v>
          </cell>
          <cell r="F2964">
            <v>0.51466803911477099</v>
          </cell>
          <cell r="G2964">
            <v>6.7009778692743186E-3</v>
          </cell>
          <cell r="H2964">
            <v>0.65100000000000013</v>
          </cell>
          <cell r="L2964">
            <v>1.55</v>
          </cell>
          <cell r="M2964">
            <v>1.2</v>
          </cell>
          <cell r="Q2964">
            <v>0.48174</v>
          </cell>
          <cell r="R2964">
            <v>0.24793618116314978</v>
          </cell>
          <cell r="S2964">
            <v>24.087000000000003</v>
          </cell>
        </row>
        <row r="2965">
          <cell r="A2965" t="str">
            <v>GG4</v>
          </cell>
          <cell r="C2965" t="str">
            <v xml:space="preserve">DN 300 </v>
          </cell>
          <cell r="D2965" t="str">
            <v>nr</v>
          </cell>
          <cell r="E2965">
            <v>1</v>
          </cell>
          <cell r="F2965">
            <v>70.098600000000005</v>
          </cell>
          <cell r="G2965">
            <v>70.098600000000005</v>
          </cell>
          <cell r="H2965">
            <v>6810.0789900000009</v>
          </cell>
          <cell r="N2965">
            <v>10</v>
          </cell>
          <cell r="Q2965">
            <v>37</v>
          </cell>
          <cell r="R2965">
            <v>2593.6482000000001</v>
          </cell>
          <cell r="S2965">
            <v>251972.92263000004</v>
          </cell>
        </row>
        <row r="2966">
          <cell r="A2966" t="str">
            <v>Y10</v>
          </cell>
          <cell r="C2966" t="str">
            <v>氧气</v>
          </cell>
          <cell r="D2966" t="str">
            <v>m3</v>
          </cell>
          <cell r="E2966">
            <v>2.6400000000000003E-2</v>
          </cell>
          <cell r="F2966">
            <v>2.4929233144621716</v>
          </cell>
          <cell r="G2966">
            <v>6.5813175501801338E-2</v>
          </cell>
          <cell r="H2966">
            <v>6.3937500000000007</v>
          </cell>
          <cell r="N2966">
            <v>0.26400000000000001</v>
          </cell>
          <cell r="Q2966">
            <v>0.97680000000000011</v>
          </cell>
          <cell r="R2966">
            <v>2.4350874935666496</v>
          </cell>
          <cell r="S2966">
            <v>236.56875000000002</v>
          </cell>
        </row>
        <row r="2967">
          <cell r="A2967" t="str">
            <v>Y11</v>
          </cell>
          <cell r="C2967" t="str">
            <v>乙炔</v>
          </cell>
          <cell r="D2967" t="str">
            <v>kg</v>
          </cell>
          <cell r="E2967">
            <v>8.8000000000000005E-3</v>
          </cell>
          <cell r="F2967">
            <v>9.4617249571172213</v>
          </cell>
          <cell r="G2967">
            <v>8.326317962263155E-2</v>
          </cell>
          <cell r="H2967">
            <v>8.0890179003386553</v>
          </cell>
          <cell r="N2967">
            <v>8.7999999999999995E-2</v>
          </cell>
          <cell r="Q2967">
            <v>0.3256</v>
          </cell>
          <cell r="R2967">
            <v>3.0807376460373672</v>
          </cell>
          <cell r="S2967">
            <v>299.29366231253027</v>
          </cell>
        </row>
        <row r="2968">
          <cell r="A2968" t="str">
            <v>Y05-1</v>
          </cell>
          <cell r="C2968" t="str">
            <v>润滑油</v>
          </cell>
          <cell r="D2968" t="str">
            <v>kg</v>
          </cell>
          <cell r="E2968">
            <v>1.5800000000000002E-2</v>
          </cell>
          <cell r="F2968">
            <v>0.83158730158730176</v>
          </cell>
          <cell r="G2968">
            <v>1.3139079365079369E-2</v>
          </cell>
          <cell r="H2968">
            <v>1.2764615603174607</v>
          </cell>
          <cell r="N2968">
            <v>0.158</v>
          </cell>
          <cell r="Q2968">
            <v>0.58460000000000001</v>
          </cell>
          <cell r="R2968">
            <v>0.48614593650793664</v>
          </cell>
          <cell r="S2968">
            <v>47.229077731746045</v>
          </cell>
        </row>
        <row r="2969">
          <cell r="C2969">
            <v>0</v>
          </cell>
          <cell r="D2969">
            <v>0</v>
          </cell>
          <cell r="E2969">
            <v>0</v>
          </cell>
          <cell r="F2969">
            <v>0</v>
          </cell>
          <cell r="G2969">
            <v>0</v>
          </cell>
          <cell r="H2969">
            <v>0</v>
          </cell>
          <cell r="Q2969">
            <v>0</v>
          </cell>
          <cell r="R2969">
            <v>0</v>
          </cell>
          <cell r="S2969">
            <v>0</v>
          </cell>
        </row>
        <row r="2970">
          <cell r="C2970">
            <v>0</v>
          </cell>
          <cell r="D2970">
            <v>0</v>
          </cell>
          <cell r="E2970">
            <v>0</v>
          </cell>
          <cell r="F2970">
            <v>0</v>
          </cell>
          <cell r="G2970">
            <v>0</v>
          </cell>
          <cell r="H2970">
            <v>0</v>
          </cell>
          <cell r="Q2970">
            <v>0</v>
          </cell>
          <cell r="R2970">
            <v>0</v>
          </cell>
          <cell r="S2970">
            <v>0</v>
          </cell>
        </row>
        <row r="2971">
          <cell r="C2971">
            <v>0</v>
          </cell>
          <cell r="D2971">
            <v>0</v>
          </cell>
          <cell r="E2971">
            <v>0</v>
          </cell>
          <cell r="F2971">
            <v>0</v>
          </cell>
          <cell r="G2971">
            <v>0</v>
          </cell>
          <cell r="H2971">
            <v>0</v>
          </cell>
          <cell r="Q2971">
            <v>0</v>
          </cell>
          <cell r="R2971">
            <v>0</v>
          </cell>
          <cell r="S2971">
            <v>0</v>
          </cell>
        </row>
        <row r="2972">
          <cell r="C2972">
            <v>0</v>
          </cell>
          <cell r="D2972">
            <v>0</v>
          </cell>
          <cell r="E2972">
            <v>0</v>
          </cell>
          <cell r="F2972">
            <v>0</v>
          </cell>
          <cell r="G2972">
            <v>0</v>
          </cell>
          <cell r="H2972">
            <v>0</v>
          </cell>
          <cell r="Q2972">
            <v>0</v>
          </cell>
          <cell r="R2972">
            <v>0</v>
          </cell>
          <cell r="S2972">
            <v>0</v>
          </cell>
        </row>
        <row r="2973">
          <cell r="C2973">
            <v>0</v>
          </cell>
          <cell r="D2973">
            <v>0</v>
          </cell>
          <cell r="E2973">
            <v>0</v>
          </cell>
          <cell r="F2973">
            <v>0</v>
          </cell>
          <cell r="G2973">
            <v>0</v>
          </cell>
          <cell r="H2973">
            <v>0</v>
          </cell>
          <cell r="Q2973">
            <v>0</v>
          </cell>
          <cell r="R2973">
            <v>0</v>
          </cell>
          <cell r="S2973">
            <v>0</v>
          </cell>
        </row>
        <row r="2974">
          <cell r="C2974">
            <v>0</v>
          </cell>
          <cell r="D2974">
            <v>0</v>
          </cell>
          <cell r="E2974">
            <v>0</v>
          </cell>
          <cell r="F2974">
            <v>0</v>
          </cell>
          <cell r="G2974">
            <v>0</v>
          </cell>
          <cell r="H2974">
            <v>0</v>
          </cell>
          <cell r="Q2974">
            <v>0</v>
          </cell>
          <cell r="R2974">
            <v>0</v>
          </cell>
          <cell r="S2974">
            <v>0</v>
          </cell>
        </row>
        <row r="2975">
          <cell r="C2975">
            <v>0</v>
          </cell>
          <cell r="D2975">
            <v>0</v>
          </cell>
          <cell r="E2975">
            <v>0</v>
          </cell>
          <cell r="F2975">
            <v>0</v>
          </cell>
          <cell r="G2975">
            <v>0</v>
          </cell>
          <cell r="H2975">
            <v>0</v>
          </cell>
          <cell r="Q2975">
            <v>0</v>
          </cell>
          <cell r="R2975">
            <v>0</v>
          </cell>
          <cell r="S2975">
            <v>0</v>
          </cell>
        </row>
        <row r="2976">
          <cell r="C2976">
            <v>0</v>
          </cell>
          <cell r="D2976">
            <v>0</v>
          </cell>
          <cell r="E2976">
            <v>0</v>
          </cell>
          <cell r="F2976">
            <v>0</v>
          </cell>
          <cell r="G2976">
            <v>0</v>
          </cell>
          <cell r="H2976">
            <v>0</v>
          </cell>
          <cell r="Q2976">
            <v>0</v>
          </cell>
          <cell r="R2976">
            <v>0</v>
          </cell>
          <cell r="S2976">
            <v>0</v>
          </cell>
        </row>
        <row r="2977">
          <cell r="C2977">
            <v>0</v>
          </cell>
          <cell r="D2977">
            <v>0</v>
          </cell>
          <cell r="E2977">
            <v>0</v>
          </cell>
          <cell r="F2977">
            <v>0</v>
          </cell>
          <cell r="G2977">
            <v>0</v>
          </cell>
          <cell r="H2977">
            <v>0</v>
          </cell>
          <cell r="Q2977">
            <v>0</v>
          </cell>
          <cell r="R2977">
            <v>0</v>
          </cell>
          <cell r="S2977">
            <v>0</v>
          </cell>
        </row>
        <row r="2978">
          <cell r="C2978">
            <v>0</v>
          </cell>
          <cell r="D2978">
            <v>0</v>
          </cell>
          <cell r="E2978">
            <v>0</v>
          </cell>
          <cell r="F2978">
            <v>0</v>
          </cell>
          <cell r="G2978">
            <v>0</v>
          </cell>
          <cell r="H2978">
            <v>0</v>
          </cell>
          <cell r="Q2978">
            <v>0</v>
          </cell>
          <cell r="R2978">
            <v>0</v>
          </cell>
          <cell r="S2978">
            <v>0</v>
          </cell>
        </row>
        <row r="2979">
          <cell r="C2979">
            <v>0</v>
          </cell>
          <cell r="D2979">
            <v>0</v>
          </cell>
          <cell r="E2979">
            <v>0</v>
          </cell>
          <cell r="F2979">
            <v>0</v>
          </cell>
          <cell r="G2979">
            <v>0</v>
          </cell>
          <cell r="H2979">
            <v>0</v>
          </cell>
          <cell r="Q2979">
            <v>0</v>
          </cell>
          <cell r="R2979">
            <v>0</v>
          </cell>
          <cell r="S2979">
            <v>0</v>
          </cell>
        </row>
        <row r="2980">
          <cell r="C2980">
            <v>0</v>
          </cell>
          <cell r="D2980">
            <v>0</v>
          </cell>
          <cell r="E2980">
            <v>0</v>
          </cell>
          <cell r="F2980">
            <v>0</v>
          </cell>
          <cell r="G2980">
            <v>0</v>
          </cell>
          <cell r="H2980">
            <v>0</v>
          </cell>
          <cell r="Q2980">
            <v>0</v>
          </cell>
          <cell r="R2980">
            <v>0</v>
          </cell>
          <cell r="S2980">
            <v>0</v>
          </cell>
        </row>
        <row r="2981">
          <cell r="C2981">
            <v>0</v>
          </cell>
          <cell r="D2981">
            <v>0</v>
          </cell>
          <cell r="E2981">
            <v>0</v>
          </cell>
          <cell r="F2981">
            <v>0</v>
          </cell>
          <cell r="G2981">
            <v>0</v>
          </cell>
          <cell r="H2981">
            <v>0</v>
          </cell>
          <cell r="Q2981">
            <v>0</v>
          </cell>
          <cell r="R2981">
            <v>0</v>
          </cell>
          <cell r="S2981">
            <v>0</v>
          </cell>
        </row>
        <row r="2982">
          <cell r="A2982" t="str">
            <v>m998</v>
          </cell>
          <cell r="C2982" t="str">
            <v>其它材料费</v>
          </cell>
          <cell r="D2982" t="str">
            <v>%</v>
          </cell>
          <cell r="E2982">
            <v>0</v>
          </cell>
          <cell r="F2982">
            <v>0</v>
          </cell>
          <cell r="G2982">
            <v>0</v>
          </cell>
          <cell r="H2982">
            <v>0</v>
          </cell>
          <cell r="Q2982">
            <v>0</v>
          </cell>
          <cell r="R2982">
            <v>0</v>
          </cell>
          <cell r="S2982">
            <v>0</v>
          </cell>
        </row>
        <row r="2983">
          <cell r="A2983" t="str">
            <v>m999</v>
          </cell>
          <cell r="C2983" t="str">
            <v>其它材料费</v>
          </cell>
          <cell r="D2983" t="str">
            <v>usd</v>
          </cell>
          <cell r="E2983">
            <v>0</v>
          </cell>
          <cell r="F2983">
            <v>1</v>
          </cell>
          <cell r="G2983">
            <v>0</v>
          </cell>
          <cell r="H2983">
            <v>0</v>
          </cell>
          <cell r="Q2983">
            <v>0</v>
          </cell>
          <cell r="R2983">
            <v>0</v>
          </cell>
          <cell r="S2983">
            <v>0</v>
          </cell>
        </row>
        <row r="2984">
          <cell r="A2984" t="str">
            <v>E000</v>
          </cell>
          <cell r="B2984">
            <v>3</v>
          </cell>
          <cell r="C2984" t="str">
            <v>施工设备</v>
          </cell>
          <cell r="G2984">
            <v>2.6613919639004422</v>
          </cell>
          <cell r="H2984">
            <v>258.55422929292797</v>
          </cell>
          <cell r="Q2984">
            <v>0</v>
          </cell>
          <cell r="R2984">
            <v>98.471502664316361</v>
          </cell>
          <cell r="S2984">
            <v>9566.506483838335</v>
          </cell>
        </row>
        <row r="2985">
          <cell r="A2985" t="str">
            <v>E501</v>
          </cell>
          <cell r="C2985" t="str">
            <v>自卸车</v>
          </cell>
          <cell r="D2985" t="str">
            <v>台班</v>
          </cell>
          <cell r="E2985">
            <v>0</v>
          </cell>
          <cell r="F2985">
            <v>136.63857054583232</v>
          </cell>
          <cell r="G2985">
            <v>0</v>
          </cell>
          <cell r="H2985">
            <v>0</v>
          </cell>
          <cell r="M2985">
            <v>0.8</v>
          </cell>
          <cell r="Q2985">
            <v>0</v>
          </cell>
          <cell r="R2985">
            <v>0</v>
          </cell>
          <cell r="S2985">
            <v>0</v>
          </cell>
        </row>
        <row r="2986">
          <cell r="A2986" t="str">
            <v>E010-1</v>
          </cell>
          <cell r="C2986" t="str">
            <v>履带反铲日立ZX250H-1m3</v>
          </cell>
          <cell r="D2986" t="str">
            <v>台班</v>
          </cell>
          <cell r="E2986">
            <v>1.3679999999999999E-3</v>
          </cell>
          <cell r="F2986">
            <v>194.35600634043132</v>
          </cell>
          <cell r="G2986">
            <v>0.26587901667371</v>
          </cell>
          <cell r="H2986">
            <v>25.830146469850927</v>
          </cell>
          <cell r="J2986">
            <v>0.11692307692307692</v>
          </cell>
          <cell r="Q2986">
            <v>5.0615999999999994E-2</v>
          </cell>
          <cell r="R2986">
            <v>9.8375236169272693</v>
          </cell>
          <cell r="S2986">
            <v>955.71541938448433</v>
          </cell>
        </row>
        <row r="2987">
          <cell r="A2987" t="str">
            <v>E012</v>
          </cell>
          <cell r="C2987" t="str">
            <v>山推SD22/220HP</v>
          </cell>
          <cell r="D2987" t="str">
            <v>台班</v>
          </cell>
          <cell r="E2987">
            <v>4.0559999999999994E-4</v>
          </cell>
          <cell r="F2987">
            <v>276.00076766337224</v>
          </cell>
          <cell r="G2987">
            <v>0.11194591136426377</v>
          </cell>
          <cell r="H2987">
            <v>10.875545289038225</v>
          </cell>
          <cell r="J2987">
            <v>3.4666666666666665E-2</v>
          </cell>
          <cell r="Q2987">
            <v>1.5007199999999998E-2</v>
          </cell>
          <cell r="R2987">
            <v>4.1419987204777593</v>
          </cell>
          <cell r="S2987">
            <v>402.39517569441432</v>
          </cell>
        </row>
        <row r="2988">
          <cell r="A2988" t="str">
            <v>E206</v>
          </cell>
          <cell r="C2988" t="str">
            <v>平板夯LF90</v>
          </cell>
          <cell r="D2988" t="str">
            <v>台班</v>
          </cell>
          <cell r="E2988">
            <v>2.069613E-2</v>
          </cell>
          <cell r="F2988">
            <v>47.432634504568171</v>
          </cell>
          <cell r="G2988">
            <v>0.9816719699490285</v>
          </cell>
          <cell r="H2988">
            <v>95.36943188054812</v>
          </cell>
          <cell r="K2988">
            <v>7.98</v>
          </cell>
          <cell r="Q2988">
            <v>0.76575680999999995</v>
          </cell>
          <cell r="R2988">
            <v>36.321862888114055</v>
          </cell>
          <cell r="S2988">
            <v>3528.6689795802804</v>
          </cell>
        </row>
        <row r="2989">
          <cell r="A2989" t="str">
            <v>E711-1</v>
          </cell>
          <cell r="C2989" t="str">
            <v>洒水车6000L</v>
          </cell>
          <cell r="D2989" t="str">
            <v>台班</v>
          </cell>
          <cell r="E2989">
            <v>0</v>
          </cell>
          <cell r="F2989">
            <v>178.39504715484043</v>
          </cell>
          <cell r="G2989">
            <v>0</v>
          </cell>
          <cell r="H2989">
            <v>0</v>
          </cell>
          <cell r="M2989">
            <v>0.02</v>
          </cell>
          <cell r="Q2989">
            <v>0</v>
          </cell>
          <cell r="R2989">
            <v>0</v>
          </cell>
          <cell r="S2989">
            <v>0</v>
          </cell>
        </row>
        <row r="2990">
          <cell r="A2990" t="str">
            <v>E018</v>
          </cell>
          <cell r="C2990" t="str">
            <v>手扶式振动碾</v>
          </cell>
          <cell r="D2990" t="str">
            <v>台班</v>
          </cell>
          <cell r="E2990">
            <v>1.2851999999999999E-2</v>
          </cell>
          <cell r="F2990">
            <v>22.507443243291743</v>
          </cell>
          <cell r="G2990">
            <v>0.28926566056278546</v>
          </cell>
          <cell r="H2990">
            <v>28.102158923674608</v>
          </cell>
          <cell r="L2990">
            <v>1.53</v>
          </cell>
          <cell r="Q2990">
            <v>0.47552399999999995</v>
          </cell>
          <cell r="R2990">
            <v>10.702829440823063</v>
          </cell>
          <cell r="S2990">
            <v>1039.7798801759604</v>
          </cell>
        </row>
        <row r="2991">
          <cell r="A2991" t="str">
            <v>E503</v>
          </cell>
          <cell r="C2991" t="str">
            <v>汽车式起重机8T</v>
          </cell>
          <cell r="D2991" t="str">
            <v>台班</v>
          </cell>
          <cell r="E2991">
            <v>4.0000000000000001E-3</v>
          </cell>
          <cell r="F2991">
            <v>132.30936102687099</v>
          </cell>
          <cell r="G2991">
            <v>0.52923744410748397</v>
          </cell>
          <cell r="H2991">
            <v>51.415417695042073</v>
          </cell>
          <cell r="N2991">
            <v>0.04</v>
          </cell>
          <cell r="Q2991">
            <v>0.14799999999999999</v>
          </cell>
          <cell r="R2991">
            <v>19.581785431976908</v>
          </cell>
          <cell r="S2991">
            <v>1902.3704547165567</v>
          </cell>
        </row>
        <row r="2992">
          <cell r="A2992" t="str">
            <v>E505</v>
          </cell>
          <cell r="C2992" t="str">
            <v>载重汽车SX1254BM5641</v>
          </cell>
          <cell r="D2992" t="str">
            <v>台班</v>
          </cell>
          <cell r="E2992">
            <v>2.666666666666667E-3</v>
          </cell>
          <cell r="F2992">
            <v>181.27198546618899</v>
          </cell>
          <cell r="G2992">
            <v>0.48339196124317069</v>
          </cell>
          <cell r="H2992">
            <v>46.961529034774038</v>
          </cell>
          <cell r="N2992">
            <v>2.6666666666666668E-2</v>
          </cell>
          <cell r="Q2992">
            <v>9.866666666666668E-2</v>
          </cell>
          <cell r="R2992">
            <v>17.885502565997314</v>
          </cell>
          <cell r="S2992">
            <v>1737.5765742866395</v>
          </cell>
        </row>
        <row r="2993">
          <cell r="C2993">
            <v>0</v>
          </cell>
          <cell r="D2993">
            <v>0</v>
          </cell>
          <cell r="E2993">
            <v>0</v>
          </cell>
          <cell r="F2993">
            <v>0</v>
          </cell>
          <cell r="G2993">
            <v>0</v>
          </cell>
          <cell r="H2993">
            <v>0</v>
          </cell>
          <cell r="Q2993">
            <v>0</v>
          </cell>
          <cell r="R2993">
            <v>0</v>
          </cell>
          <cell r="S2993">
            <v>0</v>
          </cell>
        </row>
        <row r="2994">
          <cell r="C2994">
            <v>0</v>
          </cell>
          <cell r="D2994">
            <v>0</v>
          </cell>
          <cell r="E2994">
            <v>0</v>
          </cell>
          <cell r="F2994">
            <v>0</v>
          </cell>
          <cell r="G2994">
            <v>0</v>
          </cell>
          <cell r="H2994">
            <v>0</v>
          </cell>
          <cell r="Q2994">
            <v>0</v>
          </cell>
          <cell r="R2994">
            <v>0</v>
          </cell>
          <cell r="S2994">
            <v>0</v>
          </cell>
        </row>
        <row r="2995">
          <cell r="C2995">
            <v>0</v>
          </cell>
          <cell r="D2995">
            <v>0</v>
          </cell>
          <cell r="E2995">
            <v>0</v>
          </cell>
          <cell r="F2995">
            <v>0</v>
          </cell>
          <cell r="H2995">
            <v>0</v>
          </cell>
          <cell r="Q2995">
            <v>0</v>
          </cell>
          <cell r="R2995">
            <v>0</v>
          </cell>
          <cell r="S2995">
            <v>0</v>
          </cell>
        </row>
        <row r="2996">
          <cell r="C2996">
            <v>0</v>
          </cell>
          <cell r="D2996">
            <v>0</v>
          </cell>
          <cell r="E2996">
            <v>0</v>
          </cell>
          <cell r="F2996">
            <v>0</v>
          </cell>
          <cell r="H2996">
            <v>0</v>
          </cell>
          <cell r="Q2996">
            <v>0</v>
          </cell>
          <cell r="R2996">
            <v>0</v>
          </cell>
          <cell r="S2996">
            <v>0</v>
          </cell>
        </row>
        <row r="2997">
          <cell r="B2997">
            <v>4</v>
          </cell>
          <cell r="C2997" t="str">
            <v>基本直接费</v>
          </cell>
          <cell r="G2997">
            <v>73.686384652121305</v>
          </cell>
        </row>
        <row r="2998">
          <cell r="B2998">
            <v>5</v>
          </cell>
          <cell r="C2998" t="str">
            <v>其他直接费</v>
          </cell>
          <cell r="G2998">
            <v>11.964127625567659</v>
          </cell>
        </row>
        <row r="2999">
          <cell r="B2999">
            <v>6</v>
          </cell>
          <cell r="C2999" t="str">
            <v>间接费</v>
          </cell>
          <cell r="G2999">
            <v>5.5459615624659548</v>
          </cell>
        </row>
        <row r="3000">
          <cell r="B3000">
            <v>7</v>
          </cell>
          <cell r="C3000" t="str">
            <v>合计</v>
          </cell>
          <cell r="G3000">
            <v>91.196473840154908</v>
          </cell>
        </row>
        <row r="3002">
          <cell r="B3002" t="str">
            <v>单   价   分   析   表</v>
          </cell>
          <cell r="J3002" t="str">
            <v>工序划分</v>
          </cell>
          <cell r="Q3002" t="str">
            <v>汇总项</v>
          </cell>
        </row>
        <row r="3004">
          <cell r="A3004" t="str">
            <v>BOQ系数</v>
          </cell>
          <cell r="B3004" t="str">
            <v>项目编号:</v>
          </cell>
          <cell r="C3004" t="str">
            <v>GG250</v>
          </cell>
          <cell r="G3004" t="str">
            <v>数量</v>
          </cell>
          <cell r="H3004">
            <v>31</v>
          </cell>
          <cell r="I3004" t="str">
            <v>单价</v>
          </cell>
        </row>
        <row r="3005">
          <cell r="B3005" t="str">
            <v>项目名称:</v>
          </cell>
          <cell r="C3005" t="str">
            <v>DN 250 steel overflow pipe flange jointed</v>
          </cell>
          <cell r="G3005" t="str">
            <v>单位</v>
          </cell>
          <cell r="H3005">
            <v>0</v>
          </cell>
          <cell r="I3005">
            <v>71.339484490446537</v>
          </cell>
          <cell r="J3005" t="str">
            <v>挖</v>
          </cell>
          <cell r="K3005" t="str">
            <v>沙</v>
          </cell>
          <cell r="L3005" t="str">
            <v>土</v>
          </cell>
          <cell r="M3005" t="str">
            <v>运</v>
          </cell>
          <cell r="N3005" t="str">
            <v>钢管</v>
          </cell>
        </row>
        <row r="3006">
          <cell r="A3006" t="str">
            <v>GG250</v>
          </cell>
          <cell r="B3006" t="str">
            <v>单   价:</v>
          </cell>
          <cell r="C3006">
            <v>71.339484490446537</v>
          </cell>
          <cell r="D3006" t="str">
            <v>USD/</v>
          </cell>
          <cell r="G3006" t="str">
            <v>定额单位</v>
          </cell>
          <cell r="I3006">
            <v>6931</v>
          </cell>
          <cell r="J3006" t="str">
            <v>1=120</v>
          </cell>
          <cell r="K3006" t="str">
            <v>1=134</v>
          </cell>
          <cell r="L3006" t="str">
            <v>1=135</v>
          </cell>
          <cell r="M3006" t="str">
            <v>1=111</v>
          </cell>
          <cell r="N3006" t="str">
            <v>5=46</v>
          </cell>
        </row>
        <row r="3007">
          <cell r="A3007" t="str">
            <v>定额号</v>
          </cell>
          <cell r="B3007" t="str">
            <v>E01</v>
          </cell>
          <cell r="C3007" t="str">
            <v>名称及规格</v>
          </cell>
          <cell r="D3007" t="str">
            <v>单位</v>
          </cell>
          <cell r="E3007" t="str">
            <v>数  量</v>
          </cell>
          <cell r="F3007" t="str">
            <v>单价</v>
          </cell>
          <cell r="G3007" t="str">
            <v>合价</v>
          </cell>
          <cell r="J3007" t="str">
            <v>100M3</v>
          </cell>
          <cell r="K3007" t="str">
            <v>100m3</v>
          </cell>
          <cell r="L3007" t="str">
            <v>100m3</v>
          </cell>
          <cell r="M3007" t="str">
            <v>100m3</v>
          </cell>
          <cell r="N3007" t="str">
            <v>10M</v>
          </cell>
          <cell r="Q3007" t="str">
            <v>数量汇总</v>
          </cell>
          <cell r="R3007" t="str">
            <v>价格汇总(美元)</v>
          </cell>
          <cell r="S3007" t="str">
            <v>价格汇总(当地币)</v>
          </cell>
        </row>
        <row r="3008">
          <cell r="G3008" t="str">
            <v>美元</v>
          </cell>
          <cell r="H3008" t="str">
            <v>当地币</v>
          </cell>
          <cell r="J3008">
            <v>1.0449999999999999E-2</v>
          </cell>
          <cell r="K3008">
            <v>2.2593750000000001E-3</v>
          </cell>
          <cell r="L3008">
            <v>7.7000000000000002E-3</v>
          </cell>
          <cell r="M3008">
            <v>0</v>
          </cell>
          <cell r="N3008">
            <v>0.1</v>
          </cell>
        </row>
        <row r="3009">
          <cell r="A3009" t="str">
            <v>L00</v>
          </cell>
          <cell r="B3009">
            <v>1</v>
          </cell>
          <cell r="C3009" t="str">
            <v>人工</v>
          </cell>
          <cell r="G3009">
            <v>0.72860888059701501</v>
          </cell>
          <cell r="H3009">
            <v>70.784352750000011</v>
          </cell>
          <cell r="Q3009">
            <v>0</v>
          </cell>
          <cell r="R3009">
            <v>22.586875298507465</v>
          </cell>
          <cell r="S3009">
            <v>2194.3149352500004</v>
          </cell>
        </row>
        <row r="3010">
          <cell r="A3010" t="str">
            <v>L10</v>
          </cell>
          <cell r="B3010">
            <v>1.1000000000000001</v>
          </cell>
          <cell r="C3010" t="str">
            <v>力工</v>
          </cell>
          <cell r="D3010" t="str">
            <v>day</v>
          </cell>
          <cell r="E3010">
            <v>0.18034230000000001</v>
          </cell>
          <cell r="F3010">
            <v>2.8821410190427175</v>
          </cell>
          <cell r="G3010">
            <v>0.51977194029850748</v>
          </cell>
          <cell r="H3010">
            <v>50.495844000000005</v>
          </cell>
          <cell r="J3010">
            <v>0.55199999999999994</v>
          </cell>
          <cell r="K3010">
            <v>11.04</v>
          </cell>
          <cell r="L3010">
            <v>3.9520000000000004</v>
          </cell>
          <cell r="N3010">
            <v>1.1919999999999999</v>
          </cell>
          <cell r="Q3010">
            <v>5.5906113</v>
          </cell>
          <cell r="R3010">
            <v>16.112930149253732</v>
          </cell>
          <cell r="S3010">
            <v>1565.3711640000001</v>
          </cell>
        </row>
        <row r="3011">
          <cell r="A3011" t="str">
            <v>L20</v>
          </cell>
          <cell r="B3011">
            <v>1.2</v>
          </cell>
          <cell r="C3011" t="str">
            <v>技工</v>
          </cell>
          <cell r="D3011" t="str">
            <v>day</v>
          </cell>
          <cell r="E3011">
            <v>4.5085575000000003E-2</v>
          </cell>
          <cell r="F3011">
            <v>4.6320123520329384</v>
          </cell>
          <cell r="G3011">
            <v>0.20883694029850747</v>
          </cell>
          <cell r="H3011">
            <v>20.288508750000002</v>
          </cell>
          <cell r="J3011">
            <v>0.13799999999999998</v>
          </cell>
          <cell r="K3011">
            <v>2.76</v>
          </cell>
          <cell r="L3011">
            <v>0.9880000000000001</v>
          </cell>
          <cell r="N3011">
            <v>0.29799999999999999</v>
          </cell>
          <cell r="Q3011">
            <v>1.397652825</v>
          </cell>
          <cell r="R3011">
            <v>6.4739451492537317</v>
          </cell>
          <cell r="S3011">
            <v>628.94377125000005</v>
          </cell>
        </row>
        <row r="3012">
          <cell r="A3012" t="str">
            <v>M000</v>
          </cell>
          <cell r="B3012">
            <v>2</v>
          </cell>
          <cell r="C3012" t="str">
            <v>建筑材料</v>
          </cell>
          <cell r="G3012">
            <v>54.442957997536354</v>
          </cell>
          <cell r="H3012">
            <v>5289.1333694606574</v>
          </cell>
          <cell r="Q3012">
            <v>0</v>
          </cell>
          <cell r="R3012">
            <v>1687.7316979236271</v>
          </cell>
          <cell r="S3012">
            <v>163963.13445328039</v>
          </cell>
        </row>
        <row r="3013">
          <cell r="C3013">
            <v>0</v>
          </cell>
          <cell r="D3013">
            <v>0</v>
          </cell>
          <cell r="E3013">
            <v>0</v>
          </cell>
          <cell r="F3013">
            <v>0</v>
          </cell>
          <cell r="G3013">
            <v>0</v>
          </cell>
          <cell r="H3013">
            <v>0</v>
          </cell>
          <cell r="Q3013">
            <v>0</v>
          </cell>
          <cell r="R3013">
            <v>0</v>
          </cell>
          <cell r="S3013">
            <v>0</v>
          </cell>
        </row>
        <row r="3014">
          <cell r="A3014" t="str">
            <v>Y08</v>
          </cell>
          <cell r="C3014" t="str">
            <v>水</v>
          </cell>
          <cell r="D3014" t="str">
            <v>m3</v>
          </cell>
          <cell r="E3014">
            <v>1.1935000000000001E-2</v>
          </cell>
          <cell r="F3014">
            <v>0.51466803911477099</v>
          </cell>
          <cell r="G3014">
            <v>6.1425630468347923E-3</v>
          </cell>
          <cell r="H3014">
            <v>0.59675000000000011</v>
          </cell>
          <cell r="L3014">
            <v>1.55</v>
          </cell>
          <cell r="M3014">
            <v>1.2</v>
          </cell>
          <cell r="Q3014">
            <v>0.36998500000000001</v>
          </cell>
          <cell r="R3014">
            <v>0.19041945445187855</v>
          </cell>
          <cell r="S3014">
            <v>18.499250000000004</v>
          </cell>
        </row>
        <row r="3015">
          <cell r="A3015" t="str">
            <v>GG4-1</v>
          </cell>
          <cell r="C3015" t="str">
            <v>DN 250</v>
          </cell>
          <cell r="D3015" t="str">
            <v>m</v>
          </cell>
          <cell r="E3015">
            <v>1</v>
          </cell>
          <cell r="F3015">
            <v>54.2746</v>
          </cell>
          <cell r="G3015">
            <v>54.2746</v>
          </cell>
          <cell r="H3015">
            <v>5272.7773900000002</v>
          </cell>
          <cell r="N3015">
            <v>10</v>
          </cell>
          <cell r="Q3015">
            <v>31</v>
          </cell>
          <cell r="R3015">
            <v>1682.5126</v>
          </cell>
          <cell r="S3015">
            <v>163456.09909</v>
          </cell>
        </row>
        <row r="3016">
          <cell r="A3016" t="str">
            <v>Y10</v>
          </cell>
          <cell r="C3016" t="str">
            <v>氧气</v>
          </cell>
          <cell r="D3016" t="str">
            <v>m3</v>
          </cell>
          <cell r="E3016">
            <v>2.6400000000000003E-2</v>
          </cell>
          <cell r="F3016">
            <v>2.4929233144621716</v>
          </cell>
          <cell r="G3016">
            <v>6.5813175501801338E-2</v>
          </cell>
          <cell r="H3016">
            <v>6.3937500000000007</v>
          </cell>
          <cell r="N3016">
            <v>0.26400000000000001</v>
          </cell>
          <cell r="Q3016">
            <v>0.81840000000000013</v>
          </cell>
          <cell r="R3016">
            <v>2.0402084405558414</v>
          </cell>
          <cell r="S3016">
            <v>198.20625000000001</v>
          </cell>
        </row>
        <row r="3017">
          <cell r="A3017" t="str">
            <v>Y11</v>
          </cell>
          <cell r="C3017" t="str">
            <v>乙炔</v>
          </cell>
          <cell r="D3017" t="str">
            <v>kg</v>
          </cell>
          <cell r="E3017">
            <v>8.8000000000000005E-3</v>
          </cell>
          <cell r="F3017">
            <v>9.4617249571172213</v>
          </cell>
          <cell r="G3017">
            <v>8.326317962263155E-2</v>
          </cell>
          <cell r="H3017">
            <v>8.0890179003386553</v>
          </cell>
          <cell r="N3017">
            <v>8.7999999999999995E-2</v>
          </cell>
          <cell r="Q3017">
            <v>0.27280000000000004</v>
          </cell>
          <cell r="R3017">
            <v>2.5811585683015781</v>
          </cell>
          <cell r="S3017">
            <v>250.75955491049831</v>
          </cell>
        </row>
        <row r="3018">
          <cell r="A3018" t="str">
            <v>Y05-1</v>
          </cell>
          <cell r="C3018" t="str">
            <v>润滑油</v>
          </cell>
          <cell r="D3018" t="str">
            <v>kg</v>
          </cell>
          <cell r="E3018">
            <v>1.5800000000000002E-2</v>
          </cell>
          <cell r="F3018">
            <v>0.83158730158730176</v>
          </cell>
          <cell r="G3018">
            <v>1.3139079365079369E-2</v>
          </cell>
          <cell r="H3018">
            <v>1.2764615603174607</v>
          </cell>
          <cell r="N3018">
            <v>0.158</v>
          </cell>
          <cell r="Q3018">
            <v>0.48980000000000007</v>
          </cell>
          <cell r="R3018">
            <v>0.40731146031746046</v>
          </cell>
          <cell r="S3018">
            <v>39.570308369841285</v>
          </cell>
        </row>
        <row r="3019">
          <cell r="C3019">
            <v>0</v>
          </cell>
          <cell r="D3019">
            <v>0</v>
          </cell>
          <cell r="E3019">
            <v>0</v>
          </cell>
          <cell r="F3019">
            <v>0</v>
          </cell>
          <cell r="G3019">
            <v>0</v>
          </cell>
          <cell r="H3019">
            <v>0</v>
          </cell>
          <cell r="Q3019">
            <v>0</v>
          </cell>
          <cell r="R3019">
            <v>0</v>
          </cell>
          <cell r="S3019">
            <v>0</v>
          </cell>
        </row>
        <row r="3020">
          <cell r="C3020">
            <v>0</v>
          </cell>
          <cell r="D3020">
            <v>0</v>
          </cell>
          <cell r="E3020">
            <v>0</v>
          </cell>
          <cell r="F3020">
            <v>0</v>
          </cell>
          <cell r="G3020">
            <v>0</v>
          </cell>
          <cell r="H3020">
            <v>0</v>
          </cell>
          <cell r="Q3020">
            <v>0</v>
          </cell>
          <cell r="R3020">
            <v>0</v>
          </cell>
          <cell r="S3020">
            <v>0</v>
          </cell>
        </row>
        <row r="3021">
          <cell r="C3021">
            <v>0</v>
          </cell>
          <cell r="D3021">
            <v>0</v>
          </cell>
          <cell r="E3021">
            <v>0</v>
          </cell>
          <cell r="F3021">
            <v>0</v>
          </cell>
          <cell r="G3021">
            <v>0</v>
          </cell>
          <cell r="H3021">
            <v>0</v>
          </cell>
          <cell r="Q3021">
            <v>0</v>
          </cell>
          <cell r="R3021">
            <v>0</v>
          </cell>
          <cell r="S3021">
            <v>0</v>
          </cell>
        </row>
        <row r="3022">
          <cell r="C3022">
            <v>0</v>
          </cell>
          <cell r="D3022">
            <v>0</v>
          </cell>
          <cell r="E3022">
            <v>0</v>
          </cell>
          <cell r="F3022">
            <v>0</v>
          </cell>
          <cell r="G3022">
            <v>0</v>
          </cell>
          <cell r="H3022">
            <v>0</v>
          </cell>
          <cell r="Q3022">
            <v>0</v>
          </cell>
          <cell r="R3022">
            <v>0</v>
          </cell>
          <cell r="S3022">
            <v>0</v>
          </cell>
        </row>
        <row r="3023">
          <cell r="C3023">
            <v>0</v>
          </cell>
          <cell r="D3023">
            <v>0</v>
          </cell>
          <cell r="E3023">
            <v>0</v>
          </cell>
          <cell r="F3023">
            <v>0</v>
          </cell>
          <cell r="G3023">
            <v>0</v>
          </cell>
          <cell r="H3023">
            <v>0</v>
          </cell>
          <cell r="Q3023">
            <v>0</v>
          </cell>
          <cell r="R3023">
            <v>0</v>
          </cell>
          <cell r="S3023">
            <v>0</v>
          </cell>
        </row>
        <row r="3024">
          <cell r="C3024">
            <v>0</v>
          </cell>
          <cell r="D3024">
            <v>0</v>
          </cell>
          <cell r="E3024">
            <v>0</v>
          </cell>
          <cell r="F3024">
            <v>0</v>
          </cell>
          <cell r="G3024">
            <v>0</v>
          </cell>
          <cell r="H3024">
            <v>0</v>
          </cell>
          <cell r="Q3024">
            <v>0</v>
          </cell>
          <cell r="R3024">
            <v>0</v>
          </cell>
          <cell r="S3024">
            <v>0</v>
          </cell>
        </row>
        <row r="3025">
          <cell r="C3025">
            <v>0</v>
          </cell>
          <cell r="D3025">
            <v>0</v>
          </cell>
          <cell r="E3025">
            <v>0</v>
          </cell>
          <cell r="F3025">
            <v>0</v>
          </cell>
          <cell r="G3025">
            <v>0</v>
          </cell>
          <cell r="H3025">
            <v>0</v>
          </cell>
          <cell r="Q3025">
            <v>0</v>
          </cell>
          <cell r="R3025">
            <v>0</v>
          </cell>
          <cell r="S3025">
            <v>0</v>
          </cell>
        </row>
        <row r="3026">
          <cell r="C3026">
            <v>0</v>
          </cell>
          <cell r="D3026">
            <v>0</v>
          </cell>
          <cell r="E3026">
            <v>0</v>
          </cell>
          <cell r="F3026">
            <v>0</v>
          </cell>
          <cell r="G3026">
            <v>0</v>
          </cell>
          <cell r="H3026">
            <v>0</v>
          </cell>
          <cell r="Q3026">
            <v>0</v>
          </cell>
          <cell r="R3026">
            <v>0</v>
          </cell>
          <cell r="S3026">
            <v>0</v>
          </cell>
        </row>
        <row r="3027">
          <cell r="C3027">
            <v>0</v>
          </cell>
          <cell r="D3027">
            <v>0</v>
          </cell>
          <cell r="E3027">
            <v>0</v>
          </cell>
          <cell r="F3027">
            <v>0</v>
          </cell>
          <cell r="G3027">
            <v>0</v>
          </cell>
          <cell r="H3027">
            <v>0</v>
          </cell>
          <cell r="Q3027">
            <v>0</v>
          </cell>
          <cell r="R3027">
            <v>0</v>
          </cell>
          <cell r="S3027">
            <v>0</v>
          </cell>
        </row>
        <row r="3028">
          <cell r="C3028">
            <v>0</v>
          </cell>
          <cell r="D3028">
            <v>0</v>
          </cell>
          <cell r="E3028">
            <v>0</v>
          </cell>
          <cell r="F3028">
            <v>0</v>
          </cell>
          <cell r="G3028">
            <v>0</v>
          </cell>
          <cell r="H3028">
            <v>0</v>
          </cell>
          <cell r="Q3028">
            <v>0</v>
          </cell>
          <cell r="R3028">
            <v>0</v>
          </cell>
          <cell r="S3028">
            <v>0</v>
          </cell>
        </row>
        <row r="3029">
          <cell r="C3029">
            <v>0</v>
          </cell>
          <cell r="D3029">
            <v>0</v>
          </cell>
          <cell r="E3029">
            <v>0</v>
          </cell>
          <cell r="F3029">
            <v>0</v>
          </cell>
          <cell r="G3029">
            <v>0</v>
          </cell>
          <cell r="H3029">
            <v>0</v>
          </cell>
          <cell r="Q3029">
            <v>0</v>
          </cell>
          <cell r="R3029">
            <v>0</v>
          </cell>
          <cell r="S3029">
            <v>0</v>
          </cell>
        </row>
        <row r="3030">
          <cell r="C3030">
            <v>0</v>
          </cell>
          <cell r="D3030">
            <v>0</v>
          </cell>
          <cell r="E3030">
            <v>0</v>
          </cell>
          <cell r="F3030">
            <v>0</v>
          </cell>
          <cell r="G3030">
            <v>0</v>
          </cell>
          <cell r="H3030">
            <v>0</v>
          </cell>
          <cell r="Q3030">
            <v>0</v>
          </cell>
          <cell r="R3030">
            <v>0</v>
          </cell>
          <cell r="S3030">
            <v>0</v>
          </cell>
        </row>
        <row r="3031">
          <cell r="C3031">
            <v>0</v>
          </cell>
          <cell r="D3031">
            <v>0</v>
          </cell>
          <cell r="E3031">
            <v>0</v>
          </cell>
          <cell r="F3031">
            <v>0</v>
          </cell>
          <cell r="G3031">
            <v>0</v>
          </cell>
          <cell r="H3031">
            <v>0</v>
          </cell>
          <cell r="Q3031">
            <v>0</v>
          </cell>
          <cell r="R3031">
            <v>0</v>
          </cell>
          <cell r="S3031">
            <v>0</v>
          </cell>
        </row>
        <row r="3032">
          <cell r="A3032" t="str">
            <v>m998</v>
          </cell>
          <cell r="C3032" t="str">
            <v>其它材料费</v>
          </cell>
          <cell r="D3032" t="str">
            <v>%</v>
          </cell>
          <cell r="E3032">
            <v>0</v>
          </cell>
          <cell r="F3032">
            <v>0</v>
          </cell>
          <cell r="G3032">
            <v>0</v>
          </cell>
          <cell r="H3032">
            <v>0</v>
          </cell>
          <cell r="Q3032">
            <v>0</v>
          </cell>
          <cell r="R3032">
            <v>0</v>
          </cell>
          <cell r="S3032">
            <v>0</v>
          </cell>
        </row>
        <row r="3033">
          <cell r="A3033" t="str">
            <v>m999</v>
          </cell>
          <cell r="C3033" t="str">
            <v>其它材料费</v>
          </cell>
          <cell r="D3033" t="str">
            <v>usd</v>
          </cell>
          <cell r="E3033">
            <v>0</v>
          </cell>
          <cell r="F3033">
            <v>1</v>
          </cell>
          <cell r="G3033">
            <v>0</v>
          </cell>
          <cell r="H3033">
            <v>0</v>
          </cell>
          <cell r="Q3033">
            <v>0</v>
          </cell>
          <cell r="R3033">
            <v>0</v>
          </cell>
          <cell r="S3033">
            <v>0</v>
          </cell>
        </row>
        <row r="3034">
          <cell r="A3034" t="str">
            <v>E000</v>
          </cell>
          <cell r="B3034">
            <v>3</v>
          </cell>
          <cell r="C3034" t="str">
            <v>施工设备</v>
          </cell>
          <cell r="G3034">
            <v>2.4704501176210747</v>
          </cell>
          <cell r="H3034">
            <v>240.00422892688741</v>
          </cell>
          <cell r="Q3034">
            <v>0</v>
          </cell>
          <cell r="R3034">
            <v>76.58395364625332</v>
          </cell>
          <cell r="S3034">
            <v>7440.1310967335094</v>
          </cell>
        </row>
        <row r="3035">
          <cell r="A3035" t="str">
            <v>E501</v>
          </cell>
          <cell r="C3035" t="str">
            <v>自卸车</v>
          </cell>
          <cell r="D3035" t="str">
            <v>台班</v>
          </cell>
          <cell r="E3035">
            <v>0</v>
          </cell>
          <cell r="F3035">
            <v>136.63857054583232</v>
          </cell>
          <cell r="G3035">
            <v>0</v>
          </cell>
          <cell r="H3035">
            <v>0</v>
          </cell>
          <cell r="M3035">
            <v>0.8</v>
          </cell>
          <cell r="Q3035">
            <v>0</v>
          </cell>
          <cell r="R3035">
            <v>0</v>
          </cell>
          <cell r="S3035">
            <v>0</v>
          </cell>
        </row>
        <row r="3036">
          <cell r="A3036" t="str">
            <v>E010-1</v>
          </cell>
          <cell r="C3036" t="str">
            <v>履带反铲日立ZX250H-1m3</v>
          </cell>
          <cell r="D3036" t="str">
            <v>台班</v>
          </cell>
          <cell r="E3036">
            <v>1.2218461538461537E-3</v>
          </cell>
          <cell r="F3036">
            <v>194.35600634043132</v>
          </cell>
          <cell r="G3036">
            <v>0.23747313882395465</v>
          </cell>
          <cell r="H3036">
            <v>23.070515436747197</v>
          </cell>
          <cell r="J3036">
            <v>0.11692307692307692</v>
          </cell>
          <cell r="Q3036">
            <v>3.787723076923076E-2</v>
          </cell>
          <cell r="R3036">
            <v>7.3616673035425944</v>
          </cell>
          <cell r="S3036">
            <v>715.1859785391631</v>
          </cell>
        </row>
        <row r="3037">
          <cell r="A3037" t="str">
            <v>E012</v>
          </cell>
          <cell r="C3037" t="str">
            <v>山推SD22/220HP</v>
          </cell>
          <cell r="D3037" t="str">
            <v>台班</v>
          </cell>
          <cell r="E3037">
            <v>3.6226666666666662E-4</v>
          </cell>
          <cell r="F3037">
            <v>276.00076766337224</v>
          </cell>
          <cell r="G3037">
            <v>9.9985878098850969E-2</v>
          </cell>
          <cell r="H3037">
            <v>9.7136280573033726</v>
          </cell>
          <cell r="J3037">
            <v>3.4666666666666665E-2</v>
          </cell>
          <cell r="Q3037">
            <v>1.1230266666666665E-2</v>
          </cell>
          <cell r="R3037">
            <v>3.0995622210643798</v>
          </cell>
          <cell r="S3037">
            <v>301.12246977640456</v>
          </cell>
        </row>
        <row r="3038">
          <cell r="A3038" t="str">
            <v>E206</v>
          </cell>
          <cell r="C3038" t="str">
            <v>平板夯LF90</v>
          </cell>
          <cell r="D3038" t="str">
            <v>台班</v>
          </cell>
          <cell r="E3038">
            <v>1.8029812500000002E-2</v>
          </cell>
          <cell r="F3038">
            <v>47.432634504568171</v>
          </cell>
          <cell r="G3038">
            <v>0.85520150649839466</v>
          </cell>
          <cell r="H3038">
            <v>83.082826356319046</v>
          </cell>
          <cell r="K3038">
            <v>7.98</v>
          </cell>
          <cell r="Q3038">
            <v>0.55892418750000006</v>
          </cell>
          <cell r="R3038">
            <v>26.511246701450233</v>
          </cell>
          <cell r="S3038">
            <v>2575.5676170458905</v>
          </cell>
        </row>
        <row r="3039">
          <cell r="A3039" t="str">
            <v>E711-1</v>
          </cell>
          <cell r="C3039" t="str">
            <v>洒水车6000L</v>
          </cell>
          <cell r="D3039" t="str">
            <v>台班</v>
          </cell>
          <cell r="E3039">
            <v>0</v>
          </cell>
          <cell r="F3039">
            <v>178.39504715484043</v>
          </cell>
          <cell r="G3039">
            <v>0</v>
          </cell>
          <cell r="H3039">
            <v>0</v>
          </cell>
          <cell r="M3039">
            <v>0.02</v>
          </cell>
          <cell r="Q3039">
            <v>0</v>
          </cell>
          <cell r="R3039">
            <v>0</v>
          </cell>
          <cell r="S3039">
            <v>0</v>
          </cell>
        </row>
        <row r="3040">
          <cell r="A3040" t="str">
            <v>E018</v>
          </cell>
          <cell r="C3040" t="str">
            <v>手扶式振动碾</v>
          </cell>
          <cell r="D3040" t="str">
            <v>台班</v>
          </cell>
          <cell r="E3040">
            <v>1.1781E-2</v>
          </cell>
          <cell r="F3040">
            <v>22.507443243291743</v>
          </cell>
          <cell r="G3040">
            <v>0.26516018884921999</v>
          </cell>
          <cell r="H3040">
            <v>25.760312346701724</v>
          </cell>
          <cell r="L3040">
            <v>1.53</v>
          </cell>
          <cell r="Q3040">
            <v>0.36521100000000001</v>
          </cell>
          <cell r="R3040">
            <v>8.2199658543258192</v>
          </cell>
          <cell r="S3040">
            <v>798.5696827477534</v>
          </cell>
        </row>
        <row r="3041">
          <cell r="A3041" t="str">
            <v>E503</v>
          </cell>
          <cell r="C3041" t="str">
            <v>汽车式起重机8T</v>
          </cell>
          <cell r="D3041" t="str">
            <v>台班</v>
          </cell>
          <cell r="E3041">
            <v>4.0000000000000001E-3</v>
          </cell>
          <cell r="F3041">
            <v>132.30936102687099</v>
          </cell>
          <cell r="G3041">
            <v>0.52923744410748397</v>
          </cell>
          <cell r="H3041">
            <v>51.415417695042073</v>
          </cell>
          <cell r="N3041">
            <v>0.04</v>
          </cell>
          <cell r="Q3041">
            <v>0.124</v>
          </cell>
          <cell r="R3041">
            <v>16.406360767332004</v>
          </cell>
          <cell r="S3041">
            <v>1593.8779485463042</v>
          </cell>
        </row>
        <row r="3042">
          <cell r="A3042" t="str">
            <v>E505</v>
          </cell>
          <cell r="C3042" t="str">
            <v>载重汽车SX1254BM5641</v>
          </cell>
          <cell r="D3042" t="str">
            <v>台班</v>
          </cell>
          <cell r="E3042">
            <v>2.666666666666667E-3</v>
          </cell>
          <cell r="F3042">
            <v>181.27198546618899</v>
          </cell>
          <cell r="G3042">
            <v>0.48339196124317069</v>
          </cell>
          <cell r="H3042">
            <v>46.961529034774038</v>
          </cell>
          <cell r="N3042">
            <v>2.6666666666666668E-2</v>
          </cell>
          <cell r="Q3042">
            <v>8.266666666666668E-2</v>
          </cell>
          <cell r="R3042">
            <v>14.985150798538291</v>
          </cell>
          <cell r="S3042">
            <v>1455.8074000779952</v>
          </cell>
        </row>
        <row r="3043">
          <cell r="C3043">
            <v>0</v>
          </cell>
          <cell r="D3043">
            <v>0</v>
          </cell>
          <cell r="E3043">
            <v>0</v>
          </cell>
          <cell r="F3043">
            <v>0</v>
          </cell>
          <cell r="G3043">
            <v>0</v>
          </cell>
          <cell r="H3043">
            <v>0</v>
          </cell>
          <cell r="Q3043">
            <v>0</v>
          </cell>
          <cell r="R3043">
            <v>0</v>
          </cell>
          <cell r="S3043">
            <v>0</v>
          </cell>
        </row>
        <row r="3044">
          <cell r="C3044">
            <v>0</v>
          </cell>
          <cell r="D3044">
            <v>0</v>
          </cell>
          <cell r="E3044">
            <v>0</v>
          </cell>
          <cell r="F3044">
            <v>0</v>
          </cell>
          <cell r="G3044">
            <v>0</v>
          </cell>
          <cell r="H3044">
            <v>0</v>
          </cell>
          <cell r="Q3044">
            <v>0</v>
          </cell>
          <cell r="R3044">
            <v>0</v>
          </cell>
          <cell r="S3044">
            <v>0</v>
          </cell>
        </row>
        <row r="3045">
          <cell r="C3045">
            <v>0</v>
          </cell>
          <cell r="D3045">
            <v>0</v>
          </cell>
          <cell r="E3045">
            <v>0</v>
          </cell>
          <cell r="F3045">
            <v>0</v>
          </cell>
          <cell r="H3045">
            <v>0</v>
          </cell>
          <cell r="Q3045">
            <v>0</v>
          </cell>
          <cell r="R3045">
            <v>0</v>
          </cell>
          <cell r="S3045">
            <v>0</v>
          </cell>
        </row>
        <row r="3046">
          <cell r="C3046">
            <v>0</v>
          </cell>
          <cell r="D3046">
            <v>0</v>
          </cell>
          <cell r="E3046">
            <v>0</v>
          </cell>
          <cell r="F3046">
            <v>0</v>
          </cell>
          <cell r="H3046">
            <v>0</v>
          </cell>
          <cell r="Q3046">
            <v>0</v>
          </cell>
          <cell r="R3046">
            <v>0</v>
          </cell>
          <cell r="S3046">
            <v>0</v>
          </cell>
        </row>
        <row r="3047">
          <cell r="B3047">
            <v>4</v>
          </cell>
          <cell r="C3047" t="str">
            <v>基本直接费</v>
          </cell>
          <cell r="G3047">
            <v>57.642016995754446</v>
          </cell>
        </row>
        <row r="3048">
          <cell r="B3048">
            <v>5</v>
          </cell>
          <cell r="C3048" t="str">
            <v>其他直接费</v>
          </cell>
          <cell r="G3048">
            <v>9.3590756445464027</v>
          </cell>
        </row>
        <row r="3049">
          <cell r="B3049">
            <v>6</v>
          </cell>
          <cell r="C3049" t="str">
            <v>间接费</v>
          </cell>
          <cell r="G3049">
            <v>4.3383918501456895</v>
          </cell>
        </row>
        <row r="3050">
          <cell r="B3050">
            <v>7</v>
          </cell>
          <cell r="C3050" t="str">
            <v>合计</v>
          </cell>
          <cell r="G3050">
            <v>71.339484490446537</v>
          </cell>
        </row>
        <row r="3052">
          <cell r="B3052" t="str">
            <v>单   价   分   析   表</v>
          </cell>
          <cell r="J3052" t="str">
            <v>工序划分</v>
          </cell>
          <cell r="Q3052" t="str">
            <v>汇总项</v>
          </cell>
        </row>
        <row r="3054">
          <cell r="A3054" t="str">
            <v>BOQ系数</v>
          </cell>
          <cell r="B3054" t="str">
            <v>项目编号:</v>
          </cell>
          <cell r="C3054" t="str">
            <v>GG150</v>
          </cell>
          <cell r="G3054" t="str">
            <v>数量</v>
          </cell>
          <cell r="H3054">
            <v>6.5</v>
          </cell>
          <cell r="I3054" t="str">
            <v>单价</v>
          </cell>
        </row>
        <row r="3055">
          <cell r="B3055" t="str">
            <v>项目名称:</v>
          </cell>
          <cell r="C3055" t="str">
            <v>DN 150  steel drainage pipe flanged jointed</v>
          </cell>
          <cell r="G3055" t="str">
            <v>单位</v>
          </cell>
          <cell r="H3055">
            <v>0</v>
          </cell>
          <cell r="I3055">
            <v>96.76690708521491</v>
          </cell>
          <cell r="J3055" t="str">
            <v>挖</v>
          </cell>
          <cell r="K3055" t="str">
            <v>沙</v>
          </cell>
          <cell r="L3055" t="str">
            <v>土</v>
          </cell>
          <cell r="M3055" t="str">
            <v>运</v>
          </cell>
          <cell r="N3055" t="str">
            <v>钢管</v>
          </cell>
        </row>
        <row r="3056">
          <cell r="A3056" t="str">
            <v>GG150</v>
          </cell>
          <cell r="B3056" t="str">
            <v>单   价:</v>
          </cell>
          <cell r="C3056">
            <v>96.76690708521491</v>
          </cell>
          <cell r="D3056" t="str">
            <v>USD/</v>
          </cell>
          <cell r="G3056" t="str">
            <v>定额单位</v>
          </cell>
          <cell r="I3056">
            <v>9401</v>
          </cell>
          <cell r="J3056" t="str">
            <v>1=120</v>
          </cell>
          <cell r="K3056" t="str">
            <v>1=134</v>
          </cell>
          <cell r="L3056" t="str">
            <v>1=135</v>
          </cell>
          <cell r="M3056" t="str">
            <v>1=111</v>
          </cell>
          <cell r="N3056" t="str">
            <v>5=44</v>
          </cell>
        </row>
        <row r="3057">
          <cell r="A3057" t="str">
            <v>定额号</v>
          </cell>
          <cell r="B3057" t="str">
            <v>E01</v>
          </cell>
          <cell r="C3057" t="str">
            <v>名称及规格</v>
          </cell>
          <cell r="D3057" t="str">
            <v>单位</v>
          </cell>
          <cell r="E3057" t="str">
            <v>数  量</v>
          </cell>
          <cell r="F3057" t="str">
            <v>单价</v>
          </cell>
          <cell r="G3057" t="str">
            <v>合价</v>
          </cell>
          <cell r="J3057" t="str">
            <v>100M3</v>
          </cell>
          <cell r="K3057" t="str">
            <v>100m3</v>
          </cell>
          <cell r="L3057" t="str">
            <v>100m3</v>
          </cell>
          <cell r="M3057" t="str">
            <v>100m3</v>
          </cell>
          <cell r="N3057" t="str">
            <v>10M</v>
          </cell>
          <cell r="Q3057" t="str">
            <v>数量汇总</v>
          </cell>
          <cell r="R3057" t="str">
            <v>价格汇总(美元)</v>
          </cell>
          <cell r="S3057" t="str">
            <v>价格汇总(当地币)</v>
          </cell>
        </row>
        <row r="3058">
          <cell r="G3058" t="str">
            <v>美元</v>
          </cell>
          <cell r="H3058" t="str">
            <v>当地币</v>
          </cell>
          <cell r="J3058">
            <v>8.1000000000000013E-3</v>
          </cell>
          <cell r="K3058">
            <v>1.6233750000000003E-3</v>
          </cell>
          <cell r="L3058">
            <v>6.3E-3</v>
          </cell>
          <cell r="M3058">
            <v>0</v>
          </cell>
          <cell r="N3058">
            <v>0.1</v>
          </cell>
        </row>
        <row r="3059">
          <cell r="A3059" t="str">
            <v>L00</v>
          </cell>
          <cell r="B3059">
            <v>1</v>
          </cell>
          <cell r="C3059" t="str">
            <v>人工</v>
          </cell>
          <cell r="G3059">
            <v>0.54982668605249629</v>
          </cell>
          <cell r="H3059">
            <v>53.415662550000015</v>
          </cell>
          <cell r="Q3059">
            <v>0</v>
          </cell>
          <cell r="R3059">
            <v>3.5738734593412258</v>
          </cell>
          <cell r="S3059">
            <v>347.20180657500009</v>
          </cell>
        </row>
        <row r="3060">
          <cell r="A3060" t="str">
            <v>L10</v>
          </cell>
          <cell r="B3060">
            <v>1.1000000000000001</v>
          </cell>
          <cell r="C3060" t="str">
            <v>力工</v>
          </cell>
          <cell r="D3060" t="str">
            <v>day</v>
          </cell>
          <cell r="E3060">
            <v>0.13609086000000004</v>
          </cell>
          <cell r="F3060">
            <v>2.8821410190427175</v>
          </cell>
          <cell r="G3060">
            <v>0.39223304992279989</v>
          </cell>
          <cell r="H3060">
            <v>38.105440800000011</v>
          </cell>
          <cell r="J3060">
            <v>0.55199999999999994</v>
          </cell>
          <cell r="K3060">
            <v>11.04</v>
          </cell>
          <cell r="L3060">
            <v>3.9520000000000004</v>
          </cell>
          <cell r="N3060">
            <v>0.88800000000000012</v>
          </cell>
          <cell r="Q3060">
            <v>0.88459059000000018</v>
          </cell>
          <cell r="R3060">
            <v>2.5495148244981993</v>
          </cell>
          <cell r="S3060">
            <v>247.68536520000006</v>
          </cell>
        </row>
        <row r="3061">
          <cell r="A3061" t="str">
            <v>L20</v>
          </cell>
          <cell r="B3061">
            <v>1.2</v>
          </cell>
          <cell r="C3061" t="str">
            <v>技工</v>
          </cell>
          <cell r="D3061" t="str">
            <v>day</v>
          </cell>
          <cell r="E3061">
            <v>3.4022715000000009E-2</v>
          </cell>
          <cell r="F3061">
            <v>4.6320123520329384</v>
          </cell>
          <cell r="G3061">
            <v>0.15759363612969637</v>
          </cell>
          <cell r="H3061">
            <v>15.310221750000004</v>
          </cell>
          <cell r="J3061">
            <v>0.13799999999999998</v>
          </cell>
          <cell r="K3061">
            <v>2.76</v>
          </cell>
          <cell r="L3061">
            <v>0.9880000000000001</v>
          </cell>
          <cell r="N3061">
            <v>0.22200000000000003</v>
          </cell>
          <cell r="Q3061">
            <v>0.22114764750000004</v>
          </cell>
          <cell r="R3061">
            <v>1.0243586348430265</v>
          </cell>
          <cell r="S3061">
            <v>99.516441375000028</v>
          </cell>
        </row>
        <row r="3062">
          <cell r="A3062" t="str">
            <v>M000</v>
          </cell>
          <cell r="B3062">
            <v>2</v>
          </cell>
          <cell r="C3062" t="str">
            <v>建筑材料</v>
          </cell>
          <cell r="G3062">
            <v>76.54445770461497</v>
          </cell>
          <cell r="H3062">
            <v>7436.2940660033446</v>
          </cell>
          <cell r="Q3062">
            <v>0</v>
          </cell>
          <cell r="R3062">
            <v>497.53897507999733</v>
          </cell>
          <cell r="S3062">
            <v>48335.91142902174</v>
          </cell>
        </row>
        <row r="3063">
          <cell r="C3063">
            <v>0</v>
          </cell>
          <cell r="D3063">
            <v>0</v>
          </cell>
          <cell r="E3063">
            <v>0</v>
          </cell>
          <cell r="F3063">
            <v>0</v>
          </cell>
          <cell r="G3063">
            <v>0</v>
          </cell>
          <cell r="H3063">
            <v>0</v>
          </cell>
          <cell r="Q3063">
            <v>0</v>
          </cell>
          <cell r="R3063">
            <v>0</v>
          </cell>
          <cell r="S3063">
            <v>0</v>
          </cell>
        </row>
        <row r="3064">
          <cell r="A3064" t="str">
            <v>Y08</v>
          </cell>
          <cell r="C3064" t="str">
            <v>水</v>
          </cell>
          <cell r="D3064" t="str">
            <v>m3</v>
          </cell>
          <cell r="E3064">
            <v>9.7650000000000011E-3</v>
          </cell>
          <cell r="F3064">
            <v>0.51466803911477099</v>
          </cell>
          <cell r="G3064">
            <v>5.0257334019557396E-3</v>
          </cell>
          <cell r="H3064">
            <v>0.48825000000000013</v>
          </cell>
          <cell r="L3064">
            <v>1.55</v>
          </cell>
          <cell r="M3064">
            <v>1.2</v>
          </cell>
          <cell r="Q3064">
            <v>6.3472500000000001E-2</v>
          </cell>
          <cell r="R3064">
            <v>3.2667267112712305E-2</v>
          </cell>
          <cell r="S3064">
            <v>3.1736250000000008</v>
          </cell>
        </row>
        <row r="3065">
          <cell r="A3065" t="str">
            <v>GG5</v>
          </cell>
          <cell r="C3065" t="str">
            <v xml:space="preserve">DN 150  </v>
          </cell>
          <cell r="D3065" t="str">
            <v>m</v>
          </cell>
          <cell r="E3065">
            <v>1</v>
          </cell>
          <cell r="F3065">
            <v>76.454000000000008</v>
          </cell>
          <cell r="G3065">
            <v>76.454000000000008</v>
          </cell>
          <cell r="H3065">
            <v>7427.5061000000014</v>
          </cell>
          <cell r="N3065">
            <v>10</v>
          </cell>
          <cell r="Q3065">
            <v>6.5</v>
          </cell>
          <cell r="R3065">
            <v>496.95100000000002</v>
          </cell>
          <cell r="S3065">
            <v>48278.789650000006</v>
          </cell>
        </row>
        <row r="3066">
          <cell r="A3066" t="str">
            <v>Y10</v>
          </cell>
          <cell r="C3066" t="str">
            <v>氧气</v>
          </cell>
          <cell r="D3066" t="str">
            <v>m3</v>
          </cell>
          <cell r="E3066">
            <v>1.3200000000000002E-2</v>
          </cell>
          <cell r="F3066">
            <v>2.4929233144621716</v>
          </cell>
          <cell r="G3066">
            <v>3.2906587750900669E-2</v>
          </cell>
          <cell r="H3066">
            <v>3.1968750000000004</v>
          </cell>
          <cell r="N3066">
            <v>0.13200000000000001</v>
          </cell>
          <cell r="Q3066">
            <v>8.5800000000000015E-2</v>
          </cell>
          <cell r="R3066">
            <v>0.21389282038085436</v>
          </cell>
          <cell r="S3066">
            <v>20.779687500000001</v>
          </cell>
        </row>
        <row r="3067">
          <cell r="A3067" t="str">
            <v>Y11</v>
          </cell>
          <cell r="C3067" t="str">
            <v>乙炔</v>
          </cell>
          <cell r="D3067" t="str">
            <v>kg</v>
          </cell>
          <cell r="E3067">
            <v>4.4000000000000003E-3</v>
          </cell>
          <cell r="F3067">
            <v>9.4617249571172213</v>
          </cell>
          <cell r="G3067">
            <v>4.1631589811315775E-2</v>
          </cell>
          <cell r="H3067">
            <v>4.0445089501693277</v>
          </cell>
          <cell r="N3067">
            <v>4.3999999999999997E-2</v>
          </cell>
          <cell r="Q3067">
            <v>2.86E-2</v>
          </cell>
          <cell r="R3067">
            <v>0.27060533377355256</v>
          </cell>
          <cell r="S3067">
            <v>26.289308176100629</v>
          </cell>
        </row>
        <row r="3068">
          <cell r="A3068" t="str">
            <v>Y05-1</v>
          </cell>
          <cell r="C3068" t="str">
            <v>润滑油</v>
          </cell>
          <cell r="D3068" t="str">
            <v>kg</v>
          </cell>
          <cell r="E3068">
            <v>1.3100000000000001E-2</v>
          </cell>
          <cell r="F3068">
            <v>0.83158730158730176</v>
          </cell>
          <cell r="G3068">
            <v>1.0893793650793654E-2</v>
          </cell>
          <cell r="H3068">
            <v>1.0583320531746034</v>
          </cell>
          <cell r="N3068">
            <v>0.13100000000000001</v>
          </cell>
          <cell r="Q3068">
            <v>8.5150000000000003E-2</v>
          </cell>
          <cell r="R3068">
            <v>7.080965873015875E-2</v>
          </cell>
          <cell r="S3068">
            <v>6.8791583456349219</v>
          </cell>
        </row>
        <row r="3069">
          <cell r="C3069">
            <v>0</v>
          </cell>
          <cell r="D3069">
            <v>0</v>
          </cell>
          <cell r="E3069">
            <v>0</v>
          </cell>
          <cell r="F3069">
            <v>0</v>
          </cell>
          <cell r="G3069">
            <v>0</v>
          </cell>
          <cell r="H3069">
            <v>0</v>
          </cell>
          <cell r="Q3069">
            <v>0</v>
          </cell>
          <cell r="R3069">
            <v>0</v>
          </cell>
          <cell r="S3069">
            <v>0</v>
          </cell>
        </row>
        <row r="3070">
          <cell r="C3070">
            <v>0</v>
          </cell>
          <cell r="D3070">
            <v>0</v>
          </cell>
          <cell r="E3070">
            <v>0</v>
          </cell>
          <cell r="F3070">
            <v>0</v>
          </cell>
          <cell r="G3070">
            <v>0</v>
          </cell>
          <cell r="H3070">
            <v>0</v>
          </cell>
          <cell r="Q3070">
            <v>0</v>
          </cell>
          <cell r="R3070">
            <v>0</v>
          </cell>
          <cell r="S3070">
            <v>0</v>
          </cell>
        </row>
        <row r="3071">
          <cell r="C3071">
            <v>0</v>
          </cell>
          <cell r="D3071">
            <v>0</v>
          </cell>
          <cell r="E3071">
            <v>0</v>
          </cell>
          <cell r="F3071">
            <v>0</v>
          </cell>
          <cell r="G3071">
            <v>0</v>
          </cell>
          <cell r="H3071">
            <v>0</v>
          </cell>
          <cell r="Q3071">
            <v>0</v>
          </cell>
          <cell r="R3071">
            <v>0</v>
          </cell>
          <cell r="S3071">
            <v>0</v>
          </cell>
        </row>
        <row r="3072">
          <cell r="C3072">
            <v>0</v>
          </cell>
          <cell r="D3072">
            <v>0</v>
          </cell>
          <cell r="E3072">
            <v>0</v>
          </cell>
          <cell r="F3072">
            <v>0</v>
          </cell>
          <cell r="G3072">
            <v>0</v>
          </cell>
          <cell r="H3072">
            <v>0</v>
          </cell>
          <cell r="Q3072">
            <v>0</v>
          </cell>
          <cell r="R3072">
            <v>0</v>
          </cell>
          <cell r="S3072">
            <v>0</v>
          </cell>
        </row>
        <row r="3073">
          <cell r="C3073">
            <v>0</v>
          </cell>
          <cell r="D3073">
            <v>0</v>
          </cell>
          <cell r="E3073">
            <v>0</v>
          </cell>
          <cell r="F3073">
            <v>0</v>
          </cell>
          <cell r="G3073">
            <v>0</v>
          </cell>
          <cell r="H3073">
            <v>0</v>
          </cell>
          <cell r="Q3073">
            <v>0</v>
          </cell>
          <cell r="R3073">
            <v>0</v>
          </cell>
          <cell r="S3073">
            <v>0</v>
          </cell>
        </row>
        <row r="3074">
          <cell r="C3074">
            <v>0</v>
          </cell>
          <cell r="D3074">
            <v>0</v>
          </cell>
          <cell r="E3074">
            <v>0</v>
          </cell>
          <cell r="F3074">
            <v>0</v>
          </cell>
          <cell r="G3074">
            <v>0</v>
          </cell>
          <cell r="H3074">
            <v>0</v>
          </cell>
          <cell r="Q3074">
            <v>0</v>
          </cell>
          <cell r="R3074">
            <v>0</v>
          </cell>
          <cell r="S3074">
            <v>0</v>
          </cell>
        </row>
        <row r="3075">
          <cell r="C3075">
            <v>0</v>
          </cell>
          <cell r="D3075">
            <v>0</v>
          </cell>
          <cell r="E3075">
            <v>0</v>
          </cell>
          <cell r="F3075">
            <v>0</v>
          </cell>
          <cell r="G3075">
            <v>0</v>
          </cell>
          <cell r="H3075">
            <v>0</v>
          </cell>
          <cell r="Q3075">
            <v>0</v>
          </cell>
          <cell r="R3075">
            <v>0</v>
          </cell>
          <cell r="S3075">
            <v>0</v>
          </cell>
        </row>
        <row r="3076">
          <cell r="C3076">
            <v>0</v>
          </cell>
          <cell r="D3076">
            <v>0</v>
          </cell>
          <cell r="E3076">
            <v>0</v>
          </cell>
          <cell r="F3076">
            <v>0</v>
          </cell>
          <cell r="G3076">
            <v>0</v>
          </cell>
          <cell r="H3076">
            <v>0</v>
          </cell>
          <cell r="Q3076">
            <v>0</v>
          </cell>
          <cell r="R3076">
            <v>0</v>
          </cell>
          <cell r="S3076">
            <v>0</v>
          </cell>
        </row>
        <row r="3077">
          <cell r="C3077">
            <v>0</v>
          </cell>
          <cell r="D3077">
            <v>0</v>
          </cell>
          <cell r="E3077">
            <v>0</v>
          </cell>
          <cell r="F3077">
            <v>0</v>
          </cell>
          <cell r="G3077">
            <v>0</v>
          </cell>
          <cell r="H3077">
            <v>0</v>
          </cell>
          <cell r="Q3077">
            <v>0</v>
          </cell>
          <cell r="R3077">
            <v>0</v>
          </cell>
          <cell r="S3077">
            <v>0</v>
          </cell>
        </row>
        <row r="3078">
          <cell r="C3078">
            <v>0</v>
          </cell>
          <cell r="D3078">
            <v>0</v>
          </cell>
          <cell r="E3078">
            <v>0</v>
          </cell>
          <cell r="F3078">
            <v>0</v>
          </cell>
          <cell r="G3078">
            <v>0</v>
          </cell>
          <cell r="H3078">
            <v>0</v>
          </cell>
          <cell r="Q3078">
            <v>0</v>
          </cell>
          <cell r="R3078">
            <v>0</v>
          </cell>
          <cell r="S3078">
            <v>0</v>
          </cell>
        </row>
        <row r="3079">
          <cell r="C3079">
            <v>0</v>
          </cell>
          <cell r="D3079">
            <v>0</v>
          </cell>
          <cell r="E3079">
            <v>0</v>
          </cell>
          <cell r="F3079">
            <v>0</v>
          </cell>
          <cell r="G3079">
            <v>0</v>
          </cell>
          <cell r="H3079">
            <v>0</v>
          </cell>
          <cell r="Q3079">
            <v>0</v>
          </cell>
          <cell r="R3079">
            <v>0</v>
          </cell>
          <cell r="S3079">
            <v>0</v>
          </cell>
        </row>
        <row r="3080">
          <cell r="C3080">
            <v>0</v>
          </cell>
          <cell r="D3080">
            <v>0</v>
          </cell>
          <cell r="E3080">
            <v>0</v>
          </cell>
          <cell r="F3080">
            <v>0</v>
          </cell>
          <cell r="G3080">
            <v>0</v>
          </cell>
          <cell r="H3080">
            <v>0</v>
          </cell>
          <cell r="Q3080">
            <v>0</v>
          </cell>
          <cell r="R3080">
            <v>0</v>
          </cell>
          <cell r="S3080">
            <v>0</v>
          </cell>
        </row>
        <row r="3081">
          <cell r="C3081">
            <v>0</v>
          </cell>
          <cell r="D3081">
            <v>0</v>
          </cell>
          <cell r="E3081">
            <v>0</v>
          </cell>
          <cell r="F3081">
            <v>0</v>
          </cell>
          <cell r="G3081">
            <v>0</v>
          </cell>
          <cell r="H3081">
            <v>0</v>
          </cell>
          <cell r="Q3081">
            <v>0</v>
          </cell>
          <cell r="R3081">
            <v>0</v>
          </cell>
          <cell r="S3081">
            <v>0</v>
          </cell>
        </row>
        <row r="3082">
          <cell r="A3082" t="str">
            <v>m998</v>
          </cell>
          <cell r="C3082" t="str">
            <v>其它材料费</v>
          </cell>
          <cell r="D3082" t="str">
            <v>%</v>
          </cell>
          <cell r="E3082">
            <v>0</v>
          </cell>
          <cell r="F3082">
            <v>0</v>
          </cell>
          <cell r="G3082">
            <v>0</v>
          </cell>
          <cell r="H3082">
            <v>0</v>
          </cell>
          <cell r="Q3082">
            <v>0</v>
          </cell>
          <cell r="R3082">
            <v>0</v>
          </cell>
          <cell r="S3082">
            <v>0</v>
          </cell>
        </row>
        <row r="3083">
          <cell r="A3083" t="str">
            <v>m999</v>
          </cell>
          <cell r="C3083" t="str">
            <v>其它材料费</v>
          </cell>
          <cell r="D3083" t="str">
            <v>usd</v>
          </cell>
          <cell r="E3083">
            <v>0</v>
          </cell>
          <cell r="F3083">
            <v>1</v>
          </cell>
          <cell r="G3083">
            <v>0</v>
          </cell>
          <cell r="H3083">
            <v>0</v>
          </cell>
          <cell r="Q3083">
            <v>0</v>
          </cell>
          <cell r="R3083">
            <v>0</v>
          </cell>
          <cell r="S3083">
            <v>0</v>
          </cell>
        </row>
        <row r="3084">
          <cell r="A3084" t="str">
            <v>E000</v>
          </cell>
          <cell r="B3084">
            <v>3</v>
          </cell>
          <cell r="C3084" t="str">
            <v>施工设备</v>
          </cell>
          <cell r="G3084">
            <v>1.0929879546984287</v>
          </cell>
          <cell r="H3084">
            <v>106.18377979895236</v>
          </cell>
          <cell r="Q3084">
            <v>0</v>
          </cell>
          <cell r="R3084">
            <v>7.1044217055397869</v>
          </cell>
          <cell r="S3084">
            <v>690.19456869319038</v>
          </cell>
        </row>
        <row r="3085">
          <cell r="A3085" t="str">
            <v>E501</v>
          </cell>
          <cell r="C3085" t="str">
            <v>自卸车</v>
          </cell>
          <cell r="D3085" t="str">
            <v>台班</v>
          </cell>
          <cell r="E3085">
            <v>0</v>
          </cell>
          <cell r="F3085">
            <v>136.63857054583232</v>
          </cell>
          <cell r="G3085">
            <v>0</v>
          </cell>
          <cell r="H3085">
            <v>0</v>
          </cell>
          <cell r="M3085">
            <v>0.8</v>
          </cell>
          <cell r="Q3085">
            <v>0</v>
          </cell>
          <cell r="R3085">
            <v>0</v>
          </cell>
          <cell r="S3085">
            <v>0</v>
          </cell>
        </row>
        <row r="3086">
          <cell r="A3086" t="str">
            <v>E010-1</v>
          </cell>
          <cell r="C3086" t="str">
            <v>履带反铲日立ZX250H-1m3</v>
          </cell>
          <cell r="D3086" t="str">
            <v>台班</v>
          </cell>
          <cell r="E3086">
            <v>9.470769230769232E-4</v>
          </cell>
          <cell r="F3086">
            <v>194.35600634043132</v>
          </cell>
          <cell r="G3086">
            <v>0.18407008846641468</v>
          </cell>
          <cell r="H3086">
            <v>17.882409094512187</v>
          </cell>
          <cell r="J3086">
            <v>0.11692307692307692</v>
          </cell>
          <cell r="Q3086">
            <v>6.1560000000000009E-3</v>
          </cell>
          <cell r="R3086">
            <v>1.1964555750316954</v>
          </cell>
          <cell r="S3086">
            <v>116.23565911432922</v>
          </cell>
        </row>
        <row r="3087">
          <cell r="A3087" t="str">
            <v>E012</v>
          </cell>
          <cell r="C3087" t="str">
            <v>山推SD22/220HP</v>
          </cell>
          <cell r="D3087" t="str">
            <v>台班</v>
          </cell>
          <cell r="E3087">
            <v>2.8080000000000005E-4</v>
          </cell>
          <cell r="F3087">
            <v>276.00076766337224</v>
          </cell>
          <cell r="G3087">
            <v>7.7501015559874945E-2</v>
          </cell>
          <cell r="H3087">
            <v>7.5292236616418515</v>
          </cell>
          <cell r="J3087">
            <v>3.4666666666666665E-2</v>
          </cell>
          <cell r="Q3087">
            <v>1.8252000000000003E-3</v>
          </cell>
          <cell r="R3087">
            <v>0.50375660113918719</v>
          </cell>
          <cell r="S3087">
            <v>48.939953800672036</v>
          </cell>
        </row>
        <row r="3088">
          <cell r="A3088" t="str">
            <v>E206</v>
          </cell>
          <cell r="C3088" t="str">
            <v>平板夯LF90</v>
          </cell>
          <cell r="D3088" t="str">
            <v>台班</v>
          </cell>
          <cell r="E3088">
            <v>1.2954532500000003E-2</v>
          </cell>
          <cell r="F3088">
            <v>47.432634504568171</v>
          </cell>
          <cell r="G3088">
            <v>0.61446760525004984</v>
          </cell>
          <cell r="H3088">
            <v>59.695527850042346</v>
          </cell>
          <cell r="K3088">
            <v>7.98</v>
          </cell>
          <cell r="Q3088">
            <v>8.4204461250000015E-2</v>
          </cell>
          <cell r="R3088">
            <v>3.994039434125324</v>
          </cell>
          <cell r="S3088">
            <v>388.02093102527527</v>
          </cell>
        </row>
        <row r="3089">
          <cell r="A3089" t="str">
            <v>E711-1</v>
          </cell>
          <cell r="C3089" t="str">
            <v>洒水车6000L</v>
          </cell>
          <cell r="D3089" t="str">
            <v>台班</v>
          </cell>
          <cell r="E3089">
            <v>0</v>
          </cell>
          <cell r="F3089">
            <v>178.39504715484043</v>
          </cell>
          <cell r="G3089">
            <v>0</v>
          </cell>
          <cell r="H3089">
            <v>0</v>
          </cell>
          <cell r="M3089">
            <v>0.02</v>
          </cell>
          <cell r="Q3089">
            <v>0</v>
          </cell>
          <cell r="R3089">
            <v>0</v>
          </cell>
          <cell r="S3089">
            <v>0</v>
          </cell>
        </row>
        <row r="3090">
          <cell r="A3090" t="str">
            <v>E018</v>
          </cell>
          <cell r="C3090" t="str">
            <v>手扶式振动碾</v>
          </cell>
          <cell r="D3090" t="str">
            <v>台班</v>
          </cell>
          <cell r="E3090">
            <v>9.639E-3</v>
          </cell>
          <cell r="F3090">
            <v>22.507443243291743</v>
          </cell>
          <cell r="G3090">
            <v>0.2169492454220891</v>
          </cell>
          <cell r="H3090">
            <v>21.076619192755956</v>
          </cell>
          <cell r="L3090">
            <v>1.53</v>
          </cell>
          <cell r="Q3090">
            <v>6.2653500000000001E-2</v>
          </cell>
          <cell r="R3090">
            <v>1.4101700952435792</v>
          </cell>
          <cell r="S3090">
            <v>136.99802475291372</v>
          </cell>
        </row>
        <row r="3091">
          <cell r="A3091" t="str">
            <v>E503</v>
          </cell>
          <cell r="C3091" t="str">
            <v>汽车式起重机8T</v>
          </cell>
          <cell r="D3091" t="str">
            <v>台班</v>
          </cell>
          <cell r="E3091">
            <v>0</v>
          </cell>
          <cell r="F3091">
            <v>132.30936102687099</v>
          </cell>
          <cell r="G3091">
            <v>0</v>
          </cell>
          <cell r="H3091">
            <v>0</v>
          </cell>
          <cell r="Q3091">
            <v>0</v>
          </cell>
          <cell r="R3091">
            <v>0</v>
          </cell>
          <cell r="S3091">
            <v>0</v>
          </cell>
        </row>
        <row r="3092">
          <cell r="A3092" t="str">
            <v>E505</v>
          </cell>
          <cell r="C3092" t="str">
            <v>载重汽车SX1254BM5641</v>
          </cell>
          <cell r="D3092" t="str">
            <v>台班</v>
          </cell>
          <cell r="E3092">
            <v>0</v>
          </cell>
          <cell r="F3092">
            <v>181.27198546618899</v>
          </cell>
          <cell r="G3092">
            <v>0</v>
          </cell>
          <cell r="H3092">
            <v>0</v>
          </cell>
          <cell r="Q3092">
            <v>0</v>
          </cell>
          <cell r="R3092">
            <v>0</v>
          </cell>
          <cell r="S3092">
            <v>0</v>
          </cell>
        </row>
        <row r="3093">
          <cell r="C3093">
            <v>0</v>
          </cell>
          <cell r="D3093">
            <v>0</v>
          </cell>
          <cell r="E3093">
            <v>0</v>
          </cell>
          <cell r="F3093">
            <v>0</v>
          </cell>
          <cell r="G3093">
            <v>0</v>
          </cell>
          <cell r="H3093">
            <v>0</v>
          </cell>
          <cell r="Q3093">
            <v>0</v>
          </cell>
          <cell r="R3093">
            <v>0</v>
          </cell>
          <cell r="S3093">
            <v>0</v>
          </cell>
        </row>
        <row r="3094">
          <cell r="C3094">
            <v>0</v>
          </cell>
          <cell r="D3094">
            <v>0</v>
          </cell>
          <cell r="E3094">
            <v>0</v>
          </cell>
          <cell r="F3094">
            <v>0</v>
          </cell>
          <cell r="G3094">
            <v>0</v>
          </cell>
          <cell r="H3094">
            <v>0</v>
          </cell>
          <cell r="Q3094">
            <v>0</v>
          </cell>
          <cell r="R3094">
            <v>0</v>
          </cell>
          <cell r="S3094">
            <v>0</v>
          </cell>
        </row>
        <row r="3095">
          <cell r="C3095">
            <v>0</v>
          </cell>
          <cell r="D3095">
            <v>0</v>
          </cell>
          <cell r="E3095">
            <v>0</v>
          </cell>
          <cell r="F3095">
            <v>0</v>
          </cell>
          <cell r="H3095">
            <v>0</v>
          </cell>
          <cell r="Q3095">
            <v>0</v>
          </cell>
          <cell r="R3095">
            <v>0</v>
          </cell>
          <cell r="S3095">
            <v>0</v>
          </cell>
        </row>
        <row r="3096">
          <cell r="C3096">
            <v>0</v>
          </cell>
          <cell r="D3096">
            <v>0</v>
          </cell>
          <cell r="E3096">
            <v>0</v>
          </cell>
          <cell r="F3096">
            <v>0</v>
          </cell>
          <cell r="H3096">
            <v>0</v>
          </cell>
          <cell r="Q3096">
            <v>0</v>
          </cell>
          <cell r="R3096">
            <v>0</v>
          </cell>
          <cell r="S3096">
            <v>0</v>
          </cell>
        </row>
        <row r="3097">
          <cell r="B3097">
            <v>4</v>
          </cell>
          <cell r="C3097" t="str">
            <v>基本直接费</v>
          </cell>
          <cell r="G3097">
            <v>78.187272345365898</v>
          </cell>
        </row>
        <row r="3098">
          <cell r="B3098">
            <v>5</v>
          </cell>
          <cell r="C3098" t="str">
            <v>其他直接费</v>
          </cell>
          <cell r="G3098">
            <v>12.694916563640154</v>
          </cell>
        </row>
        <row r="3099">
          <cell r="B3099">
            <v>6</v>
          </cell>
          <cell r="C3099" t="str">
            <v>间接费</v>
          </cell>
          <cell r="G3099">
            <v>5.8847181762088701</v>
          </cell>
        </row>
        <row r="3100">
          <cell r="B3100">
            <v>7</v>
          </cell>
          <cell r="C3100" t="str">
            <v>合计</v>
          </cell>
          <cell r="G3100">
            <v>96.76690708521491</v>
          </cell>
        </row>
        <row r="3102">
          <cell r="B3102" t="str">
            <v>单   价   分   析   表</v>
          </cell>
          <cell r="J3102" t="str">
            <v>工序划分</v>
          </cell>
          <cell r="Q3102" t="str">
            <v>汇总项</v>
          </cell>
        </row>
        <row r="3104">
          <cell r="A3104" t="str">
            <v>BOQ系数</v>
          </cell>
          <cell r="B3104" t="str">
            <v>项目编号:</v>
          </cell>
          <cell r="C3104" t="str">
            <v>GG100</v>
          </cell>
          <cell r="G3104" t="str">
            <v>数量</v>
          </cell>
          <cell r="H3104">
            <v>125</v>
          </cell>
          <cell r="I3104" t="str">
            <v>单价</v>
          </cell>
        </row>
        <row r="3105">
          <cell r="B3105" t="str">
            <v>项目名称:</v>
          </cell>
          <cell r="C3105" t="str">
            <v xml:space="preserve">DN 100 steel drainage pipe </v>
          </cell>
          <cell r="G3105" t="str">
            <v>单位</v>
          </cell>
          <cell r="H3105">
            <v>0</v>
          </cell>
          <cell r="I3105">
            <v>29.400302119051794</v>
          </cell>
          <cell r="J3105" t="str">
            <v>挖</v>
          </cell>
          <cell r="K3105" t="str">
            <v>沙</v>
          </cell>
          <cell r="L3105" t="str">
            <v>土</v>
          </cell>
          <cell r="M3105" t="str">
            <v>运</v>
          </cell>
          <cell r="N3105" t="str">
            <v>钢管</v>
          </cell>
        </row>
        <row r="3106">
          <cell r="A3106" t="str">
            <v>GG100</v>
          </cell>
          <cell r="B3106" t="str">
            <v>单   价:</v>
          </cell>
          <cell r="C3106">
            <v>29.400302119051794</v>
          </cell>
          <cell r="D3106" t="str">
            <v>USD/</v>
          </cell>
          <cell r="G3106" t="str">
            <v>定额单位</v>
          </cell>
          <cell r="I3106">
            <v>2856</v>
          </cell>
          <cell r="J3106" t="str">
            <v>1=120</v>
          </cell>
          <cell r="K3106" t="str">
            <v>1=134</v>
          </cell>
          <cell r="L3106" t="str">
            <v>1=135</v>
          </cell>
          <cell r="M3106" t="str">
            <v>1=111</v>
          </cell>
          <cell r="N3106" t="str">
            <v>5=43</v>
          </cell>
        </row>
        <row r="3107">
          <cell r="A3107" t="str">
            <v>定额号</v>
          </cell>
          <cell r="B3107" t="str">
            <v>E01</v>
          </cell>
          <cell r="C3107" t="str">
            <v>名称及规格</v>
          </cell>
          <cell r="D3107" t="str">
            <v>单位</v>
          </cell>
          <cell r="E3107" t="str">
            <v>数  量</v>
          </cell>
          <cell r="F3107" t="str">
            <v>单价</v>
          </cell>
          <cell r="G3107" t="str">
            <v>合价</v>
          </cell>
          <cell r="J3107" t="str">
            <v>100M3</v>
          </cell>
          <cell r="K3107" t="str">
            <v>100m3</v>
          </cell>
          <cell r="L3107" t="str">
            <v>100m3</v>
          </cell>
          <cell r="M3107" t="str">
            <v>100m3</v>
          </cell>
          <cell r="N3107" t="str">
            <v>10M</v>
          </cell>
          <cell r="Q3107" t="str">
            <v>数量汇总</v>
          </cell>
          <cell r="R3107" t="str">
            <v>价格汇总(美元)</v>
          </cell>
          <cell r="S3107" t="str">
            <v>价格汇总(当地币)</v>
          </cell>
        </row>
        <row r="3108">
          <cell r="G3108" t="str">
            <v>美元</v>
          </cell>
          <cell r="H3108" t="str">
            <v>当地币</v>
          </cell>
          <cell r="J3108">
            <v>8.1000000000000013E-3</v>
          </cell>
          <cell r="K3108">
            <v>1.6233750000000003E-3</v>
          </cell>
          <cell r="L3108">
            <v>6.3E-3</v>
          </cell>
          <cell r="M3108">
            <v>0</v>
          </cell>
          <cell r="N3108">
            <v>0.1</v>
          </cell>
        </row>
        <row r="3109">
          <cell r="A3109" t="str">
            <v>L00</v>
          </cell>
          <cell r="B3109">
            <v>1</v>
          </cell>
          <cell r="C3109" t="str">
            <v>人工</v>
          </cell>
          <cell r="G3109">
            <v>0.498112841482244</v>
          </cell>
          <cell r="H3109">
            <v>48.391662550000007</v>
          </cell>
          <cell r="Q3109">
            <v>0</v>
          </cell>
          <cell r="R3109">
            <v>62.264105185280499</v>
          </cell>
          <cell r="S3109">
            <v>6048.957818750001</v>
          </cell>
        </row>
        <row r="3110">
          <cell r="A3110" t="str">
            <v>L10</v>
          </cell>
          <cell r="B3110">
            <v>1.1000000000000001</v>
          </cell>
          <cell r="C3110" t="str">
            <v>力工</v>
          </cell>
          <cell r="D3110" t="str">
            <v>day</v>
          </cell>
          <cell r="E3110">
            <v>0.12329086000000002</v>
          </cell>
          <cell r="F3110">
            <v>2.8821410190427175</v>
          </cell>
          <cell r="G3110">
            <v>0.35534164487905306</v>
          </cell>
          <cell r="H3110">
            <v>34.521440800000008</v>
          </cell>
          <cell r="J3110">
            <v>0.55199999999999994</v>
          </cell>
          <cell r="K3110">
            <v>11.04</v>
          </cell>
          <cell r="L3110">
            <v>3.9520000000000004</v>
          </cell>
          <cell r="N3110">
            <v>0.76</v>
          </cell>
          <cell r="Q3110">
            <v>15.411357500000001</v>
          </cell>
          <cell r="R3110">
            <v>44.417705609881637</v>
          </cell>
          <cell r="S3110">
            <v>4315.1801000000014</v>
          </cell>
        </row>
        <row r="3111">
          <cell r="A3111" t="str">
            <v>L20</v>
          </cell>
          <cell r="B3111">
            <v>1.2</v>
          </cell>
          <cell r="C3111" t="str">
            <v>技工</v>
          </cell>
          <cell r="D3111" t="str">
            <v>day</v>
          </cell>
          <cell r="E3111">
            <v>3.0822715000000004E-2</v>
          </cell>
          <cell r="F3111">
            <v>4.6320123520329384</v>
          </cell>
          <cell r="G3111">
            <v>0.14277119660319096</v>
          </cell>
          <cell r="H3111">
            <v>13.870221750000002</v>
          </cell>
          <cell r="J3111">
            <v>0.13799999999999998</v>
          </cell>
          <cell r="K3111">
            <v>2.76</v>
          </cell>
          <cell r="L3111">
            <v>0.9880000000000001</v>
          </cell>
          <cell r="N3111">
            <v>0.19</v>
          </cell>
          <cell r="Q3111">
            <v>3.8528393750000003</v>
          </cell>
          <cell r="R3111">
            <v>17.84639957539887</v>
          </cell>
          <cell r="S3111">
            <v>1733.7777187500003</v>
          </cell>
        </row>
        <row r="3112">
          <cell r="A3112" t="str">
            <v>M000</v>
          </cell>
          <cell r="B3112">
            <v>2</v>
          </cell>
          <cell r="C3112" t="str">
            <v>建筑材料</v>
          </cell>
          <cell r="G3112">
            <v>22.164225255462505</v>
          </cell>
          <cell r="H3112">
            <v>2153.2544835681824</v>
          </cell>
          <cell r="Q3112">
            <v>0</v>
          </cell>
          <cell r="R3112">
            <v>2770.5281569328131</v>
          </cell>
          <cell r="S3112">
            <v>269156.81044602278</v>
          </cell>
        </row>
        <row r="3113">
          <cell r="C3113">
            <v>0</v>
          </cell>
          <cell r="D3113">
            <v>0</v>
          </cell>
          <cell r="E3113">
            <v>0</v>
          </cell>
          <cell r="F3113">
            <v>0</v>
          </cell>
          <cell r="G3113">
            <v>0</v>
          </cell>
          <cell r="H3113">
            <v>0</v>
          </cell>
          <cell r="Q3113">
            <v>0</v>
          </cell>
          <cell r="R3113">
            <v>0</v>
          </cell>
          <cell r="S3113">
            <v>0</v>
          </cell>
        </row>
        <row r="3114">
          <cell r="A3114" t="str">
            <v>Y08</v>
          </cell>
          <cell r="C3114" t="str">
            <v>水</v>
          </cell>
          <cell r="D3114" t="str">
            <v>m3</v>
          </cell>
          <cell r="E3114">
            <v>9.7650000000000011E-3</v>
          </cell>
          <cell r="F3114">
            <v>0.51466803911477099</v>
          </cell>
          <cell r="G3114">
            <v>5.0257334019557396E-3</v>
          </cell>
          <cell r="H3114">
            <v>0.48825000000000013</v>
          </cell>
          <cell r="L3114">
            <v>1.55</v>
          </cell>
          <cell r="M3114">
            <v>1.2</v>
          </cell>
          <cell r="Q3114">
            <v>1.2206250000000001</v>
          </cell>
          <cell r="R3114">
            <v>0.62821667524446745</v>
          </cell>
          <cell r="S3114">
            <v>61.031250000000014</v>
          </cell>
        </row>
        <row r="3115">
          <cell r="A3115" t="str">
            <v>GG6</v>
          </cell>
          <cell r="C3115" t="str">
            <v>DN100</v>
          </cell>
          <cell r="D3115" t="str">
            <v>m</v>
          </cell>
          <cell r="E3115">
            <v>1</v>
          </cell>
          <cell r="F3115">
            <v>22.093399999999999</v>
          </cell>
          <cell r="G3115">
            <v>22.093399999999999</v>
          </cell>
          <cell r="H3115">
            <v>2146.37381</v>
          </cell>
          <cell r="N3115">
            <v>10</v>
          </cell>
          <cell r="Q3115">
            <v>125</v>
          </cell>
          <cell r="R3115">
            <v>2761.6749999999997</v>
          </cell>
          <cell r="S3115">
            <v>268296.72625000001</v>
          </cell>
        </row>
        <row r="3116">
          <cell r="A3116" t="str">
            <v>Y10</v>
          </cell>
          <cell r="C3116" t="str">
            <v>氧气</v>
          </cell>
          <cell r="D3116" t="str">
            <v>m3</v>
          </cell>
          <cell r="E3116">
            <v>9.9000000000000008E-3</v>
          </cell>
          <cell r="F3116">
            <v>2.4929233144621716</v>
          </cell>
          <cell r="G3116">
            <v>2.46799408131755E-2</v>
          </cell>
          <cell r="H3116">
            <v>2.3976562499999998</v>
          </cell>
          <cell r="N3116">
            <v>9.9000000000000005E-2</v>
          </cell>
          <cell r="Q3116">
            <v>1.2375</v>
          </cell>
          <cell r="R3116">
            <v>3.0849926016469373</v>
          </cell>
          <cell r="S3116">
            <v>299.70703125</v>
          </cell>
        </row>
        <row r="3117">
          <cell r="A3117" t="str">
            <v>Y11</v>
          </cell>
          <cell r="C3117" t="str">
            <v>乙炔</v>
          </cell>
          <cell r="D3117" t="str">
            <v>kg</v>
          </cell>
          <cell r="E3117">
            <v>3.3000000000000004E-3</v>
          </cell>
          <cell r="F3117">
            <v>9.4617249571172213</v>
          </cell>
          <cell r="G3117">
            <v>3.1223692358486835E-2</v>
          </cell>
          <cell r="H3117">
            <v>3.033381712626996</v>
          </cell>
          <cell r="N3117">
            <v>3.3000000000000002E-2</v>
          </cell>
          <cell r="Q3117">
            <v>0.41250000000000003</v>
          </cell>
          <cell r="R3117">
            <v>3.9029615448108546</v>
          </cell>
          <cell r="S3117">
            <v>379.1727140783745</v>
          </cell>
        </row>
        <row r="3118">
          <cell r="A3118" t="str">
            <v>Y05-1</v>
          </cell>
          <cell r="C3118" t="str">
            <v>润滑油</v>
          </cell>
          <cell r="D3118" t="str">
            <v>kg</v>
          </cell>
          <cell r="E3118">
            <v>1.1900000000000001E-2</v>
          </cell>
          <cell r="F3118">
            <v>0.83158730158730176</v>
          </cell>
          <cell r="G3118">
            <v>9.8958888888888916E-3</v>
          </cell>
          <cell r="H3118">
            <v>0.96138560555555586</v>
          </cell>
          <cell r="N3118">
            <v>0.11899999999999999</v>
          </cell>
          <cell r="Q3118">
            <v>1.4875</v>
          </cell>
          <cell r="R3118">
            <v>1.2369861111111113</v>
          </cell>
          <cell r="S3118">
            <v>120.17320069444449</v>
          </cell>
        </row>
        <row r="3119">
          <cell r="C3119">
            <v>0</v>
          </cell>
          <cell r="D3119">
            <v>0</v>
          </cell>
          <cell r="E3119">
            <v>0</v>
          </cell>
          <cell r="F3119">
            <v>0</v>
          </cell>
          <cell r="G3119">
            <v>0</v>
          </cell>
          <cell r="H3119">
            <v>0</v>
          </cell>
          <cell r="Q3119">
            <v>0</v>
          </cell>
          <cell r="R3119">
            <v>0</v>
          </cell>
          <cell r="S3119">
            <v>0</v>
          </cell>
        </row>
        <row r="3120">
          <cell r="C3120">
            <v>0</v>
          </cell>
          <cell r="D3120">
            <v>0</v>
          </cell>
          <cell r="E3120">
            <v>0</v>
          </cell>
          <cell r="F3120">
            <v>0</v>
          </cell>
          <cell r="G3120">
            <v>0</v>
          </cell>
          <cell r="H3120">
            <v>0</v>
          </cell>
          <cell r="Q3120">
            <v>0</v>
          </cell>
          <cell r="R3120">
            <v>0</v>
          </cell>
          <cell r="S3120">
            <v>0</v>
          </cell>
        </row>
        <row r="3121">
          <cell r="C3121">
            <v>0</v>
          </cell>
          <cell r="D3121">
            <v>0</v>
          </cell>
          <cell r="E3121">
            <v>0</v>
          </cell>
          <cell r="F3121">
            <v>0</v>
          </cell>
          <cell r="G3121">
            <v>0</v>
          </cell>
          <cell r="H3121">
            <v>0</v>
          </cell>
          <cell r="Q3121">
            <v>0</v>
          </cell>
          <cell r="R3121">
            <v>0</v>
          </cell>
          <cell r="S3121">
            <v>0</v>
          </cell>
        </row>
        <row r="3122">
          <cell r="C3122">
            <v>0</v>
          </cell>
          <cell r="D3122">
            <v>0</v>
          </cell>
          <cell r="E3122">
            <v>0</v>
          </cell>
          <cell r="F3122">
            <v>0</v>
          </cell>
          <cell r="G3122">
            <v>0</v>
          </cell>
          <cell r="H3122">
            <v>0</v>
          </cell>
          <cell r="Q3122">
            <v>0</v>
          </cell>
          <cell r="R3122">
            <v>0</v>
          </cell>
          <cell r="S3122">
            <v>0</v>
          </cell>
        </row>
        <row r="3123">
          <cell r="C3123">
            <v>0</v>
          </cell>
          <cell r="D3123">
            <v>0</v>
          </cell>
          <cell r="E3123">
            <v>0</v>
          </cell>
          <cell r="F3123">
            <v>0</v>
          </cell>
          <cell r="G3123">
            <v>0</v>
          </cell>
          <cell r="H3123">
            <v>0</v>
          </cell>
          <cell r="Q3123">
            <v>0</v>
          </cell>
          <cell r="R3123">
            <v>0</v>
          </cell>
          <cell r="S3123">
            <v>0</v>
          </cell>
        </row>
        <row r="3124">
          <cell r="C3124">
            <v>0</v>
          </cell>
          <cell r="D3124">
            <v>0</v>
          </cell>
          <cell r="E3124">
            <v>0</v>
          </cell>
          <cell r="F3124">
            <v>0</v>
          </cell>
          <cell r="G3124">
            <v>0</v>
          </cell>
          <cell r="H3124">
            <v>0</v>
          </cell>
          <cell r="Q3124">
            <v>0</v>
          </cell>
          <cell r="R3124">
            <v>0</v>
          </cell>
          <cell r="S3124">
            <v>0</v>
          </cell>
        </row>
        <row r="3125">
          <cell r="C3125">
            <v>0</v>
          </cell>
          <cell r="D3125">
            <v>0</v>
          </cell>
          <cell r="E3125">
            <v>0</v>
          </cell>
          <cell r="F3125">
            <v>0</v>
          </cell>
          <cell r="G3125">
            <v>0</v>
          </cell>
          <cell r="H3125">
            <v>0</v>
          </cell>
          <cell r="Q3125">
            <v>0</v>
          </cell>
          <cell r="R3125">
            <v>0</v>
          </cell>
          <cell r="S3125">
            <v>0</v>
          </cell>
        </row>
        <row r="3126">
          <cell r="C3126">
            <v>0</v>
          </cell>
          <cell r="D3126">
            <v>0</v>
          </cell>
          <cell r="E3126">
            <v>0</v>
          </cell>
          <cell r="F3126">
            <v>0</v>
          </cell>
          <cell r="G3126">
            <v>0</v>
          </cell>
          <cell r="H3126">
            <v>0</v>
          </cell>
          <cell r="Q3126">
            <v>0</v>
          </cell>
          <cell r="R3126">
            <v>0</v>
          </cell>
          <cell r="S3126">
            <v>0</v>
          </cell>
        </row>
        <row r="3127">
          <cell r="C3127">
            <v>0</v>
          </cell>
          <cell r="D3127">
            <v>0</v>
          </cell>
          <cell r="E3127">
            <v>0</v>
          </cell>
          <cell r="F3127">
            <v>0</v>
          </cell>
          <cell r="G3127">
            <v>0</v>
          </cell>
          <cell r="H3127">
            <v>0</v>
          </cell>
          <cell r="Q3127">
            <v>0</v>
          </cell>
          <cell r="R3127">
            <v>0</v>
          </cell>
          <cell r="S3127">
            <v>0</v>
          </cell>
        </row>
        <row r="3128">
          <cell r="C3128">
            <v>0</v>
          </cell>
          <cell r="D3128">
            <v>0</v>
          </cell>
          <cell r="E3128">
            <v>0</v>
          </cell>
          <cell r="F3128">
            <v>0</v>
          </cell>
          <cell r="G3128">
            <v>0</v>
          </cell>
          <cell r="H3128">
            <v>0</v>
          </cell>
          <cell r="Q3128">
            <v>0</v>
          </cell>
          <cell r="R3128">
            <v>0</v>
          </cell>
          <cell r="S3128">
            <v>0</v>
          </cell>
        </row>
        <row r="3129">
          <cell r="C3129">
            <v>0</v>
          </cell>
          <cell r="D3129">
            <v>0</v>
          </cell>
          <cell r="E3129">
            <v>0</v>
          </cell>
          <cell r="F3129">
            <v>0</v>
          </cell>
          <cell r="G3129">
            <v>0</v>
          </cell>
          <cell r="H3129">
            <v>0</v>
          </cell>
          <cell r="Q3129">
            <v>0</v>
          </cell>
          <cell r="R3129">
            <v>0</v>
          </cell>
          <cell r="S3129">
            <v>0</v>
          </cell>
        </row>
        <row r="3130">
          <cell r="C3130">
            <v>0</v>
          </cell>
          <cell r="D3130">
            <v>0</v>
          </cell>
          <cell r="E3130">
            <v>0</v>
          </cell>
          <cell r="F3130">
            <v>0</v>
          </cell>
          <cell r="G3130">
            <v>0</v>
          </cell>
          <cell r="H3130">
            <v>0</v>
          </cell>
          <cell r="Q3130">
            <v>0</v>
          </cell>
          <cell r="R3130">
            <v>0</v>
          </cell>
          <cell r="S3130">
            <v>0</v>
          </cell>
        </row>
        <row r="3131">
          <cell r="C3131">
            <v>0</v>
          </cell>
          <cell r="D3131">
            <v>0</v>
          </cell>
          <cell r="E3131">
            <v>0</v>
          </cell>
          <cell r="F3131">
            <v>0</v>
          </cell>
          <cell r="G3131">
            <v>0</v>
          </cell>
          <cell r="H3131">
            <v>0</v>
          </cell>
          <cell r="Q3131">
            <v>0</v>
          </cell>
          <cell r="R3131">
            <v>0</v>
          </cell>
          <cell r="S3131">
            <v>0</v>
          </cell>
        </row>
        <row r="3132">
          <cell r="A3132" t="str">
            <v>m998</v>
          </cell>
          <cell r="C3132" t="str">
            <v>其它材料费</v>
          </cell>
          <cell r="D3132" t="str">
            <v>%</v>
          </cell>
          <cell r="E3132">
            <v>0</v>
          </cell>
          <cell r="F3132">
            <v>0</v>
          </cell>
          <cell r="G3132">
            <v>0</v>
          </cell>
          <cell r="H3132">
            <v>0</v>
          </cell>
          <cell r="Q3132">
            <v>0</v>
          </cell>
          <cell r="R3132">
            <v>0</v>
          </cell>
          <cell r="S3132">
            <v>0</v>
          </cell>
        </row>
        <row r="3133">
          <cell r="A3133" t="str">
            <v>m999</v>
          </cell>
          <cell r="C3133" t="str">
            <v>其它材料费</v>
          </cell>
          <cell r="D3133" t="str">
            <v>usd</v>
          </cell>
          <cell r="E3133">
            <v>0</v>
          </cell>
          <cell r="F3133">
            <v>1</v>
          </cell>
          <cell r="G3133">
            <v>0</v>
          </cell>
          <cell r="H3133">
            <v>0</v>
          </cell>
          <cell r="Q3133">
            <v>0</v>
          </cell>
          <cell r="R3133">
            <v>0</v>
          </cell>
          <cell r="S3133">
            <v>0</v>
          </cell>
        </row>
        <row r="3134">
          <cell r="A3134" t="str">
            <v>E000</v>
          </cell>
          <cell r="B3134">
            <v>3</v>
          </cell>
          <cell r="C3134" t="str">
            <v>施工设备</v>
          </cell>
          <cell r="G3134">
            <v>1.0929879546984287</v>
          </cell>
          <cell r="H3134">
            <v>106.18377979895236</v>
          </cell>
          <cell r="Q3134">
            <v>0</v>
          </cell>
          <cell r="R3134">
            <v>136.62349433730358</v>
          </cell>
          <cell r="S3134">
            <v>13272.972474869044</v>
          </cell>
        </row>
        <row r="3135">
          <cell r="A3135" t="str">
            <v>E501</v>
          </cell>
          <cell r="C3135" t="str">
            <v>自卸车</v>
          </cell>
          <cell r="D3135" t="str">
            <v>台班</v>
          </cell>
          <cell r="E3135">
            <v>0</v>
          </cell>
          <cell r="F3135">
            <v>136.63857054583232</v>
          </cell>
          <cell r="G3135">
            <v>0</v>
          </cell>
          <cell r="H3135">
            <v>0</v>
          </cell>
          <cell r="M3135">
            <v>0.8</v>
          </cell>
          <cell r="Q3135">
            <v>0</v>
          </cell>
          <cell r="R3135">
            <v>0</v>
          </cell>
          <cell r="S3135">
            <v>0</v>
          </cell>
        </row>
        <row r="3136">
          <cell r="A3136" t="str">
            <v>E010-1</v>
          </cell>
          <cell r="C3136" t="str">
            <v>履带反铲日立ZX250H-1m3</v>
          </cell>
          <cell r="D3136" t="str">
            <v>台班</v>
          </cell>
          <cell r="E3136">
            <v>9.470769230769232E-4</v>
          </cell>
          <cell r="F3136">
            <v>194.35600634043132</v>
          </cell>
          <cell r="G3136">
            <v>0.18407008846641468</v>
          </cell>
          <cell r="H3136">
            <v>17.882409094512187</v>
          </cell>
          <cell r="J3136">
            <v>0.11692307692307692</v>
          </cell>
          <cell r="Q3136">
            <v>0.11838461538461539</v>
          </cell>
          <cell r="R3136">
            <v>23.008761058301836</v>
          </cell>
          <cell r="S3136">
            <v>2235.3011368140233</v>
          </cell>
        </row>
        <row r="3137">
          <cell r="A3137" t="str">
            <v>E012</v>
          </cell>
          <cell r="C3137" t="str">
            <v>山推SD22/220HP</v>
          </cell>
          <cell r="D3137" t="str">
            <v>台班</v>
          </cell>
          <cell r="E3137">
            <v>2.8080000000000005E-4</v>
          </cell>
          <cell r="F3137">
            <v>276.00076766337224</v>
          </cell>
          <cell r="G3137">
            <v>7.7501015559874945E-2</v>
          </cell>
          <cell r="H3137">
            <v>7.5292236616418515</v>
          </cell>
          <cell r="J3137">
            <v>3.4666666666666665E-2</v>
          </cell>
          <cell r="Q3137">
            <v>3.5100000000000006E-2</v>
          </cell>
          <cell r="R3137">
            <v>9.6876269449843679</v>
          </cell>
          <cell r="S3137">
            <v>941.15295770523142</v>
          </cell>
        </row>
        <row r="3138">
          <cell r="A3138" t="str">
            <v>E206</v>
          </cell>
          <cell r="C3138" t="str">
            <v>平板夯LF90</v>
          </cell>
          <cell r="D3138" t="str">
            <v>台班</v>
          </cell>
          <cell r="E3138">
            <v>1.2954532500000003E-2</v>
          </cell>
          <cell r="F3138">
            <v>47.432634504568171</v>
          </cell>
          <cell r="G3138">
            <v>0.61446760525004984</v>
          </cell>
          <cell r="H3138">
            <v>59.695527850042346</v>
          </cell>
          <cell r="K3138">
            <v>7.98</v>
          </cell>
          <cell r="Q3138">
            <v>1.6193165625000003</v>
          </cell>
          <cell r="R3138">
            <v>76.808450656256227</v>
          </cell>
          <cell r="S3138">
            <v>7461.9409812552931</v>
          </cell>
        </row>
        <row r="3139">
          <cell r="A3139" t="str">
            <v>E711-1</v>
          </cell>
          <cell r="C3139" t="str">
            <v>洒水车6000L</v>
          </cell>
          <cell r="D3139" t="str">
            <v>台班</v>
          </cell>
          <cell r="E3139">
            <v>0</v>
          </cell>
          <cell r="F3139">
            <v>178.39504715484043</v>
          </cell>
          <cell r="G3139">
            <v>0</v>
          </cell>
          <cell r="H3139">
            <v>0</v>
          </cell>
          <cell r="M3139">
            <v>0.02</v>
          </cell>
          <cell r="Q3139">
            <v>0</v>
          </cell>
          <cell r="R3139">
            <v>0</v>
          </cell>
          <cell r="S3139">
            <v>0</v>
          </cell>
        </row>
        <row r="3140">
          <cell r="A3140" t="str">
            <v>E018</v>
          </cell>
          <cell r="C3140" t="str">
            <v>手扶式振动碾</v>
          </cell>
          <cell r="D3140" t="str">
            <v>台班</v>
          </cell>
          <cell r="E3140">
            <v>9.639E-3</v>
          </cell>
          <cell r="F3140">
            <v>22.507443243291743</v>
          </cell>
          <cell r="G3140">
            <v>0.2169492454220891</v>
          </cell>
          <cell r="H3140">
            <v>21.076619192755956</v>
          </cell>
          <cell r="L3140">
            <v>1.53</v>
          </cell>
          <cell r="Q3140">
            <v>1.2048749999999999</v>
          </cell>
          <cell r="R3140">
            <v>27.118655677761137</v>
          </cell>
          <cell r="S3140">
            <v>2634.5773990944945</v>
          </cell>
        </row>
        <row r="3141">
          <cell r="A3141" t="str">
            <v>E503</v>
          </cell>
          <cell r="C3141" t="str">
            <v>汽车式起重机8T</v>
          </cell>
          <cell r="D3141" t="str">
            <v>台班</v>
          </cell>
          <cell r="E3141">
            <v>0</v>
          </cell>
          <cell r="F3141">
            <v>132.30936102687099</v>
          </cell>
          <cell r="G3141">
            <v>0</v>
          </cell>
          <cell r="H3141">
            <v>0</v>
          </cell>
          <cell r="Q3141">
            <v>0</v>
          </cell>
          <cell r="R3141">
            <v>0</v>
          </cell>
          <cell r="S3141">
            <v>0</v>
          </cell>
        </row>
        <row r="3142">
          <cell r="A3142" t="str">
            <v>E505</v>
          </cell>
          <cell r="C3142" t="str">
            <v>载重汽车SX1254BM5641</v>
          </cell>
          <cell r="D3142" t="str">
            <v>台班</v>
          </cell>
          <cell r="E3142">
            <v>0</v>
          </cell>
          <cell r="F3142">
            <v>181.27198546618899</v>
          </cell>
          <cell r="G3142">
            <v>0</v>
          </cell>
          <cell r="H3142">
            <v>0</v>
          </cell>
          <cell r="Q3142">
            <v>0</v>
          </cell>
          <cell r="R3142">
            <v>0</v>
          </cell>
          <cell r="S3142">
            <v>0</v>
          </cell>
        </row>
        <row r="3143">
          <cell r="C3143">
            <v>0</v>
          </cell>
          <cell r="D3143">
            <v>0</v>
          </cell>
          <cell r="E3143">
            <v>0</v>
          </cell>
          <cell r="F3143">
            <v>0</v>
          </cell>
          <cell r="G3143">
            <v>0</v>
          </cell>
          <cell r="H3143">
            <v>0</v>
          </cell>
          <cell r="Q3143">
            <v>0</v>
          </cell>
          <cell r="R3143">
            <v>0</v>
          </cell>
          <cell r="S3143">
            <v>0</v>
          </cell>
        </row>
        <row r="3144">
          <cell r="C3144">
            <v>0</v>
          </cell>
          <cell r="D3144">
            <v>0</v>
          </cell>
          <cell r="E3144">
            <v>0</v>
          </cell>
          <cell r="F3144">
            <v>0</v>
          </cell>
          <cell r="G3144">
            <v>0</v>
          </cell>
          <cell r="H3144">
            <v>0</v>
          </cell>
          <cell r="Q3144">
            <v>0</v>
          </cell>
          <cell r="R3144">
            <v>0</v>
          </cell>
          <cell r="S3144">
            <v>0</v>
          </cell>
        </row>
        <row r="3145">
          <cell r="C3145">
            <v>0</v>
          </cell>
          <cell r="D3145">
            <v>0</v>
          </cell>
          <cell r="E3145">
            <v>0</v>
          </cell>
          <cell r="F3145">
            <v>0</v>
          </cell>
          <cell r="H3145">
            <v>0</v>
          </cell>
          <cell r="Q3145">
            <v>0</v>
          </cell>
          <cell r="R3145">
            <v>0</v>
          </cell>
          <cell r="S3145">
            <v>0</v>
          </cell>
        </row>
        <row r="3146">
          <cell r="C3146">
            <v>0</v>
          </cell>
          <cell r="D3146">
            <v>0</v>
          </cell>
          <cell r="E3146">
            <v>0</v>
          </cell>
          <cell r="F3146">
            <v>0</v>
          </cell>
          <cell r="H3146">
            <v>0</v>
          </cell>
          <cell r="Q3146">
            <v>0</v>
          </cell>
          <cell r="R3146">
            <v>0</v>
          </cell>
          <cell r="S3146">
            <v>0</v>
          </cell>
        </row>
        <row r="3147">
          <cell r="B3147">
            <v>4</v>
          </cell>
          <cell r="C3147" t="str">
            <v>基本直接费</v>
          </cell>
          <cell r="G3147">
            <v>23.755326051643177</v>
          </cell>
        </row>
        <row r="3148">
          <cell r="B3148">
            <v>5</v>
          </cell>
          <cell r="C3148" t="str">
            <v>其他直接费</v>
          </cell>
          <cell r="G3148">
            <v>3.8570456945420144</v>
          </cell>
        </row>
        <row r="3149">
          <cell r="B3149">
            <v>6</v>
          </cell>
          <cell r="C3149" t="str">
            <v>间接费</v>
          </cell>
          <cell r="G3149">
            <v>1.7879303728666032</v>
          </cell>
        </row>
        <row r="3150">
          <cell r="B3150">
            <v>7</v>
          </cell>
          <cell r="C3150" t="str">
            <v>合计</v>
          </cell>
          <cell r="G3150">
            <v>29.400302119051794</v>
          </cell>
        </row>
        <row r="3152">
          <cell r="B3152" t="str">
            <v>单   价   分   析   表</v>
          </cell>
          <cell r="J3152" t="str">
            <v>工序划分</v>
          </cell>
          <cell r="Q3152" t="str">
            <v>汇总项</v>
          </cell>
        </row>
        <row r="3153">
          <cell r="J3153" t="str">
            <v>5=364</v>
          </cell>
        </row>
        <row r="3154">
          <cell r="A3154" t="str">
            <v>BOQ系数</v>
          </cell>
          <cell r="B3154" t="str">
            <v>项目编号:</v>
          </cell>
          <cell r="C3154" t="str">
            <v>GJ450-1</v>
          </cell>
          <cell r="G3154" t="str">
            <v>数量</v>
          </cell>
          <cell r="H3154">
            <v>10</v>
          </cell>
          <cell r="I3154" t="str">
            <v>单价</v>
          </cell>
        </row>
        <row r="3155">
          <cell r="B3155" t="str">
            <v>项目名称:</v>
          </cell>
          <cell r="C3155" t="str">
            <v>11.25°</v>
          </cell>
          <cell r="G3155" t="str">
            <v>单位</v>
          </cell>
          <cell r="H3155">
            <v>0</v>
          </cell>
          <cell r="I3155">
            <v>228.21093972714149</v>
          </cell>
          <cell r="J3155" t="str">
            <v>管件</v>
          </cell>
        </row>
        <row r="3156">
          <cell r="A3156" t="str">
            <v>GJ450-1</v>
          </cell>
          <cell r="B3156" t="str">
            <v>单   价:</v>
          </cell>
          <cell r="C3156">
            <v>228.21093972714149</v>
          </cell>
          <cell r="D3156" t="str">
            <v>USD/</v>
          </cell>
          <cell r="G3156" t="str">
            <v>定额单位</v>
          </cell>
          <cell r="I3156">
            <v>22171</v>
          </cell>
        </row>
        <row r="3157">
          <cell r="A3157" t="str">
            <v>定额号</v>
          </cell>
          <cell r="B3157" t="str">
            <v>E01</v>
          </cell>
          <cell r="C3157" t="str">
            <v>名称及规格</v>
          </cell>
          <cell r="D3157" t="str">
            <v>单位</v>
          </cell>
          <cell r="E3157" t="str">
            <v>数  量</v>
          </cell>
          <cell r="F3157" t="str">
            <v>单价</v>
          </cell>
          <cell r="G3157" t="str">
            <v>合价</v>
          </cell>
          <cell r="J3157" t="str">
            <v>个</v>
          </cell>
          <cell r="Q3157" t="str">
            <v>数量汇总</v>
          </cell>
          <cell r="R3157" t="str">
            <v>价格汇总(美元)</v>
          </cell>
          <cell r="S3157" t="str">
            <v>价格汇总(当地币)</v>
          </cell>
        </row>
        <row r="3158">
          <cell r="G3158" t="str">
            <v>美元</v>
          </cell>
          <cell r="H3158" t="str">
            <v>当地币</v>
          </cell>
          <cell r="J3158">
            <v>1</v>
          </cell>
        </row>
        <row r="3159">
          <cell r="A3159" t="str">
            <v>L00</v>
          </cell>
          <cell r="B3159">
            <v>1</v>
          </cell>
          <cell r="C3159" t="str">
            <v>人工</v>
          </cell>
          <cell r="G3159">
            <v>3.0381883685023161</v>
          </cell>
          <cell r="H3159">
            <v>295.16000000000003</v>
          </cell>
          <cell r="Q3159">
            <v>0</v>
          </cell>
          <cell r="R3159">
            <v>30.381883685023162</v>
          </cell>
          <cell r="S3159">
            <v>2951.6000000000004</v>
          </cell>
        </row>
        <row r="3160">
          <cell r="A3160" t="str">
            <v>L10</v>
          </cell>
          <cell r="B3160">
            <v>1.1000000000000001</v>
          </cell>
          <cell r="C3160" t="str">
            <v>力工</v>
          </cell>
          <cell r="D3160" t="str">
            <v>day</v>
          </cell>
          <cell r="E3160">
            <v>0.752</v>
          </cell>
          <cell r="F3160">
            <v>2.8821410190427175</v>
          </cell>
          <cell r="G3160">
            <v>2.1673700463201238</v>
          </cell>
          <cell r="H3160">
            <v>210.56000000000003</v>
          </cell>
          <cell r="J3160">
            <v>0.752</v>
          </cell>
          <cell r="Q3160">
            <v>7.52</v>
          </cell>
          <cell r="R3160">
            <v>21.673700463201236</v>
          </cell>
          <cell r="S3160">
            <v>2105.6000000000004</v>
          </cell>
        </row>
        <row r="3161">
          <cell r="A3161" t="str">
            <v>L20</v>
          </cell>
          <cell r="B3161">
            <v>1.2</v>
          </cell>
          <cell r="C3161" t="str">
            <v>技工</v>
          </cell>
          <cell r="D3161" t="str">
            <v>day</v>
          </cell>
          <cell r="E3161">
            <v>0.188</v>
          </cell>
          <cell r="F3161">
            <v>4.6320123520329384</v>
          </cell>
          <cell r="G3161">
            <v>0.87081832218219246</v>
          </cell>
          <cell r="H3161">
            <v>84.600000000000009</v>
          </cell>
          <cell r="J3161">
            <v>0.188</v>
          </cell>
          <cell r="Q3161">
            <v>1.88</v>
          </cell>
          <cell r="R3161">
            <v>8.7081832218219244</v>
          </cell>
          <cell r="S3161">
            <v>846.00000000000011</v>
          </cell>
        </row>
        <row r="3162">
          <cell r="A3162" t="str">
            <v>M000</v>
          </cell>
          <cell r="B3162">
            <v>2</v>
          </cell>
          <cell r="C3162" t="str">
            <v>建筑材料</v>
          </cell>
          <cell r="G3162">
            <v>178.62442578558648</v>
          </cell>
          <cell r="H3162">
            <v>17353.362965069729</v>
          </cell>
          <cell r="Q3162">
            <v>0</v>
          </cell>
          <cell r="R3162">
            <v>1786.2442578558648</v>
          </cell>
          <cell r="S3162">
            <v>173533.62965069729</v>
          </cell>
        </row>
        <row r="3163">
          <cell r="A3163" t="str">
            <v>WT1</v>
          </cell>
          <cell r="C3163" t="str">
            <v>steel pipe plain ends bend11.25°</v>
          </cell>
          <cell r="D3163" t="str">
            <v>no</v>
          </cell>
          <cell r="E3163">
            <v>1</v>
          </cell>
          <cell r="F3163">
            <v>172.04300000000001</v>
          </cell>
          <cell r="G3163">
            <v>172.04300000000001</v>
          </cell>
          <cell r="H3163">
            <v>16713.977450000002</v>
          </cell>
          <cell r="J3163">
            <v>1</v>
          </cell>
          <cell r="Q3163">
            <v>10</v>
          </cell>
          <cell r="R3163">
            <v>1720.43</v>
          </cell>
          <cell r="S3163">
            <v>167139.77450000003</v>
          </cell>
        </row>
        <row r="3164">
          <cell r="A3164" t="str">
            <v>Q12</v>
          </cell>
          <cell r="C3164" t="str">
            <v>砖90*190*390</v>
          </cell>
          <cell r="D3164" t="str">
            <v>no</v>
          </cell>
          <cell r="E3164">
            <v>12.063877642825011</v>
          </cell>
          <cell r="F3164">
            <v>0.54554812146165721</v>
          </cell>
          <cell r="G3164">
            <v>6.58142578558647</v>
          </cell>
          <cell r="H3164">
            <v>639.38551506972556</v>
          </cell>
          <cell r="J3164">
            <v>12.063877642825011</v>
          </cell>
          <cell r="Q3164">
            <v>120.63877642825011</v>
          </cell>
          <cell r="R3164">
            <v>65.814257855864696</v>
          </cell>
          <cell r="S3164">
            <v>6393.8551506972553</v>
          </cell>
        </row>
        <row r="3165">
          <cell r="C3165">
            <v>0</v>
          </cell>
          <cell r="D3165">
            <v>0</v>
          </cell>
          <cell r="E3165">
            <v>0</v>
          </cell>
          <cell r="F3165">
            <v>0</v>
          </cell>
          <cell r="G3165">
            <v>0</v>
          </cell>
          <cell r="H3165">
            <v>0</v>
          </cell>
          <cell r="Q3165">
            <v>0</v>
          </cell>
          <cell r="R3165">
            <v>0</v>
          </cell>
          <cell r="S3165">
            <v>0</v>
          </cell>
        </row>
        <row r="3166">
          <cell r="C3166">
            <v>0</v>
          </cell>
          <cell r="D3166">
            <v>0</v>
          </cell>
          <cell r="E3166">
            <v>0</v>
          </cell>
          <cell r="F3166">
            <v>0</v>
          </cell>
          <cell r="G3166">
            <v>0</v>
          </cell>
          <cell r="H3166">
            <v>0</v>
          </cell>
          <cell r="Q3166">
            <v>0</v>
          </cell>
          <cell r="R3166">
            <v>0</v>
          </cell>
          <cell r="S3166">
            <v>0</v>
          </cell>
        </row>
        <row r="3167">
          <cell r="C3167">
            <v>0</v>
          </cell>
          <cell r="D3167">
            <v>0</v>
          </cell>
          <cell r="E3167">
            <v>0</v>
          </cell>
          <cell r="F3167">
            <v>0</v>
          </cell>
          <cell r="G3167">
            <v>0</v>
          </cell>
          <cell r="H3167">
            <v>0</v>
          </cell>
          <cell r="Q3167">
            <v>0</v>
          </cell>
          <cell r="R3167">
            <v>0</v>
          </cell>
          <cell r="S3167">
            <v>0</v>
          </cell>
        </row>
        <row r="3168">
          <cell r="C3168">
            <v>0</v>
          </cell>
          <cell r="D3168">
            <v>0</v>
          </cell>
          <cell r="E3168">
            <v>0</v>
          </cell>
          <cell r="F3168">
            <v>0</v>
          </cell>
          <cell r="G3168">
            <v>0</v>
          </cell>
          <cell r="H3168">
            <v>0</v>
          </cell>
          <cell r="Q3168">
            <v>0</v>
          </cell>
          <cell r="R3168">
            <v>0</v>
          </cell>
          <cell r="S3168">
            <v>0</v>
          </cell>
        </row>
        <row r="3169">
          <cell r="C3169">
            <v>0</v>
          </cell>
          <cell r="D3169">
            <v>0</v>
          </cell>
          <cell r="E3169">
            <v>0</v>
          </cell>
          <cell r="F3169">
            <v>0</v>
          </cell>
          <cell r="G3169">
            <v>0</v>
          </cell>
          <cell r="H3169">
            <v>0</v>
          </cell>
          <cell r="Q3169">
            <v>0</v>
          </cell>
          <cell r="R3169">
            <v>0</v>
          </cell>
          <cell r="S3169">
            <v>0</v>
          </cell>
        </row>
        <row r="3170">
          <cell r="C3170">
            <v>0</v>
          </cell>
          <cell r="D3170">
            <v>0</v>
          </cell>
          <cell r="E3170">
            <v>0</v>
          </cell>
          <cell r="F3170">
            <v>0</v>
          </cell>
          <cell r="G3170">
            <v>0</v>
          </cell>
          <cell r="H3170">
            <v>0</v>
          </cell>
          <cell r="Q3170">
            <v>0</v>
          </cell>
          <cell r="R3170">
            <v>0</v>
          </cell>
          <cell r="S3170">
            <v>0</v>
          </cell>
        </row>
        <row r="3171">
          <cell r="C3171">
            <v>0</v>
          </cell>
          <cell r="D3171">
            <v>0</v>
          </cell>
          <cell r="E3171">
            <v>0</v>
          </cell>
          <cell r="F3171">
            <v>0</v>
          </cell>
          <cell r="G3171">
            <v>0</v>
          </cell>
          <cell r="H3171">
            <v>0</v>
          </cell>
          <cell r="Q3171">
            <v>0</v>
          </cell>
          <cell r="R3171">
            <v>0</v>
          </cell>
          <cell r="S3171">
            <v>0</v>
          </cell>
        </row>
        <row r="3172">
          <cell r="C3172">
            <v>0</v>
          </cell>
          <cell r="D3172">
            <v>0</v>
          </cell>
          <cell r="E3172">
            <v>0</v>
          </cell>
          <cell r="F3172">
            <v>0</v>
          </cell>
          <cell r="G3172">
            <v>0</v>
          </cell>
          <cell r="H3172">
            <v>0</v>
          </cell>
          <cell r="Q3172">
            <v>0</v>
          </cell>
          <cell r="R3172">
            <v>0</v>
          </cell>
          <cell r="S3172">
            <v>0</v>
          </cell>
        </row>
        <row r="3173">
          <cell r="C3173">
            <v>0</v>
          </cell>
          <cell r="D3173">
            <v>0</v>
          </cell>
          <cell r="E3173">
            <v>0</v>
          </cell>
          <cell r="F3173">
            <v>0</v>
          </cell>
          <cell r="G3173">
            <v>0</v>
          </cell>
          <cell r="H3173">
            <v>0</v>
          </cell>
          <cell r="Q3173">
            <v>0</v>
          </cell>
          <cell r="R3173">
            <v>0</v>
          </cell>
          <cell r="S3173">
            <v>0</v>
          </cell>
        </row>
        <row r="3174">
          <cell r="C3174">
            <v>0</v>
          </cell>
          <cell r="D3174">
            <v>0</v>
          </cell>
          <cell r="E3174">
            <v>0</v>
          </cell>
          <cell r="F3174">
            <v>0</v>
          </cell>
          <cell r="G3174">
            <v>0</v>
          </cell>
          <cell r="H3174">
            <v>0</v>
          </cell>
          <cell r="Q3174">
            <v>0</v>
          </cell>
          <cell r="R3174">
            <v>0</v>
          </cell>
          <cell r="S3174">
            <v>0</v>
          </cell>
        </row>
        <row r="3175">
          <cell r="C3175">
            <v>0</v>
          </cell>
          <cell r="D3175">
            <v>0</v>
          </cell>
          <cell r="E3175">
            <v>0</v>
          </cell>
          <cell r="F3175">
            <v>0</v>
          </cell>
          <cell r="G3175">
            <v>0</v>
          </cell>
          <cell r="H3175">
            <v>0</v>
          </cell>
          <cell r="Q3175">
            <v>0</v>
          </cell>
          <cell r="R3175">
            <v>0</v>
          </cell>
          <cell r="S3175">
            <v>0</v>
          </cell>
        </row>
        <row r="3176">
          <cell r="C3176">
            <v>0</v>
          </cell>
          <cell r="D3176">
            <v>0</v>
          </cell>
          <cell r="E3176">
            <v>0</v>
          </cell>
          <cell r="F3176">
            <v>0</v>
          </cell>
          <cell r="G3176">
            <v>0</v>
          </cell>
          <cell r="H3176">
            <v>0</v>
          </cell>
          <cell r="Q3176">
            <v>0</v>
          </cell>
          <cell r="R3176">
            <v>0</v>
          </cell>
          <cell r="S3176">
            <v>0</v>
          </cell>
        </row>
        <row r="3177">
          <cell r="C3177">
            <v>0</v>
          </cell>
          <cell r="D3177">
            <v>0</v>
          </cell>
          <cell r="E3177">
            <v>0</v>
          </cell>
          <cell r="F3177">
            <v>0</v>
          </cell>
          <cell r="G3177">
            <v>0</v>
          </cell>
          <cell r="H3177">
            <v>0</v>
          </cell>
          <cell r="Q3177">
            <v>0</v>
          </cell>
          <cell r="R3177">
            <v>0</v>
          </cell>
          <cell r="S3177">
            <v>0</v>
          </cell>
        </row>
        <row r="3178">
          <cell r="C3178">
            <v>0</v>
          </cell>
          <cell r="D3178">
            <v>0</v>
          </cell>
          <cell r="E3178">
            <v>0</v>
          </cell>
          <cell r="F3178">
            <v>0</v>
          </cell>
          <cell r="G3178">
            <v>0</v>
          </cell>
          <cell r="H3178">
            <v>0</v>
          </cell>
          <cell r="Q3178">
            <v>0</v>
          </cell>
          <cell r="R3178">
            <v>0</v>
          </cell>
          <cell r="S3178">
            <v>0</v>
          </cell>
        </row>
        <row r="3179">
          <cell r="C3179">
            <v>0</v>
          </cell>
          <cell r="D3179">
            <v>0</v>
          </cell>
          <cell r="E3179">
            <v>0</v>
          </cell>
          <cell r="F3179">
            <v>0</v>
          </cell>
          <cell r="G3179">
            <v>0</v>
          </cell>
          <cell r="H3179">
            <v>0</v>
          </cell>
          <cell r="Q3179">
            <v>0</v>
          </cell>
          <cell r="R3179">
            <v>0</v>
          </cell>
          <cell r="S3179">
            <v>0</v>
          </cell>
        </row>
        <row r="3180">
          <cell r="C3180">
            <v>0</v>
          </cell>
          <cell r="D3180">
            <v>0</v>
          </cell>
          <cell r="E3180">
            <v>0</v>
          </cell>
          <cell r="F3180">
            <v>0</v>
          </cell>
          <cell r="G3180">
            <v>0</v>
          </cell>
          <cell r="H3180">
            <v>0</v>
          </cell>
          <cell r="Q3180">
            <v>0</v>
          </cell>
          <cell r="R3180">
            <v>0</v>
          </cell>
          <cell r="S3180">
            <v>0</v>
          </cell>
        </row>
        <row r="3181">
          <cell r="C3181">
            <v>0</v>
          </cell>
          <cell r="D3181">
            <v>0</v>
          </cell>
          <cell r="E3181">
            <v>0</v>
          </cell>
          <cell r="F3181">
            <v>0</v>
          </cell>
          <cell r="G3181">
            <v>0</v>
          </cell>
          <cell r="H3181">
            <v>0</v>
          </cell>
          <cell r="Q3181">
            <v>0</v>
          </cell>
          <cell r="R3181">
            <v>0</v>
          </cell>
          <cell r="S3181">
            <v>0</v>
          </cell>
        </row>
        <row r="3182">
          <cell r="A3182" t="str">
            <v>m998</v>
          </cell>
          <cell r="C3182" t="str">
            <v>其它材料费</v>
          </cell>
          <cell r="D3182" t="str">
            <v>%</v>
          </cell>
          <cell r="E3182">
            <v>0</v>
          </cell>
          <cell r="F3182">
            <v>0</v>
          </cell>
          <cell r="G3182">
            <v>0</v>
          </cell>
          <cell r="H3182">
            <v>0</v>
          </cell>
          <cell r="Q3182">
            <v>0</v>
          </cell>
          <cell r="R3182">
            <v>0</v>
          </cell>
          <cell r="S3182">
            <v>0</v>
          </cell>
        </row>
        <row r="3183">
          <cell r="A3183" t="str">
            <v>m999</v>
          </cell>
          <cell r="C3183" t="str">
            <v>其它材料费</v>
          </cell>
          <cell r="D3183" t="str">
            <v>usd</v>
          </cell>
          <cell r="E3183">
            <v>0</v>
          </cell>
          <cell r="F3183">
            <v>1</v>
          </cell>
          <cell r="G3183">
            <v>0</v>
          </cell>
          <cell r="H3183">
            <v>0</v>
          </cell>
          <cell r="Q3183">
            <v>0</v>
          </cell>
          <cell r="R3183">
            <v>0</v>
          </cell>
          <cell r="S3183">
            <v>0</v>
          </cell>
        </row>
        <row r="3184">
          <cell r="A3184" t="str">
            <v>E000</v>
          </cell>
          <cell r="B3184">
            <v>3</v>
          </cell>
          <cell r="C3184" t="str">
            <v>施工设备</v>
          </cell>
          <cell r="G3184">
            <v>2.7309087361779545</v>
          </cell>
          <cell r="H3184">
            <v>265.3077837196883</v>
          </cell>
          <cell r="Q3184">
            <v>0</v>
          </cell>
          <cell r="R3184">
            <v>27.309087361779547</v>
          </cell>
          <cell r="S3184">
            <v>2653.0778371968831</v>
          </cell>
        </row>
        <row r="3185">
          <cell r="A3185" t="str">
            <v>E503</v>
          </cell>
          <cell r="C3185" t="str">
            <v>汽车式起重机8T</v>
          </cell>
          <cell r="D3185" t="str">
            <v>台班</v>
          </cell>
          <cell r="E3185">
            <v>1.3333333333333334E-2</v>
          </cell>
          <cell r="F3185">
            <v>132.30936102687099</v>
          </cell>
          <cell r="G3185">
            <v>1.7641248136916132</v>
          </cell>
          <cell r="H3185">
            <v>171.38472565014024</v>
          </cell>
          <cell r="J3185">
            <v>1.3333333333333334E-2</v>
          </cell>
          <cell r="Q3185">
            <v>0.13333333333333333</v>
          </cell>
          <cell r="R3185">
            <v>17.641248136916133</v>
          </cell>
          <cell r="S3185">
            <v>1713.8472565014024</v>
          </cell>
        </row>
        <row r="3186">
          <cell r="A3186" t="str">
            <v>E505</v>
          </cell>
          <cell r="C3186" t="str">
            <v>载重汽车SX1254BM5641</v>
          </cell>
          <cell r="D3186" t="str">
            <v>台班</v>
          </cell>
          <cell r="E3186">
            <v>5.3333333333333332E-3</v>
          </cell>
          <cell r="F3186">
            <v>181.27198546618899</v>
          </cell>
          <cell r="G3186">
            <v>0.96678392248634126</v>
          </cell>
          <cell r="H3186">
            <v>93.923058069548063</v>
          </cell>
          <cell r="J3186">
            <v>5.3333333333333332E-3</v>
          </cell>
          <cell r="Q3186">
            <v>5.333333333333333E-2</v>
          </cell>
          <cell r="R3186">
            <v>9.6678392248634122</v>
          </cell>
          <cell r="S3186">
            <v>939.23058069548063</v>
          </cell>
        </row>
        <row r="3187">
          <cell r="C3187">
            <v>0</v>
          </cell>
          <cell r="D3187">
            <v>0</v>
          </cell>
          <cell r="E3187">
            <v>0</v>
          </cell>
          <cell r="F3187">
            <v>0</v>
          </cell>
          <cell r="G3187">
            <v>0</v>
          </cell>
          <cell r="H3187">
            <v>0</v>
          </cell>
          <cell r="Q3187">
            <v>0</v>
          </cell>
          <cell r="R3187">
            <v>0</v>
          </cell>
          <cell r="S3187">
            <v>0</v>
          </cell>
        </row>
        <row r="3188">
          <cell r="C3188">
            <v>0</v>
          </cell>
          <cell r="D3188">
            <v>0</v>
          </cell>
          <cell r="E3188">
            <v>0</v>
          </cell>
          <cell r="F3188">
            <v>0</v>
          </cell>
          <cell r="G3188">
            <v>0</v>
          </cell>
          <cell r="H3188">
            <v>0</v>
          </cell>
          <cell r="Q3188">
            <v>0</v>
          </cell>
          <cell r="R3188">
            <v>0</v>
          </cell>
          <cell r="S3188">
            <v>0</v>
          </cell>
        </row>
        <row r="3189">
          <cell r="C3189">
            <v>0</v>
          </cell>
          <cell r="D3189">
            <v>0</v>
          </cell>
          <cell r="E3189">
            <v>0</v>
          </cell>
          <cell r="F3189">
            <v>0</v>
          </cell>
          <cell r="G3189">
            <v>0</v>
          </cell>
          <cell r="H3189">
            <v>0</v>
          </cell>
          <cell r="Q3189">
            <v>0</v>
          </cell>
          <cell r="R3189">
            <v>0</v>
          </cell>
          <cell r="S3189">
            <v>0</v>
          </cell>
        </row>
        <row r="3190">
          <cell r="C3190">
            <v>0</v>
          </cell>
          <cell r="D3190">
            <v>0</v>
          </cell>
          <cell r="E3190">
            <v>0</v>
          </cell>
          <cell r="F3190">
            <v>0</v>
          </cell>
          <cell r="G3190">
            <v>0</v>
          </cell>
          <cell r="H3190">
            <v>0</v>
          </cell>
          <cell r="Q3190">
            <v>0</v>
          </cell>
          <cell r="R3190">
            <v>0</v>
          </cell>
          <cell r="S3190">
            <v>0</v>
          </cell>
        </row>
        <row r="3191">
          <cell r="C3191">
            <v>0</v>
          </cell>
          <cell r="D3191">
            <v>0</v>
          </cell>
          <cell r="E3191">
            <v>0</v>
          </cell>
          <cell r="F3191">
            <v>0</v>
          </cell>
          <cell r="G3191">
            <v>0</v>
          </cell>
          <cell r="H3191">
            <v>0</v>
          </cell>
          <cell r="Q3191">
            <v>0</v>
          </cell>
          <cell r="R3191">
            <v>0</v>
          </cell>
          <cell r="S3191">
            <v>0</v>
          </cell>
        </row>
        <row r="3192">
          <cell r="C3192">
            <v>0</v>
          </cell>
          <cell r="D3192">
            <v>0</v>
          </cell>
          <cell r="E3192">
            <v>0</v>
          </cell>
          <cell r="F3192">
            <v>0</v>
          </cell>
          <cell r="G3192">
            <v>0</v>
          </cell>
          <cell r="H3192">
            <v>0</v>
          </cell>
          <cell r="Q3192">
            <v>0</v>
          </cell>
          <cell r="R3192">
            <v>0</v>
          </cell>
          <cell r="S3192">
            <v>0</v>
          </cell>
        </row>
        <row r="3193">
          <cell r="C3193">
            <v>0</v>
          </cell>
          <cell r="D3193">
            <v>0</v>
          </cell>
          <cell r="E3193">
            <v>0</v>
          </cell>
          <cell r="F3193">
            <v>0</v>
          </cell>
          <cell r="G3193">
            <v>0</v>
          </cell>
          <cell r="H3193">
            <v>0</v>
          </cell>
          <cell r="Q3193">
            <v>0</v>
          </cell>
          <cell r="R3193">
            <v>0</v>
          </cell>
          <cell r="S3193">
            <v>0</v>
          </cell>
        </row>
        <row r="3194">
          <cell r="C3194">
            <v>0</v>
          </cell>
          <cell r="D3194">
            <v>0</v>
          </cell>
          <cell r="E3194">
            <v>0</v>
          </cell>
          <cell r="F3194">
            <v>0</v>
          </cell>
          <cell r="G3194">
            <v>0</v>
          </cell>
          <cell r="H3194">
            <v>0</v>
          </cell>
          <cell r="Q3194">
            <v>0</v>
          </cell>
          <cell r="R3194">
            <v>0</v>
          </cell>
          <cell r="S3194">
            <v>0</v>
          </cell>
        </row>
        <row r="3195">
          <cell r="C3195">
            <v>0</v>
          </cell>
          <cell r="D3195">
            <v>0</v>
          </cell>
          <cell r="E3195">
            <v>0</v>
          </cell>
          <cell r="F3195">
            <v>0</v>
          </cell>
          <cell r="H3195">
            <v>0</v>
          </cell>
          <cell r="Q3195">
            <v>0</v>
          </cell>
          <cell r="R3195">
            <v>0</v>
          </cell>
          <cell r="S3195">
            <v>0</v>
          </cell>
        </row>
        <row r="3196">
          <cell r="C3196">
            <v>0</v>
          </cell>
          <cell r="D3196">
            <v>0</v>
          </cell>
          <cell r="E3196">
            <v>0</v>
          </cell>
          <cell r="F3196">
            <v>0</v>
          </cell>
          <cell r="H3196">
            <v>0</v>
          </cell>
          <cell r="Q3196">
            <v>0</v>
          </cell>
          <cell r="R3196">
            <v>0</v>
          </cell>
          <cell r="S3196">
            <v>0</v>
          </cell>
        </row>
        <row r="3197">
          <cell r="B3197">
            <v>4</v>
          </cell>
          <cell r="C3197" t="str">
            <v>基本直接费</v>
          </cell>
          <cell r="G3197">
            <v>184.39352289026675</v>
          </cell>
        </row>
        <row r="3198">
          <cell r="B3198">
            <v>5</v>
          </cell>
          <cell r="C3198" t="str">
            <v>其他直接费</v>
          </cell>
          <cell r="G3198">
            <v>29.939148888934842</v>
          </cell>
        </row>
        <row r="3199">
          <cell r="B3199">
            <v>6</v>
          </cell>
          <cell r="C3199" t="str">
            <v>间接费</v>
          </cell>
          <cell r="G3199">
            <v>13.8782679479399</v>
          </cell>
        </row>
        <row r="3200">
          <cell r="B3200">
            <v>7</v>
          </cell>
          <cell r="C3200" t="str">
            <v>合计</v>
          </cell>
          <cell r="G3200">
            <v>228.21093972714149</v>
          </cell>
        </row>
        <row r="3202">
          <cell r="B3202" t="str">
            <v>单   价   分   析   表</v>
          </cell>
          <cell r="J3202" t="str">
            <v>工序划分</v>
          </cell>
          <cell r="Q3202" t="str">
            <v>汇总项</v>
          </cell>
        </row>
        <row r="3203">
          <cell r="J3203" t="str">
            <v>5=364</v>
          </cell>
        </row>
        <row r="3204">
          <cell r="A3204" t="str">
            <v>BOQ系数</v>
          </cell>
          <cell r="B3204" t="str">
            <v>项目编号:</v>
          </cell>
          <cell r="C3204" t="str">
            <v>GJ450-2</v>
          </cell>
          <cell r="G3204" t="str">
            <v>数量</v>
          </cell>
          <cell r="H3204">
            <v>7</v>
          </cell>
          <cell r="I3204" t="str">
            <v>单价</v>
          </cell>
        </row>
        <row r="3205">
          <cell r="B3205" t="str">
            <v>项目名称:</v>
          </cell>
          <cell r="C3205" t="str">
            <v>22.5°</v>
          </cell>
          <cell r="G3205" t="str">
            <v>单位</v>
          </cell>
          <cell r="H3205">
            <v>0</v>
          </cell>
          <cell r="I3205">
            <v>228.21093972714149</v>
          </cell>
          <cell r="J3205" t="str">
            <v>管件</v>
          </cell>
        </row>
        <row r="3206">
          <cell r="A3206" t="str">
            <v>GJ450-2</v>
          </cell>
          <cell r="B3206" t="str">
            <v>单   价:</v>
          </cell>
          <cell r="C3206">
            <v>228.21093972714149</v>
          </cell>
          <cell r="D3206" t="str">
            <v>USD/</v>
          </cell>
          <cell r="G3206" t="str">
            <v>定额单位</v>
          </cell>
          <cell r="I3206">
            <v>22171</v>
          </cell>
        </row>
        <row r="3207">
          <cell r="A3207" t="str">
            <v>定额号</v>
          </cell>
          <cell r="B3207" t="str">
            <v>E01</v>
          </cell>
          <cell r="C3207" t="str">
            <v>名称及规格</v>
          </cell>
          <cell r="D3207" t="str">
            <v>单位</v>
          </cell>
          <cell r="E3207" t="str">
            <v>数  量</v>
          </cell>
          <cell r="F3207" t="str">
            <v>单价</v>
          </cell>
          <cell r="G3207" t="str">
            <v>合价</v>
          </cell>
          <cell r="J3207" t="str">
            <v>个</v>
          </cell>
          <cell r="Q3207" t="str">
            <v>数量汇总</v>
          </cell>
          <cell r="R3207" t="str">
            <v>价格汇总(美元)</v>
          </cell>
          <cell r="S3207" t="str">
            <v>价格汇总(当地币)</v>
          </cell>
        </row>
        <row r="3208">
          <cell r="G3208" t="str">
            <v>美元</v>
          </cell>
          <cell r="H3208" t="str">
            <v>当地币</v>
          </cell>
          <cell r="J3208">
            <v>1</v>
          </cell>
        </row>
        <row r="3209">
          <cell r="A3209" t="str">
            <v>L00</v>
          </cell>
          <cell r="B3209">
            <v>1</v>
          </cell>
          <cell r="C3209" t="str">
            <v>人工</v>
          </cell>
          <cell r="G3209">
            <v>3.0381883685023161</v>
          </cell>
          <cell r="H3209">
            <v>295.16000000000003</v>
          </cell>
          <cell r="Q3209">
            <v>0</v>
          </cell>
          <cell r="R3209">
            <v>21.267318579516214</v>
          </cell>
          <cell r="S3209">
            <v>2066.1200000000003</v>
          </cell>
        </row>
        <row r="3210">
          <cell r="A3210" t="str">
            <v>L10</v>
          </cell>
          <cell r="B3210">
            <v>1.1000000000000001</v>
          </cell>
          <cell r="C3210" t="str">
            <v>力工</v>
          </cell>
          <cell r="D3210" t="str">
            <v>day</v>
          </cell>
          <cell r="E3210">
            <v>0.752</v>
          </cell>
          <cell r="F3210">
            <v>2.8821410190427175</v>
          </cell>
          <cell r="G3210">
            <v>2.1673700463201238</v>
          </cell>
          <cell r="H3210">
            <v>210.56000000000003</v>
          </cell>
          <cell r="J3210">
            <v>0.752</v>
          </cell>
          <cell r="Q3210">
            <v>5.2640000000000002</v>
          </cell>
          <cell r="R3210">
            <v>15.171590324240867</v>
          </cell>
          <cell r="S3210">
            <v>1473.9200000000003</v>
          </cell>
        </row>
        <row r="3211">
          <cell r="A3211" t="str">
            <v>L20</v>
          </cell>
          <cell r="B3211">
            <v>1.2</v>
          </cell>
          <cell r="C3211" t="str">
            <v>技工</v>
          </cell>
          <cell r="D3211" t="str">
            <v>day</v>
          </cell>
          <cell r="E3211">
            <v>0.188</v>
          </cell>
          <cell r="F3211">
            <v>4.6320123520329384</v>
          </cell>
          <cell r="G3211">
            <v>0.87081832218219246</v>
          </cell>
          <cell r="H3211">
            <v>84.600000000000009</v>
          </cell>
          <cell r="J3211">
            <v>0.188</v>
          </cell>
          <cell r="Q3211">
            <v>1.3160000000000001</v>
          </cell>
          <cell r="R3211">
            <v>6.0957282552753469</v>
          </cell>
          <cell r="S3211">
            <v>592.20000000000005</v>
          </cell>
        </row>
        <row r="3212">
          <cell r="A3212" t="str">
            <v>M000</v>
          </cell>
          <cell r="B3212">
            <v>2</v>
          </cell>
          <cell r="C3212" t="str">
            <v>建筑材料</v>
          </cell>
          <cell r="G3212">
            <v>178.62442578558648</v>
          </cell>
          <cell r="H3212">
            <v>17353.362965069729</v>
          </cell>
          <cell r="Q3212">
            <v>0</v>
          </cell>
          <cell r="R3212">
            <v>1250.3709804991054</v>
          </cell>
          <cell r="S3212">
            <v>121473.54075548811</v>
          </cell>
        </row>
        <row r="3213">
          <cell r="A3213" t="str">
            <v>WT1</v>
          </cell>
          <cell r="C3213" t="str">
            <v>steel pipe plain ends bend11.25°</v>
          </cell>
          <cell r="D3213" t="str">
            <v>no</v>
          </cell>
          <cell r="E3213">
            <v>1</v>
          </cell>
          <cell r="F3213">
            <v>172.04300000000001</v>
          </cell>
          <cell r="G3213">
            <v>172.04300000000001</v>
          </cell>
          <cell r="H3213">
            <v>16713.977450000002</v>
          </cell>
          <cell r="J3213">
            <v>1</v>
          </cell>
          <cell r="Q3213">
            <v>7</v>
          </cell>
          <cell r="R3213">
            <v>1204.3009999999999</v>
          </cell>
          <cell r="S3213">
            <v>116997.84215000001</v>
          </cell>
        </row>
        <row r="3214">
          <cell r="A3214" t="str">
            <v>Q12</v>
          </cell>
          <cell r="C3214" t="str">
            <v>砖90*190*390</v>
          </cell>
          <cell r="D3214" t="str">
            <v>no</v>
          </cell>
          <cell r="E3214">
            <v>12.063877642825011</v>
          </cell>
          <cell r="F3214">
            <v>0.54554812146165721</v>
          </cell>
          <cell r="G3214">
            <v>6.58142578558647</v>
          </cell>
          <cell r="H3214">
            <v>639.38551506972556</v>
          </cell>
          <cell r="J3214">
            <v>12.063877642825011</v>
          </cell>
          <cell r="Q3214">
            <v>84.44714349977508</v>
          </cell>
          <cell r="R3214">
            <v>46.069980499105291</v>
          </cell>
          <cell r="S3214">
            <v>4475.698605488079</v>
          </cell>
        </row>
        <row r="3215">
          <cell r="C3215">
            <v>0</v>
          </cell>
          <cell r="D3215">
            <v>0</v>
          </cell>
          <cell r="E3215">
            <v>0</v>
          </cell>
          <cell r="F3215">
            <v>0</v>
          </cell>
          <cell r="G3215">
            <v>0</v>
          </cell>
          <cell r="H3215">
            <v>0</v>
          </cell>
          <cell r="Q3215">
            <v>0</v>
          </cell>
          <cell r="R3215">
            <v>0</v>
          </cell>
          <cell r="S3215">
            <v>0</v>
          </cell>
        </row>
        <row r="3216">
          <cell r="C3216">
            <v>0</v>
          </cell>
          <cell r="D3216">
            <v>0</v>
          </cell>
          <cell r="E3216">
            <v>0</v>
          </cell>
          <cell r="F3216">
            <v>0</v>
          </cell>
          <cell r="G3216">
            <v>0</v>
          </cell>
          <cell r="H3216">
            <v>0</v>
          </cell>
          <cell r="Q3216">
            <v>0</v>
          </cell>
          <cell r="R3216">
            <v>0</v>
          </cell>
          <cell r="S3216">
            <v>0</v>
          </cell>
        </row>
        <row r="3217">
          <cell r="C3217">
            <v>0</v>
          </cell>
          <cell r="D3217">
            <v>0</v>
          </cell>
          <cell r="E3217">
            <v>0</v>
          </cell>
          <cell r="F3217">
            <v>0</v>
          </cell>
          <cell r="G3217">
            <v>0</v>
          </cell>
          <cell r="H3217">
            <v>0</v>
          </cell>
          <cell r="Q3217">
            <v>0</v>
          </cell>
          <cell r="R3217">
            <v>0</v>
          </cell>
          <cell r="S3217">
            <v>0</v>
          </cell>
        </row>
        <row r="3218">
          <cell r="C3218">
            <v>0</v>
          </cell>
          <cell r="D3218">
            <v>0</v>
          </cell>
          <cell r="E3218">
            <v>0</v>
          </cell>
          <cell r="F3218">
            <v>0</v>
          </cell>
          <cell r="G3218">
            <v>0</v>
          </cell>
          <cell r="H3218">
            <v>0</v>
          </cell>
          <cell r="Q3218">
            <v>0</v>
          </cell>
          <cell r="R3218">
            <v>0</v>
          </cell>
          <cell r="S3218">
            <v>0</v>
          </cell>
        </row>
        <row r="3219">
          <cell r="C3219">
            <v>0</v>
          </cell>
          <cell r="D3219">
            <v>0</v>
          </cell>
          <cell r="E3219">
            <v>0</v>
          </cell>
          <cell r="F3219">
            <v>0</v>
          </cell>
          <cell r="G3219">
            <v>0</v>
          </cell>
          <cell r="H3219">
            <v>0</v>
          </cell>
          <cell r="Q3219">
            <v>0</v>
          </cell>
          <cell r="R3219">
            <v>0</v>
          </cell>
          <cell r="S3219">
            <v>0</v>
          </cell>
        </row>
        <row r="3220">
          <cell r="C3220">
            <v>0</v>
          </cell>
          <cell r="D3220">
            <v>0</v>
          </cell>
          <cell r="E3220">
            <v>0</v>
          </cell>
          <cell r="F3220">
            <v>0</v>
          </cell>
          <cell r="G3220">
            <v>0</v>
          </cell>
          <cell r="H3220">
            <v>0</v>
          </cell>
          <cell r="Q3220">
            <v>0</v>
          </cell>
          <cell r="R3220">
            <v>0</v>
          </cell>
          <cell r="S3220">
            <v>0</v>
          </cell>
        </row>
        <row r="3221">
          <cell r="C3221">
            <v>0</v>
          </cell>
          <cell r="D3221">
            <v>0</v>
          </cell>
          <cell r="E3221">
            <v>0</v>
          </cell>
          <cell r="F3221">
            <v>0</v>
          </cell>
          <cell r="G3221">
            <v>0</v>
          </cell>
          <cell r="H3221">
            <v>0</v>
          </cell>
          <cell r="Q3221">
            <v>0</v>
          </cell>
          <cell r="R3221">
            <v>0</v>
          </cell>
          <cell r="S3221">
            <v>0</v>
          </cell>
        </row>
        <row r="3222">
          <cell r="C3222">
            <v>0</v>
          </cell>
          <cell r="D3222">
            <v>0</v>
          </cell>
          <cell r="E3222">
            <v>0</v>
          </cell>
          <cell r="F3222">
            <v>0</v>
          </cell>
          <cell r="G3222">
            <v>0</v>
          </cell>
          <cell r="H3222">
            <v>0</v>
          </cell>
          <cell r="Q3222">
            <v>0</v>
          </cell>
          <cell r="R3222">
            <v>0</v>
          </cell>
          <cell r="S3222">
            <v>0</v>
          </cell>
        </row>
        <row r="3223">
          <cell r="C3223">
            <v>0</v>
          </cell>
          <cell r="D3223">
            <v>0</v>
          </cell>
          <cell r="E3223">
            <v>0</v>
          </cell>
          <cell r="F3223">
            <v>0</v>
          </cell>
          <cell r="G3223">
            <v>0</v>
          </cell>
          <cell r="H3223">
            <v>0</v>
          </cell>
          <cell r="Q3223">
            <v>0</v>
          </cell>
          <cell r="R3223">
            <v>0</v>
          </cell>
          <cell r="S3223">
            <v>0</v>
          </cell>
        </row>
        <row r="3224">
          <cell r="C3224">
            <v>0</v>
          </cell>
          <cell r="D3224">
            <v>0</v>
          </cell>
          <cell r="E3224">
            <v>0</v>
          </cell>
          <cell r="F3224">
            <v>0</v>
          </cell>
          <cell r="G3224">
            <v>0</v>
          </cell>
          <cell r="H3224">
            <v>0</v>
          </cell>
          <cell r="Q3224">
            <v>0</v>
          </cell>
          <cell r="R3224">
            <v>0</v>
          </cell>
          <cell r="S3224">
            <v>0</v>
          </cell>
        </row>
        <row r="3225">
          <cell r="C3225">
            <v>0</v>
          </cell>
          <cell r="D3225">
            <v>0</v>
          </cell>
          <cell r="E3225">
            <v>0</v>
          </cell>
          <cell r="F3225">
            <v>0</v>
          </cell>
          <cell r="G3225">
            <v>0</v>
          </cell>
          <cell r="H3225">
            <v>0</v>
          </cell>
          <cell r="Q3225">
            <v>0</v>
          </cell>
          <cell r="R3225">
            <v>0</v>
          </cell>
          <cell r="S3225">
            <v>0</v>
          </cell>
        </row>
        <row r="3226">
          <cell r="C3226">
            <v>0</v>
          </cell>
          <cell r="D3226">
            <v>0</v>
          </cell>
          <cell r="E3226">
            <v>0</v>
          </cell>
          <cell r="F3226">
            <v>0</v>
          </cell>
          <cell r="G3226">
            <v>0</v>
          </cell>
          <cell r="H3226">
            <v>0</v>
          </cell>
          <cell r="Q3226">
            <v>0</v>
          </cell>
          <cell r="R3226">
            <v>0</v>
          </cell>
          <cell r="S3226">
            <v>0</v>
          </cell>
        </row>
        <row r="3227">
          <cell r="C3227">
            <v>0</v>
          </cell>
          <cell r="D3227">
            <v>0</v>
          </cell>
          <cell r="E3227">
            <v>0</v>
          </cell>
          <cell r="F3227">
            <v>0</v>
          </cell>
          <cell r="G3227">
            <v>0</v>
          </cell>
          <cell r="H3227">
            <v>0</v>
          </cell>
          <cell r="Q3227">
            <v>0</v>
          </cell>
          <cell r="R3227">
            <v>0</v>
          </cell>
          <cell r="S3227">
            <v>0</v>
          </cell>
        </row>
        <row r="3228">
          <cell r="C3228">
            <v>0</v>
          </cell>
          <cell r="D3228">
            <v>0</v>
          </cell>
          <cell r="E3228">
            <v>0</v>
          </cell>
          <cell r="F3228">
            <v>0</v>
          </cell>
          <cell r="G3228">
            <v>0</v>
          </cell>
          <cell r="H3228">
            <v>0</v>
          </cell>
          <cell r="Q3228">
            <v>0</v>
          </cell>
          <cell r="R3228">
            <v>0</v>
          </cell>
          <cell r="S3228">
            <v>0</v>
          </cell>
        </row>
        <row r="3229">
          <cell r="C3229">
            <v>0</v>
          </cell>
          <cell r="D3229">
            <v>0</v>
          </cell>
          <cell r="E3229">
            <v>0</v>
          </cell>
          <cell r="F3229">
            <v>0</v>
          </cell>
          <cell r="G3229">
            <v>0</v>
          </cell>
          <cell r="H3229">
            <v>0</v>
          </cell>
          <cell r="Q3229">
            <v>0</v>
          </cell>
          <cell r="R3229">
            <v>0</v>
          </cell>
          <cell r="S3229">
            <v>0</v>
          </cell>
        </row>
        <row r="3230">
          <cell r="C3230">
            <v>0</v>
          </cell>
          <cell r="D3230">
            <v>0</v>
          </cell>
          <cell r="E3230">
            <v>0</v>
          </cell>
          <cell r="F3230">
            <v>0</v>
          </cell>
          <cell r="G3230">
            <v>0</v>
          </cell>
          <cell r="H3230">
            <v>0</v>
          </cell>
          <cell r="Q3230">
            <v>0</v>
          </cell>
          <cell r="R3230">
            <v>0</v>
          </cell>
          <cell r="S3230">
            <v>0</v>
          </cell>
        </row>
        <row r="3231">
          <cell r="C3231">
            <v>0</v>
          </cell>
          <cell r="D3231">
            <v>0</v>
          </cell>
          <cell r="E3231">
            <v>0</v>
          </cell>
          <cell r="F3231">
            <v>0</v>
          </cell>
          <cell r="G3231">
            <v>0</v>
          </cell>
          <cell r="H3231">
            <v>0</v>
          </cell>
          <cell r="Q3231">
            <v>0</v>
          </cell>
          <cell r="R3231">
            <v>0</v>
          </cell>
          <cell r="S3231">
            <v>0</v>
          </cell>
        </row>
        <row r="3232">
          <cell r="A3232" t="str">
            <v>m998</v>
          </cell>
          <cell r="C3232" t="str">
            <v>其它材料费</v>
          </cell>
          <cell r="D3232" t="str">
            <v>%</v>
          </cell>
          <cell r="E3232">
            <v>0</v>
          </cell>
          <cell r="F3232">
            <v>0</v>
          </cell>
          <cell r="G3232">
            <v>0</v>
          </cell>
          <cell r="H3232">
            <v>0</v>
          </cell>
          <cell r="Q3232">
            <v>0</v>
          </cell>
          <cell r="R3232">
            <v>0</v>
          </cell>
          <cell r="S3232">
            <v>0</v>
          </cell>
        </row>
        <row r="3233">
          <cell r="A3233" t="str">
            <v>m999</v>
          </cell>
          <cell r="C3233" t="str">
            <v>其它材料费</v>
          </cell>
          <cell r="D3233" t="str">
            <v>usd</v>
          </cell>
          <cell r="E3233">
            <v>0</v>
          </cell>
          <cell r="F3233">
            <v>1</v>
          </cell>
          <cell r="G3233">
            <v>0</v>
          </cell>
          <cell r="H3233">
            <v>0</v>
          </cell>
          <cell r="Q3233">
            <v>0</v>
          </cell>
          <cell r="R3233">
            <v>0</v>
          </cell>
          <cell r="S3233">
            <v>0</v>
          </cell>
        </row>
        <row r="3234">
          <cell r="A3234" t="str">
            <v>E000</v>
          </cell>
          <cell r="B3234">
            <v>3</v>
          </cell>
          <cell r="C3234" t="str">
            <v>施工设备</v>
          </cell>
          <cell r="G3234">
            <v>2.7309087361779545</v>
          </cell>
          <cell r="H3234">
            <v>265.3077837196883</v>
          </cell>
          <cell r="Q3234">
            <v>0</v>
          </cell>
          <cell r="R3234">
            <v>19.116361153245681</v>
          </cell>
          <cell r="S3234">
            <v>1857.1544860378181</v>
          </cell>
        </row>
        <row r="3235">
          <cell r="A3235" t="str">
            <v>E503</v>
          </cell>
          <cell r="C3235" t="str">
            <v>汽车式起重机8T</v>
          </cell>
          <cell r="D3235" t="str">
            <v>台班</v>
          </cell>
          <cell r="E3235">
            <v>1.3333333333333334E-2</v>
          </cell>
          <cell r="F3235">
            <v>132.30936102687099</v>
          </cell>
          <cell r="G3235">
            <v>1.7641248136916132</v>
          </cell>
          <cell r="H3235">
            <v>171.38472565014024</v>
          </cell>
          <cell r="J3235">
            <v>1.3333333333333334E-2</v>
          </cell>
          <cell r="Q3235">
            <v>9.3333333333333338E-2</v>
          </cell>
          <cell r="R3235">
            <v>12.348873695841293</v>
          </cell>
          <cell r="S3235">
            <v>1199.6930795509816</v>
          </cell>
        </row>
        <row r="3236">
          <cell r="A3236" t="str">
            <v>E505</v>
          </cell>
          <cell r="C3236" t="str">
            <v>载重汽车SX1254BM5641</v>
          </cell>
          <cell r="D3236" t="str">
            <v>台班</v>
          </cell>
          <cell r="E3236">
            <v>5.3333333333333332E-3</v>
          </cell>
          <cell r="F3236">
            <v>181.27198546618899</v>
          </cell>
          <cell r="G3236">
            <v>0.96678392248634126</v>
          </cell>
          <cell r="H3236">
            <v>93.923058069548063</v>
          </cell>
          <cell r="J3236">
            <v>5.3333333333333332E-3</v>
          </cell>
          <cell r="Q3236">
            <v>3.7333333333333329E-2</v>
          </cell>
          <cell r="R3236">
            <v>6.7674874574043891</v>
          </cell>
          <cell r="S3236">
            <v>657.46140648683649</v>
          </cell>
        </row>
        <row r="3237">
          <cell r="C3237">
            <v>0</v>
          </cell>
          <cell r="D3237">
            <v>0</v>
          </cell>
          <cell r="E3237">
            <v>0</v>
          </cell>
          <cell r="F3237">
            <v>0</v>
          </cell>
          <cell r="G3237">
            <v>0</v>
          </cell>
          <cell r="H3237">
            <v>0</v>
          </cell>
          <cell r="Q3237">
            <v>0</v>
          </cell>
          <cell r="R3237">
            <v>0</v>
          </cell>
          <cell r="S3237">
            <v>0</v>
          </cell>
        </row>
        <row r="3238">
          <cell r="C3238">
            <v>0</v>
          </cell>
          <cell r="D3238">
            <v>0</v>
          </cell>
          <cell r="E3238">
            <v>0</v>
          </cell>
          <cell r="F3238">
            <v>0</v>
          </cell>
          <cell r="G3238">
            <v>0</v>
          </cell>
          <cell r="H3238">
            <v>0</v>
          </cell>
          <cell r="Q3238">
            <v>0</v>
          </cell>
          <cell r="R3238">
            <v>0</v>
          </cell>
          <cell r="S3238">
            <v>0</v>
          </cell>
        </row>
        <row r="3239">
          <cell r="C3239">
            <v>0</v>
          </cell>
          <cell r="D3239">
            <v>0</v>
          </cell>
          <cell r="E3239">
            <v>0</v>
          </cell>
          <cell r="F3239">
            <v>0</v>
          </cell>
          <cell r="G3239">
            <v>0</v>
          </cell>
          <cell r="H3239">
            <v>0</v>
          </cell>
          <cell r="Q3239">
            <v>0</v>
          </cell>
          <cell r="R3239">
            <v>0</v>
          </cell>
          <cell r="S3239">
            <v>0</v>
          </cell>
        </row>
        <row r="3240">
          <cell r="C3240">
            <v>0</v>
          </cell>
          <cell r="D3240">
            <v>0</v>
          </cell>
          <cell r="E3240">
            <v>0</v>
          </cell>
          <cell r="F3240">
            <v>0</v>
          </cell>
          <cell r="G3240">
            <v>0</v>
          </cell>
          <cell r="H3240">
            <v>0</v>
          </cell>
          <cell r="Q3240">
            <v>0</v>
          </cell>
          <cell r="R3240">
            <v>0</v>
          </cell>
          <cell r="S3240">
            <v>0</v>
          </cell>
        </row>
        <row r="3241">
          <cell r="C3241">
            <v>0</v>
          </cell>
          <cell r="D3241">
            <v>0</v>
          </cell>
          <cell r="E3241">
            <v>0</v>
          </cell>
          <cell r="F3241">
            <v>0</v>
          </cell>
          <cell r="G3241">
            <v>0</v>
          </cell>
          <cell r="H3241">
            <v>0</v>
          </cell>
          <cell r="Q3241">
            <v>0</v>
          </cell>
          <cell r="R3241">
            <v>0</v>
          </cell>
          <cell r="S3241">
            <v>0</v>
          </cell>
        </row>
        <row r="3242">
          <cell r="C3242">
            <v>0</v>
          </cell>
          <cell r="D3242">
            <v>0</v>
          </cell>
          <cell r="E3242">
            <v>0</v>
          </cell>
          <cell r="F3242">
            <v>0</v>
          </cell>
          <cell r="G3242">
            <v>0</v>
          </cell>
          <cell r="H3242">
            <v>0</v>
          </cell>
          <cell r="Q3242">
            <v>0</v>
          </cell>
          <cell r="R3242">
            <v>0</v>
          </cell>
          <cell r="S3242">
            <v>0</v>
          </cell>
        </row>
        <row r="3243">
          <cell r="C3243">
            <v>0</v>
          </cell>
          <cell r="D3243">
            <v>0</v>
          </cell>
          <cell r="E3243">
            <v>0</v>
          </cell>
          <cell r="F3243">
            <v>0</v>
          </cell>
          <cell r="G3243">
            <v>0</v>
          </cell>
          <cell r="H3243">
            <v>0</v>
          </cell>
          <cell r="Q3243">
            <v>0</v>
          </cell>
          <cell r="R3243">
            <v>0</v>
          </cell>
          <cell r="S3243">
            <v>0</v>
          </cell>
        </row>
        <row r="3244">
          <cell r="C3244">
            <v>0</v>
          </cell>
          <cell r="D3244">
            <v>0</v>
          </cell>
          <cell r="E3244">
            <v>0</v>
          </cell>
          <cell r="F3244">
            <v>0</v>
          </cell>
          <cell r="G3244">
            <v>0</v>
          </cell>
          <cell r="H3244">
            <v>0</v>
          </cell>
          <cell r="Q3244">
            <v>0</v>
          </cell>
          <cell r="R3244">
            <v>0</v>
          </cell>
          <cell r="S3244">
            <v>0</v>
          </cell>
        </row>
        <row r="3245">
          <cell r="C3245">
            <v>0</v>
          </cell>
          <cell r="D3245">
            <v>0</v>
          </cell>
          <cell r="E3245">
            <v>0</v>
          </cell>
          <cell r="F3245">
            <v>0</v>
          </cell>
          <cell r="H3245">
            <v>0</v>
          </cell>
          <cell r="Q3245">
            <v>0</v>
          </cell>
          <cell r="R3245">
            <v>0</v>
          </cell>
          <cell r="S3245">
            <v>0</v>
          </cell>
        </row>
        <row r="3246">
          <cell r="C3246">
            <v>0</v>
          </cell>
          <cell r="D3246">
            <v>0</v>
          </cell>
          <cell r="E3246">
            <v>0</v>
          </cell>
          <cell r="F3246">
            <v>0</v>
          </cell>
          <cell r="H3246">
            <v>0</v>
          </cell>
          <cell r="Q3246">
            <v>0</v>
          </cell>
          <cell r="R3246">
            <v>0</v>
          </cell>
          <cell r="S3246">
            <v>0</v>
          </cell>
        </row>
        <row r="3247">
          <cell r="B3247">
            <v>4</v>
          </cell>
          <cell r="C3247" t="str">
            <v>基本直接费</v>
          </cell>
          <cell r="G3247">
            <v>184.39352289026675</v>
          </cell>
        </row>
        <row r="3248">
          <cell r="B3248">
            <v>5</v>
          </cell>
          <cell r="C3248" t="str">
            <v>其他直接费</v>
          </cell>
          <cell r="G3248">
            <v>29.939148888934842</v>
          </cell>
        </row>
        <row r="3249">
          <cell r="B3249">
            <v>6</v>
          </cell>
          <cell r="C3249" t="str">
            <v>间接费</v>
          </cell>
          <cell r="G3249">
            <v>13.8782679479399</v>
          </cell>
        </row>
        <row r="3250">
          <cell r="B3250">
            <v>7</v>
          </cell>
          <cell r="C3250" t="str">
            <v>合计</v>
          </cell>
          <cell r="G3250">
            <v>228.21093972714149</v>
          </cell>
        </row>
        <row r="3252">
          <cell r="B3252" t="str">
            <v>单   价   分   析   表</v>
          </cell>
          <cell r="J3252" t="str">
            <v>工序划分</v>
          </cell>
          <cell r="Q3252" t="str">
            <v>汇总项</v>
          </cell>
        </row>
        <row r="3253">
          <cell r="J3253" t="str">
            <v>5=364</v>
          </cell>
        </row>
        <row r="3254">
          <cell r="A3254" t="str">
            <v>BOQ系数</v>
          </cell>
          <cell r="B3254" t="str">
            <v>项目编号:</v>
          </cell>
          <cell r="C3254" t="str">
            <v>GJ450-3</v>
          </cell>
          <cell r="G3254" t="str">
            <v>数量</v>
          </cell>
          <cell r="H3254">
            <v>4</v>
          </cell>
          <cell r="I3254" t="str">
            <v>单价</v>
          </cell>
        </row>
        <row r="3255">
          <cell r="B3255" t="str">
            <v>项目名称:</v>
          </cell>
          <cell r="C3255" t="str">
            <v>45°</v>
          </cell>
          <cell r="G3255" t="str">
            <v>单位</v>
          </cell>
          <cell r="H3255">
            <v>0</v>
          </cell>
          <cell r="I3255">
            <v>228.21093972714149</v>
          </cell>
          <cell r="J3255" t="str">
            <v>管件</v>
          </cell>
        </row>
        <row r="3256">
          <cell r="A3256" t="str">
            <v>GJ450-3</v>
          </cell>
          <cell r="B3256" t="str">
            <v>单   价:</v>
          </cell>
          <cell r="C3256">
            <v>228.21093972714149</v>
          </cell>
          <cell r="D3256" t="str">
            <v>USD/</v>
          </cell>
          <cell r="G3256" t="str">
            <v>定额单位</v>
          </cell>
          <cell r="I3256">
            <v>22171</v>
          </cell>
        </row>
        <row r="3257">
          <cell r="A3257" t="str">
            <v>定额号</v>
          </cell>
          <cell r="B3257" t="str">
            <v>E01</v>
          </cell>
          <cell r="C3257" t="str">
            <v>名称及规格</v>
          </cell>
          <cell r="D3257" t="str">
            <v>单位</v>
          </cell>
          <cell r="E3257" t="str">
            <v>数  量</v>
          </cell>
          <cell r="F3257" t="str">
            <v>单价</v>
          </cell>
          <cell r="G3257" t="str">
            <v>合价</v>
          </cell>
          <cell r="J3257" t="str">
            <v>个</v>
          </cell>
          <cell r="Q3257" t="str">
            <v>数量汇总</v>
          </cell>
          <cell r="R3257" t="str">
            <v>价格汇总(美元)</v>
          </cell>
          <cell r="S3257" t="str">
            <v>价格汇总(当地币)</v>
          </cell>
        </row>
        <row r="3258">
          <cell r="G3258" t="str">
            <v>美元</v>
          </cell>
          <cell r="H3258" t="str">
            <v>当地币</v>
          </cell>
          <cell r="J3258">
            <v>1</v>
          </cell>
        </row>
        <row r="3259">
          <cell r="A3259" t="str">
            <v>L00</v>
          </cell>
          <cell r="B3259">
            <v>1</v>
          </cell>
          <cell r="C3259" t="str">
            <v>人工</v>
          </cell>
          <cell r="G3259">
            <v>3.0381883685023161</v>
          </cell>
          <cell r="H3259">
            <v>295.16000000000003</v>
          </cell>
          <cell r="Q3259">
            <v>0</v>
          </cell>
          <cell r="R3259">
            <v>12.152753474009264</v>
          </cell>
          <cell r="S3259">
            <v>1180.6400000000001</v>
          </cell>
        </row>
        <row r="3260">
          <cell r="A3260" t="str">
            <v>L10</v>
          </cell>
          <cell r="B3260">
            <v>1.1000000000000001</v>
          </cell>
          <cell r="C3260" t="str">
            <v>力工</v>
          </cell>
          <cell r="D3260" t="str">
            <v>day</v>
          </cell>
          <cell r="E3260">
            <v>0.752</v>
          </cell>
          <cell r="F3260">
            <v>2.8821410190427175</v>
          </cell>
          <cell r="G3260">
            <v>2.1673700463201238</v>
          </cell>
          <cell r="H3260">
            <v>210.56000000000003</v>
          </cell>
          <cell r="J3260">
            <v>0.752</v>
          </cell>
          <cell r="Q3260">
            <v>3.008</v>
          </cell>
          <cell r="R3260">
            <v>8.669480185280495</v>
          </cell>
          <cell r="S3260">
            <v>842.24000000000012</v>
          </cell>
        </row>
        <row r="3261">
          <cell r="A3261" t="str">
            <v>L20</v>
          </cell>
          <cell r="B3261">
            <v>1.2</v>
          </cell>
          <cell r="C3261" t="str">
            <v>技工</v>
          </cell>
          <cell r="D3261" t="str">
            <v>day</v>
          </cell>
          <cell r="E3261">
            <v>0.188</v>
          </cell>
          <cell r="F3261">
            <v>4.6320123520329384</v>
          </cell>
          <cell r="G3261">
            <v>0.87081832218219246</v>
          </cell>
          <cell r="H3261">
            <v>84.600000000000009</v>
          </cell>
          <cell r="J3261">
            <v>0.188</v>
          </cell>
          <cell r="Q3261">
            <v>0.752</v>
          </cell>
          <cell r="R3261">
            <v>3.4832732887287698</v>
          </cell>
          <cell r="S3261">
            <v>338.40000000000003</v>
          </cell>
        </row>
        <row r="3262">
          <cell r="A3262" t="str">
            <v>M000</v>
          </cell>
          <cell r="B3262">
            <v>2</v>
          </cell>
          <cell r="C3262" t="str">
            <v>建筑材料</v>
          </cell>
          <cell r="G3262">
            <v>178.62442578558648</v>
          </cell>
          <cell r="H3262">
            <v>17353.362965069729</v>
          </cell>
          <cell r="Q3262">
            <v>0</v>
          </cell>
          <cell r="R3262">
            <v>714.49770314234593</v>
          </cell>
          <cell r="S3262">
            <v>69413.451860278918</v>
          </cell>
        </row>
        <row r="3263">
          <cell r="A3263" t="str">
            <v>WT1</v>
          </cell>
          <cell r="C3263" t="str">
            <v>steel pipe plain ends bend11.25°</v>
          </cell>
          <cell r="D3263" t="str">
            <v>no</v>
          </cell>
          <cell r="E3263">
            <v>1</v>
          </cell>
          <cell r="F3263">
            <v>172.04300000000001</v>
          </cell>
          <cell r="G3263">
            <v>172.04300000000001</v>
          </cell>
          <cell r="H3263">
            <v>16713.977450000002</v>
          </cell>
          <cell r="J3263">
            <v>1</v>
          </cell>
          <cell r="Q3263">
            <v>4</v>
          </cell>
          <cell r="R3263">
            <v>688.17200000000003</v>
          </cell>
          <cell r="S3263">
            <v>66855.909800000009</v>
          </cell>
        </row>
        <row r="3264">
          <cell r="A3264" t="str">
            <v>Q12</v>
          </cell>
          <cell r="C3264" t="str">
            <v>砖90*190*390</v>
          </cell>
          <cell r="D3264" t="str">
            <v>no</v>
          </cell>
          <cell r="E3264">
            <v>12.063877642825011</v>
          </cell>
          <cell r="F3264">
            <v>0.54554812146165721</v>
          </cell>
          <cell r="G3264">
            <v>6.58142578558647</v>
          </cell>
          <cell r="H3264">
            <v>639.38551506972556</v>
          </cell>
          <cell r="J3264">
            <v>12.063877642825011</v>
          </cell>
          <cell r="Q3264">
            <v>48.255510571300043</v>
          </cell>
          <cell r="R3264">
            <v>26.32570314234588</v>
          </cell>
          <cell r="S3264">
            <v>2557.5420602789022</v>
          </cell>
        </row>
        <row r="3265">
          <cell r="C3265">
            <v>0</v>
          </cell>
          <cell r="D3265">
            <v>0</v>
          </cell>
          <cell r="E3265">
            <v>0</v>
          </cell>
          <cell r="F3265">
            <v>0</v>
          </cell>
          <cell r="G3265">
            <v>0</v>
          </cell>
          <cell r="H3265">
            <v>0</v>
          </cell>
          <cell r="Q3265">
            <v>0</v>
          </cell>
          <cell r="R3265">
            <v>0</v>
          </cell>
          <cell r="S3265">
            <v>0</v>
          </cell>
        </row>
        <row r="3266">
          <cell r="C3266">
            <v>0</v>
          </cell>
          <cell r="D3266">
            <v>0</v>
          </cell>
          <cell r="E3266">
            <v>0</v>
          </cell>
          <cell r="F3266">
            <v>0</v>
          </cell>
          <cell r="G3266">
            <v>0</v>
          </cell>
          <cell r="H3266">
            <v>0</v>
          </cell>
          <cell r="Q3266">
            <v>0</v>
          </cell>
          <cell r="R3266">
            <v>0</v>
          </cell>
          <cell r="S3266">
            <v>0</v>
          </cell>
        </row>
        <row r="3267">
          <cell r="C3267">
            <v>0</v>
          </cell>
          <cell r="D3267">
            <v>0</v>
          </cell>
          <cell r="E3267">
            <v>0</v>
          </cell>
          <cell r="F3267">
            <v>0</v>
          </cell>
          <cell r="G3267">
            <v>0</v>
          </cell>
          <cell r="H3267">
            <v>0</v>
          </cell>
          <cell r="Q3267">
            <v>0</v>
          </cell>
          <cell r="R3267">
            <v>0</v>
          </cell>
          <cell r="S3267">
            <v>0</v>
          </cell>
        </row>
        <row r="3268">
          <cell r="C3268">
            <v>0</v>
          </cell>
          <cell r="D3268">
            <v>0</v>
          </cell>
          <cell r="E3268">
            <v>0</v>
          </cell>
          <cell r="F3268">
            <v>0</v>
          </cell>
          <cell r="G3268">
            <v>0</v>
          </cell>
          <cell r="H3268">
            <v>0</v>
          </cell>
          <cell r="Q3268">
            <v>0</v>
          </cell>
          <cell r="R3268">
            <v>0</v>
          </cell>
          <cell r="S3268">
            <v>0</v>
          </cell>
        </row>
        <row r="3269">
          <cell r="C3269">
            <v>0</v>
          </cell>
          <cell r="D3269">
            <v>0</v>
          </cell>
          <cell r="E3269">
            <v>0</v>
          </cell>
          <cell r="F3269">
            <v>0</v>
          </cell>
          <cell r="G3269">
            <v>0</v>
          </cell>
          <cell r="H3269">
            <v>0</v>
          </cell>
          <cell r="Q3269">
            <v>0</v>
          </cell>
          <cell r="R3269">
            <v>0</v>
          </cell>
          <cell r="S3269">
            <v>0</v>
          </cell>
        </row>
        <row r="3270">
          <cell r="C3270">
            <v>0</v>
          </cell>
          <cell r="D3270">
            <v>0</v>
          </cell>
          <cell r="E3270">
            <v>0</v>
          </cell>
          <cell r="F3270">
            <v>0</v>
          </cell>
          <cell r="G3270">
            <v>0</v>
          </cell>
          <cell r="H3270">
            <v>0</v>
          </cell>
          <cell r="Q3270">
            <v>0</v>
          </cell>
          <cell r="R3270">
            <v>0</v>
          </cell>
          <cell r="S3270">
            <v>0</v>
          </cell>
        </row>
        <row r="3271">
          <cell r="C3271">
            <v>0</v>
          </cell>
          <cell r="D3271">
            <v>0</v>
          </cell>
          <cell r="E3271">
            <v>0</v>
          </cell>
          <cell r="F3271">
            <v>0</v>
          </cell>
          <cell r="G3271">
            <v>0</v>
          </cell>
          <cell r="H3271">
            <v>0</v>
          </cell>
          <cell r="Q3271">
            <v>0</v>
          </cell>
          <cell r="R3271">
            <v>0</v>
          </cell>
          <cell r="S3271">
            <v>0</v>
          </cell>
        </row>
        <row r="3272">
          <cell r="C3272">
            <v>0</v>
          </cell>
          <cell r="D3272">
            <v>0</v>
          </cell>
          <cell r="E3272">
            <v>0</v>
          </cell>
          <cell r="F3272">
            <v>0</v>
          </cell>
          <cell r="G3272">
            <v>0</v>
          </cell>
          <cell r="H3272">
            <v>0</v>
          </cell>
          <cell r="Q3272">
            <v>0</v>
          </cell>
          <cell r="R3272">
            <v>0</v>
          </cell>
          <cell r="S3272">
            <v>0</v>
          </cell>
        </row>
        <row r="3273">
          <cell r="C3273">
            <v>0</v>
          </cell>
          <cell r="D3273">
            <v>0</v>
          </cell>
          <cell r="E3273">
            <v>0</v>
          </cell>
          <cell r="F3273">
            <v>0</v>
          </cell>
          <cell r="G3273">
            <v>0</v>
          </cell>
          <cell r="H3273">
            <v>0</v>
          </cell>
          <cell r="Q3273">
            <v>0</v>
          </cell>
          <cell r="R3273">
            <v>0</v>
          </cell>
          <cell r="S3273">
            <v>0</v>
          </cell>
        </row>
        <row r="3274">
          <cell r="C3274">
            <v>0</v>
          </cell>
          <cell r="D3274">
            <v>0</v>
          </cell>
          <cell r="E3274">
            <v>0</v>
          </cell>
          <cell r="F3274">
            <v>0</v>
          </cell>
          <cell r="G3274">
            <v>0</v>
          </cell>
          <cell r="H3274">
            <v>0</v>
          </cell>
          <cell r="Q3274">
            <v>0</v>
          </cell>
          <cell r="R3274">
            <v>0</v>
          </cell>
          <cell r="S3274">
            <v>0</v>
          </cell>
        </row>
        <row r="3275">
          <cell r="C3275">
            <v>0</v>
          </cell>
          <cell r="D3275">
            <v>0</v>
          </cell>
          <cell r="E3275">
            <v>0</v>
          </cell>
          <cell r="F3275">
            <v>0</v>
          </cell>
          <cell r="G3275">
            <v>0</v>
          </cell>
          <cell r="H3275">
            <v>0</v>
          </cell>
          <cell r="Q3275">
            <v>0</v>
          </cell>
          <cell r="R3275">
            <v>0</v>
          </cell>
          <cell r="S3275">
            <v>0</v>
          </cell>
        </row>
        <row r="3276">
          <cell r="C3276">
            <v>0</v>
          </cell>
          <cell r="D3276">
            <v>0</v>
          </cell>
          <cell r="E3276">
            <v>0</v>
          </cell>
          <cell r="F3276">
            <v>0</v>
          </cell>
          <cell r="G3276">
            <v>0</v>
          </cell>
          <cell r="H3276">
            <v>0</v>
          </cell>
          <cell r="Q3276">
            <v>0</v>
          </cell>
          <cell r="R3276">
            <v>0</v>
          </cell>
          <cell r="S3276">
            <v>0</v>
          </cell>
        </row>
        <row r="3277">
          <cell r="C3277">
            <v>0</v>
          </cell>
          <cell r="D3277">
            <v>0</v>
          </cell>
          <cell r="E3277">
            <v>0</v>
          </cell>
          <cell r="F3277">
            <v>0</v>
          </cell>
          <cell r="G3277">
            <v>0</v>
          </cell>
          <cell r="H3277">
            <v>0</v>
          </cell>
          <cell r="Q3277">
            <v>0</v>
          </cell>
          <cell r="R3277">
            <v>0</v>
          </cell>
          <cell r="S3277">
            <v>0</v>
          </cell>
        </row>
        <row r="3278">
          <cell r="C3278">
            <v>0</v>
          </cell>
          <cell r="D3278">
            <v>0</v>
          </cell>
          <cell r="E3278">
            <v>0</v>
          </cell>
          <cell r="F3278">
            <v>0</v>
          </cell>
          <cell r="G3278">
            <v>0</v>
          </cell>
          <cell r="H3278">
            <v>0</v>
          </cell>
          <cell r="Q3278">
            <v>0</v>
          </cell>
          <cell r="R3278">
            <v>0</v>
          </cell>
          <cell r="S3278">
            <v>0</v>
          </cell>
        </row>
        <row r="3279">
          <cell r="C3279">
            <v>0</v>
          </cell>
          <cell r="D3279">
            <v>0</v>
          </cell>
          <cell r="E3279">
            <v>0</v>
          </cell>
          <cell r="F3279">
            <v>0</v>
          </cell>
          <cell r="G3279">
            <v>0</v>
          </cell>
          <cell r="H3279">
            <v>0</v>
          </cell>
          <cell r="Q3279">
            <v>0</v>
          </cell>
          <cell r="R3279">
            <v>0</v>
          </cell>
          <cell r="S3279">
            <v>0</v>
          </cell>
        </row>
        <row r="3280">
          <cell r="C3280">
            <v>0</v>
          </cell>
          <cell r="D3280">
            <v>0</v>
          </cell>
          <cell r="E3280">
            <v>0</v>
          </cell>
          <cell r="F3280">
            <v>0</v>
          </cell>
          <cell r="G3280">
            <v>0</v>
          </cell>
          <cell r="H3280">
            <v>0</v>
          </cell>
          <cell r="Q3280">
            <v>0</v>
          </cell>
          <cell r="R3280">
            <v>0</v>
          </cell>
          <cell r="S3280">
            <v>0</v>
          </cell>
        </row>
        <row r="3281">
          <cell r="C3281">
            <v>0</v>
          </cell>
          <cell r="D3281">
            <v>0</v>
          </cell>
          <cell r="E3281">
            <v>0</v>
          </cell>
          <cell r="F3281">
            <v>0</v>
          </cell>
          <cell r="G3281">
            <v>0</v>
          </cell>
          <cell r="H3281">
            <v>0</v>
          </cell>
          <cell r="Q3281">
            <v>0</v>
          </cell>
          <cell r="R3281">
            <v>0</v>
          </cell>
          <cell r="S3281">
            <v>0</v>
          </cell>
        </row>
        <row r="3282">
          <cell r="A3282" t="str">
            <v>m998</v>
          </cell>
          <cell r="C3282" t="str">
            <v>其它材料费</v>
          </cell>
          <cell r="D3282" t="str">
            <v>%</v>
          </cell>
          <cell r="E3282">
            <v>0</v>
          </cell>
          <cell r="F3282">
            <v>0</v>
          </cell>
          <cell r="G3282">
            <v>0</v>
          </cell>
          <cell r="H3282">
            <v>0</v>
          </cell>
          <cell r="Q3282">
            <v>0</v>
          </cell>
          <cell r="R3282">
            <v>0</v>
          </cell>
          <cell r="S3282">
            <v>0</v>
          </cell>
        </row>
        <row r="3283">
          <cell r="A3283" t="str">
            <v>m999</v>
          </cell>
          <cell r="C3283" t="str">
            <v>其它材料费</v>
          </cell>
          <cell r="D3283" t="str">
            <v>usd</v>
          </cell>
          <cell r="E3283">
            <v>0</v>
          </cell>
          <cell r="F3283">
            <v>1</v>
          </cell>
          <cell r="G3283">
            <v>0</v>
          </cell>
          <cell r="H3283">
            <v>0</v>
          </cell>
          <cell r="Q3283">
            <v>0</v>
          </cell>
          <cell r="R3283">
            <v>0</v>
          </cell>
          <cell r="S3283">
            <v>0</v>
          </cell>
        </row>
        <row r="3284">
          <cell r="A3284" t="str">
            <v>E000</v>
          </cell>
          <cell r="B3284">
            <v>3</v>
          </cell>
          <cell r="C3284" t="str">
            <v>施工设备</v>
          </cell>
          <cell r="G3284">
            <v>2.7309087361779545</v>
          </cell>
          <cell r="H3284">
            <v>265.3077837196883</v>
          </cell>
          <cell r="Q3284">
            <v>0</v>
          </cell>
          <cell r="R3284">
            <v>10.923634944711818</v>
          </cell>
          <cell r="S3284">
            <v>1061.2311348787532</v>
          </cell>
        </row>
        <row r="3285">
          <cell r="A3285" t="str">
            <v>E503</v>
          </cell>
          <cell r="C3285" t="str">
            <v>汽车式起重机8T</v>
          </cell>
          <cell r="D3285" t="str">
            <v>台班</v>
          </cell>
          <cell r="E3285">
            <v>1.3333333333333334E-2</v>
          </cell>
          <cell r="F3285">
            <v>132.30936102687099</v>
          </cell>
          <cell r="G3285">
            <v>1.7641248136916132</v>
          </cell>
          <cell r="H3285">
            <v>171.38472565014024</v>
          </cell>
          <cell r="J3285">
            <v>1.3333333333333334E-2</v>
          </cell>
          <cell r="Q3285">
            <v>5.3333333333333337E-2</v>
          </cell>
          <cell r="R3285">
            <v>7.0564992547664529</v>
          </cell>
          <cell r="S3285">
            <v>685.53890260056096</v>
          </cell>
        </row>
        <row r="3286">
          <cell r="A3286" t="str">
            <v>E505</v>
          </cell>
          <cell r="C3286" t="str">
            <v>载重汽车SX1254BM5641</v>
          </cell>
          <cell r="D3286" t="str">
            <v>台班</v>
          </cell>
          <cell r="E3286">
            <v>5.3333333333333332E-3</v>
          </cell>
          <cell r="F3286">
            <v>181.27198546618899</v>
          </cell>
          <cell r="G3286">
            <v>0.96678392248634126</v>
          </cell>
          <cell r="H3286">
            <v>93.923058069548063</v>
          </cell>
          <cell r="J3286">
            <v>5.3333333333333332E-3</v>
          </cell>
          <cell r="Q3286">
            <v>2.1333333333333333E-2</v>
          </cell>
          <cell r="R3286">
            <v>3.8671356899453651</v>
          </cell>
          <cell r="S3286">
            <v>375.69223227819225</v>
          </cell>
        </row>
        <row r="3287">
          <cell r="C3287">
            <v>0</v>
          </cell>
          <cell r="D3287">
            <v>0</v>
          </cell>
          <cell r="E3287">
            <v>0</v>
          </cell>
          <cell r="F3287">
            <v>0</v>
          </cell>
          <cell r="G3287">
            <v>0</v>
          </cell>
          <cell r="H3287">
            <v>0</v>
          </cell>
          <cell r="Q3287">
            <v>0</v>
          </cell>
          <cell r="R3287">
            <v>0</v>
          </cell>
          <cell r="S3287">
            <v>0</v>
          </cell>
        </row>
        <row r="3288">
          <cell r="C3288">
            <v>0</v>
          </cell>
          <cell r="D3288">
            <v>0</v>
          </cell>
          <cell r="E3288">
            <v>0</v>
          </cell>
          <cell r="F3288">
            <v>0</v>
          </cell>
          <cell r="G3288">
            <v>0</v>
          </cell>
          <cell r="H3288">
            <v>0</v>
          </cell>
          <cell r="Q3288">
            <v>0</v>
          </cell>
          <cell r="R3288">
            <v>0</v>
          </cell>
          <cell r="S3288">
            <v>0</v>
          </cell>
        </row>
        <row r="3289">
          <cell r="C3289">
            <v>0</v>
          </cell>
          <cell r="D3289">
            <v>0</v>
          </cell>
          <cell r="E3289">
            <v>0</v>
          </cell>
          <cell r="F3289">
            <v>0</v>
          </cell>
          <cell r="G3289">
            <v>0</v>
          </cell>
          <cell r="H3289">
            <v>0</v>
          </cell>
          <cell r="Q3289">
            <v>0</v>
          </cell>
          <cell r="R3289">
            <v>0</v>
          </cell>
          <cell r="S3289">
            <v>0</v>
          </cell>
        </row>
        <row r="3290">
          <cell r="C3290">
            <v>0</v>
          </cell>
          <cell r="D3290">
            <v>0</v>
          </cell>
          <cell r="E3290">
            <v>0</v>
          </cell>
          <cell r="F3290">
            <v>0</v>
          </cell>
          <cell r="G3290">
            <v>0</v>
          </cell>
          <cell r="H3290">
            <v>0</v>
          </cell>
          <cell r="Q3290">
            <v>0</v>
          </cell>
          <cell r="R3290">
            <v>0</v>
          </cell>
          <cell r="S3290">
            <v>0</v>
          </cell>
        </row>
        <row r="3291">
          <cell r="C3291">
            <v>0</v>
          </cell>
          <cell r="D3291">
            <v>0</v>
          </cell>
          <cell r="E3291">
            <v>0</v>
          </cell>
          <cell r="F3291">
            <v>0</v>
          </cell>
          <cell r="G3291">
            <v>0</v>
          </cell>
          <cell r="H3291">
            <v>0</v>
          </cell>
          <cell r="Q3291">
            <v>0</v>
          </cell>
          <cell r="R3291">
            <v>0</v>
          </cell>
          <cell r="S3291">
            <v>0</v>
          </cell>
        </row>
        <row r="3292">
          <cell r="C3292">
            <v>0</v>
          </cell>
          <cell r="D3292">
            <v>0</v>
          </cell>
          <cell r="E3292">
            <v>0</v>
          </cell>
          <cell r="F3292">
            <v>0</v>
          </cell>
          <cell r="G3292">
            <v>0</v>
          </cell>
          <cell r="H3292">
            <v>0</v>
          </cell>
          <cell r="Q3292">
            <v>0</v>
          </cell>
          <cell r="R3292">
            <v>0</v>
          </cell>
          <cell r="S3292">
            <v>0</v>
          </cell>
        </row>
        <row r="3293">
          <cell r="C3293">
            <v>0</v>
          </cell>
          <cell r="D3293">
            <v>0</v>
          </cell>
          <cell r="E3293">
            <v>0</v>
          </cell>
          <cell r="F3293">
            <v>0</v>
          </cell>
          <cell r="G3293">
            <v>0</v>
          </cell>
          <cell r="H3293">
            <v>0</v>
          </cell>
          <cell r="Q3293">
            <v>0</v>
          </cell>
          <cell r="R3293">
            <v>0</v>
          </cell>
          <cell r="S3293">
            <v>0</v>
          </cell>
        </row>
        <row r="3294">
          <cell r="C3294">
            <v>0</v>
          </cell>
          <cell r="D3294">
            <v>0</v>
          </cell>
          <cell r="E3294">
            <v>0</v>
          </cell>
          <cell r="F3294">
            <v>0</v>
          </cell>
          <cell r="G3294">
            <v>0</v>
          </cell>
          <cell r="H3294">
            <v>0</v>
          </cell>
          <cell r="Q3294">
            <v>0</v>
          </cell>
          <cell r="R3294">
            <v>0</v>
          </cell>
          <cell r="S3294">
            <v>0</v>
          </cell>
        </row>
        <row r="3295">
          <cell r="C3295">
            <v>0</v>
          </cell>
          <cell r="D3295">
            <v>0</v>
          </cell>
          <cell r="E3295">
            <v>0</v>
          </cell>
          <cell r="F3295">
            <v>0</v>
          </cell>
          <cell r="H3295">
            <v>0</v>
          </cell>
          <cell r="Q3295">
            <v>0</v>
          </cell>
          <cell r="R3295">
            <v>0</v>
          </cell>
          <cell r="S3295">
            <v>0</v>
          </cell>
        </row>
        <row r="3296">
          <cell r="C3296">
            <v>0</v>
          </cell>
          <cell r="D3296">
            <v>0</v>
          </cell>
          <cell r="E3296">
            <v>0</v>
          </cell>
          <cell r="F3296">
            <v>0</v>
          </cell>
          <cell r="H3296">
            <v>0</v>
          </cell>
          <cell r="Q3296">
            <v>0</v>
          </cell>
          <cell r="R3296">
            <v>0</v>
          </cell>
          <cell r="S3296">
            <v>0</v>
          </cell>
        </row>
        <row r="3297">
          <cell r="B3297">
            <v>4</v>
          </cell>
          <cell r="C3297" t="str">
            <v>基本直接费</v>
          </cell>
          <cell r="G3297">
            <v>184.39352289026675</v>
          </cell>
        </row>
        <row r="3298">
          <cell r="B3298">
            <v>5</v>
          </cell>
          <cell r="C3298" t="str">
            <v>其他直接费</v>
          </cell>
          <cell r="G3298">
            <v>29.939148888934842</v>
          </cell>
        </row>
        <row r="3299">
          <cell r="B3299">
            <v>6</v>
          </cell>
          <cell r="C3299" t="str">
            <v>间接费</v>
          </cell>
          <cell r="G3299">
            <v>13.8782679479399</v>
          </cell>
        </row>
        <row r="3300">
          <cell r="B3300">
            <v>7</v>
          </cell>
          <cell r="C3300" t="str">
            <v>合计</v>
          </cell>
          <cell r="G3300">
            <v>228.21093972714149</v>
          </cell>
        </row>
        <row r="3302">
          <cell r="B3302" t="str">
            <v>单   价   分   析   表</v>
          </cell>
          <cell r="J3302" t="str">
            <v>工序划分</v>
          </cell>
          <cell r="Q3302" t="str">
            <v>汇总项</v>
          </cell>
        </row>
        <row r="3303">
          <cell r="J3303" t="str">
            <v>5=364</v>
          </cell>
        </row>
        <row r="3304">
          <cell r="A3304" t="str">
            <v>BOQ系数</v>
          </cell>
          <cell r="B3304" t="str">
            <v>项目编号:</v>
          </cell>
          <cell r="C3304" t="str">
            <v>GJ450-4</v>
          </cell>
          <cell r="G3304" t="str">
            <v>数量</v>
          </cell>
          <cell r="H3304">
            <v>8</v>
          </cell>
          <cell r="I3304" t="str">
            <v>单价</v>
          </cell>
        </row>
        <row r="3305">
          <cell r="B3305" t="str">
            <v>项目名称:</v>
          </cell>
          <cell r="C3305" t="str">
            <v>90°</v>
          </cell>
          <cell r="G3305" t="str">
            <v>单位</v>
          </cell>
          <cell r="H3305">
            <v>0</v>
          </cell>
          <cell r="I3305">
            <v>228.21093972714149</v>
          </cell>
          <cell r="J3305" t="str">
            <v>管件</v>
          </cell>
        </row>
        <row r="3306">
          <cell r="A3306" t="str">
            <v>GJ450-4</v>
          </cell>
          <cell r="B3306" t="str">
            <v>单   价:</v>
          </cell>
          <cell r="C3306">
            <v>228.21093972714149</v>
          </cell>
          <cell r="D3306" t="str">
            <v>USD/</v>
          </cell>
          <cell r="G3306" t="str">
            <v>定额单位</v>
          </cell>
          <cell r="I3306">
            <v>22171</v>
          </cell>
        </row>
        <row r="3307">
          <cell r="A3307" t="str">
            <v>定额号</v>
          </cell>
          <cell r="B3307" t="str">
            <v>E01</v>
          </cell>
          <cell r="C3307" t="str">
            <v>名称及规格</v>
          </cell>
          <cell r="D3307" t="str">
            <v>单位</v>
          </cell>
          <cell r="E3307" t="str">
            <v>数  量</v>
          </cell>
          <cell r="F3307" t="str">
            <v>单价</v>
          </cell>
          <cell r="G3307" t="str">
            <v>合价</v>
          </cell>
          <cell r="J3307" t="str">
            <v>个</v>
          </cell>
          <cell r="Q3307" t="str">
            <v>数量汇总</v>
          </cell>
          <cell r="R3307" t="str">
            <v>价格汇总(美元)</v>
          </cell>
          <cell r="S3307" t="str">
            <v>价格汇总(当地币)</v>
          </cell>
        </row>
        <row r="3308">
          <cell r="G3308" t="str">
            <v>美元</v>
          </cell>
          <cell r="H3308" t="str">
            <v>当地币</v>
          </cell>
          <cell r="J3308">
            <v>1</v>
          </cell>
        </row>
        <row r="3309">
          <cell r="A3309" t="str">
            <v>L00</v>
          </cell>
          <cell r="B3309">
            <v>1</v>
          </cell>
          <cell r="C3309" t="str">
            <v>人工</v>
          </cell>
          <cell r="G3309">
            <v>3.0381883685023161</v>
          </cell>
          <cell r="H3309">
            <v>295.16000000000003</v>
          </cell>
          <cell r="Q3309">
            <v>0</v>
          </cell>
          <cell r="R3309">
            <v>24.305506948018529</v>
          </cell>
          <cell r="S3309">
            <v>2361.2800000000002</v>
          </cell>
        </row>
        <row r="3310">
          <cell r="A3310" t="str">
            <v>L10</v>
          </cell>
          <cell r="B3310">
            <v>1.1000000000000001</v>
          </cell>
          <cell r="C3310" t="str">
            <v>力工</v>
          </cell>
          <cell r="D3310" t="str">
            <v>day</v>
          </cell>
          <cell r="E3310">
            <v>0.752</v>
          </cell>
          <cell r="F3310">
            <v>2.8821410190427175</v>
          </cell>
          <cell r="G3310">
            <v>2.1673700463201238</v>
          </cell>
          <cell r="H3310">
            <v>210.56000000000003</v>
          </cell>
          <cell r="J3310">
            <v>0.752</v>
          </cell>
          <cell r="Q3310">
            <v>6.016</v>
          </cell>
          <cell r="R3310">
            <v>17.33896037056099</v>
          </cell>
          <cell r="S3310">
            <v>1684.4800000000002</v>
          </cell>
        </row>
        <row r="3311">
          <cell r="A3311" t="str">
            <v>L20</v>
          </cell>
          <cell r="B3311">
            <v>1.2</v>
          </cell>
          <cell r="C3311" t="str">
            <v>技工</v>
          </cell>
          <cell r="D3311" t="str">
            <v>day</v>
          </cell>
          <cell r="E3311">
            <v>0.188</v>
          </cell>
          <cell r="F3311">
            <v>4.6320123520329384</v>
          </cell>
          <cell r="G3311">
            <v>0.87081832218219246</v>
          </cell>
          <cell r="H3311">
            <v>84.600000000000009</v>
          </cell>
          <cell r="J3311">
            <v>0.188</v>
          </cell>
          <cell r="Q3311">
            <v>1.504</v>
          </cell>
          <cell r="R3311">
            <v>6.9665465774575397</v>
          </cell>
          <cell r="S3311">
            <v>676.80000000000007</v>
          </cell>
        </row>
        <row r="3312">
          <cell r="A3312" t="str">
            <v>M000</v>
          </cell>
          <cell r="B3312">
            <v>2</v>
          </cell>
          <cell r="C3312" t="str">
            <v>建筑材料</v>
          </cell>
          <cell r="G3312">
            <v>178.62442578558648</v>
          </cell>
          <cell r="H3312">
            <v>17353.362965069729</v>
          </cell>
          <cell r="Q3312">
            <v>0</v>
          </cell>
          <cell r="R3312">
            <v>1428.9954062846919</v>
          </cell>
          <cell r="S3312">
            <v>138826.90372055784</v>
          </cell>
        </row>
        <row r="3313">
          <cell r="A3313" t="str">
            <v>WT1</v>
          </cell>
          <cell r="C3313" t="str">
            <v>steel pipe plain ends bend11.25°</v>
          </cell>
          <cell r="D3313" t="str">
            <v>no</v>
          </cell>
          <cell r="E3313">
            <v>1</v>
          </cell>
          <cell r="F3313">
            <v>172.04300000000001</v>
          </cell>
          <cell r="G3313">
            <v>172.04300000000001</v>
          </cell>
          <cell r="H3313">
            <v>16713.977450000002</v>
          </cell>
          <cell r="J3313">
            <v>1</v>
          </cell>
          <cell r="Q3313">
            <v>8</v>
          </cell>
          <cell r="R3313">
            <v>1376.3440000000001</v>
          </cell>
          <cell r="S3313">
            <v>133711.81960000002</v>
          </cell>
        </row>
        <row r="3314">
          <cell r="A3314" t="str">
            <v>Q12</v>
          </cell>
          <cell r="C3314" t="str">
            <v>砖90*190*390</v>
          </cell>
          <cell r="D3314" t="str">
            <v>no</v>
          </cell>
          <cell r="E3314">
            <v>12.063877642825011</v>
          </cell>
          <cell r="F3314">
            <v>0.54554812146165721</v>
          </cell>
          <cell r="G3314">
            <v>6.58142578558647</v>
          </cell>
          <cell r="H3314">
            <v>639.38551506972556</v>
          </cell>
          <cell r="J3314">
            <v>12.063877642825011</v>
          </cell>
          <cell r="Q3314">
            <v>96.511021142600086</v>
          </cell>
          <cell r="R3314">
            <v>52.65140628469176</v>
          </cell>
          <cell r="S3314">
            <v>5115.0841205578045</v>
          </cell>
        </row>
        <row r="3315">
          <cell r="C3315">
            <v>0</v>
          </cell>
          <cell r="D3315">
            <v>0</v>
          </cell>
          <cell r="E3315">
            <v>0</v>
          </cell>
          <cell r="F3315">
            <v>0</v>
          </cell>
          <cell r="G3315">
            <v>0</v>
          </cell>
          <cell r="H3315">
            <v>0</v>
          </cell>
          <cell r="Q3315">
            <v>0</v>
          </cell>
          <cell r="R3315">
            <v>0</v>
          </cell>
          <cell r="S3315">
            <v>0</v>
          </cell>
        </row>
        <row r="3316">
          <cell r="C3316">
            <v>0</v>
          </cell>
          <cell r="D3316">
            <v>0</v>
          </cell>
          <cell r="E3316">
            <v>0</v>
          </cell>
          <cell r="F3316">
            <v>0</v>
          </cell>
          <cell r="G3316">
            <v>0</v>
          </cell>
          <cell r="H3316">
            <v>0</v>
          </cell>
          <cell r="Q3316">
            <v>0</v>
          </cell>
          <cell r="R3316">
            <v>0</v>
          </cell>
          <cell r="S3316">
            <v>0</v>
          </cell>
        </row>
        <row r="3317">
          <cell r="C3317">
            <v>0</v>
          </cell>
          <cell r="D3317">
            <v>0</v>
          </cell>
          <cell r="E3317">
            <v>0</v>
          </cell>
          <cell r="F3317">
            <v>0</v>
          </cell>
          <cell r="G3317">
            <v>0</v>
          </cell>
          <cell r="H3317">
            <v>0</v>
          </cell>
          <cell r="Q3317">
            <v>0</v>
          </cell>
          <cell r="R3317">
            <v>0</v>
          </cell>
          <cell r="S3317">
            <v>0</v>
          </cell>
        </row>
        <row r="3318">
          <cell r="C3318">
            <v>0</v>
          </cell>
          <cell r="D3318">
            <v>0</v>
          </cell>
          <cell r="E3318">
            <v>0</v>
          </cell>
          <cell r="F3318">
            <v>0</v>
          </cell>
          <cell r="G3318">
            <v>0</v>
          </cell>
          <cell r="H3318">
            <v>0</v>
          </cell>
          <cell r="Q3318">
            <v>0</v>
          </cell>
          <cell r="R3318">
            <v>0</v>
          </cell>
          <cell r="S3318">
            <v>0</v>
          </cell>
        </row>
        <row r="3319">
          <cell r="C3319">
            <v>0</v>
          </cell>
          <cell r="D3319">
            <v>0</v>
          </cell>
          <cell r="E3319">
            <v>0</v>
          </cell>
          <cell r="F3319">
            <v>0</v>
          </cell>
          <cell r="G3319">
            <v>0</v>
          </cell>
          <cell r="H3319">
            <v>0</v>
          </cell>
          <cell r="Q3319">
            <v>0</v>
          </cell>
          <cell r="R3319">
            <v>0</v>
          </cell>
          <cell r="S3319">
            <v>0</v>
          </cell>
        </row>
        <row r="3320">
          <cell r="C3320">
            <v>0</v>
          </cell>
          <cell r="D3320">
            <v>0</v>
          </cell>
          <cell r="E3320">
            <v>0</v>
          </cell>
          <cell r="F3320">
            <v>0</v>
          </cell>
          <cell r="G3320">
            <v>0</v>
          </cell>
          <cell r="H3320">
            <v>0</v>
          </cell>
          <cell r="Q3320">
            <v>0</v>
          </cell>
          <cell r="R3320">
            <v>0</v>
          </cell>
          <cell r="S3320">
            <v>0</v>
          </cell>
        </row>
        <row r="3321">
          <cell r="C3321">
            <v>0</v>
          </cell>
          <cell r="D3321">
            <v>0</v>
          </cell>
          <cell r="E3321">
            <v>0</v>
          </cell>
          <cell r="F3321">
            <v>0</v>
          </cell>
          <cell r="G3321">
            <v>0</v>
          </cell>
          <cell r="H3321">
            <v>0</v>
          </cell>
          <cell r="Q3321">
            <v>0</v>
          </cell>
          <cell r="R3321">
            <v>0</v>
          </cell>
          <cell r="S3321">
            <v>0</v>
          </cell>
        </row>
        <row r="3322">
          <cell r="C3322">
            <v>0</v>
          </cell>
          <cell r="D3322">
            <v>0</v>
          </cell>
          <cell r="E3322">
            <v>0</v>
          </cell>
          <cell r="F3322">
            <v>0</v>
          </cell>
          <cell r="G3322">
            <v>0</v>
          </cell>
          <cell r="H3322">
            <v>0</v>
          </cell>
          <cell r="Q3322">
            <v>0</v>
          </cell>
          <cell r="R3322">
            <v>0</v>
          </cell>
          <cell r="S3322">
            <v>0</v>
          </cell>
        </row>
        <row r="3323">
          <cell r="C3323">
            <v>0</v>
          </cell>
          <cell r="D3323">
            <v>0</v>
          </cell>
          <cell r="E3323">
            <v>0</v>
          </cell>
          <cell r="F3323">
            <v>0</v>
          </cell>
          <cell r="G3323">
            <v>0</v>
          </cell>
          <cell r="H3323">
            <v>0</v>
          </cell>
          <cell r="Q3323">
            <v>0</v>
          </cell>
          <cell r="R3323">
            <v>0</v>
          </cell>
          <cell r="S3323">
            <v>0</v>
          </cell>
        </row>
        <row r="3324">
          <cell r="C3324">
            <v>0</v>
          </cell>
          <cell r="D3324">
            <v>0</v>
          </cell>
          <cell r="E3324">
            <v>0</v>
          </cell>
          <cell r="F3324">
            <v>0</v>
          </cell>
          <cell r="G3324">
            <v>0</v>
          </cell>
          <cell r="H3324">
            <v>0</v>
          </cell>
          <cell r="Q3324">
            <v>0</v>
          </cell>
          <cell r="R3324">
            <v>0</v>
          </cell>
          <cell r="S3324">
            <v>0</v>
          </cell>
        </row>
        <row r="3325">
          <cell r="C3325">
            <v>0</v>
          </cell>
          <cell r="D3325">
            <v>0</v>
          </cell>
          <cell r="E3325">
            <v>0</v>
          </cell>
          <cell r="F3325">
            <v>0</v>
          </cell>
          <cell r="G3325">
            <v>0</v>
          </cell>
          <cell r="H3325">
            <v>0</v>
          </cell>
          <cell r="Q3325">
            <v>0</v>
          </cell>
          <cell r="R3325">
            <v>0</v>
          </cell>
          <cell r="S3325">
            <v>0</v>
          </cell>
        </row>
        <row r="3326">
          <cell r="C3326">
            <v>0</v>
          </cell>
          <cell r="D3326">
            <v>0</v>
          </cell>
          <cell r="E3326">
            <v>0</v>
          </cell>
          <cell r="F3326">
            <v>0</v>
          </cell>
          <cell r="G3326">
            <v>0</v>
          </cell>
          <cell r="H3326">
            <v>0</v>
          </cell>
          <cell r="Q3326">
            <v>0</v>
          </cell>
          <cell r="R3326">
            <v>0</v>
          </cell>
          <cell r="S3326">
            <v>0</v>
          </cell>
        </row>
        <row r="3327">
          <cell r="C3327">
            <v>0</v>
          </cell>
          <cell r="D3327">
            <v>0</v>
          </cell>
          <cell r="E3327">
            <v>0</v>
          </cell>
          <cell r="F3327">
            <v>0</v>
          </cell>
          <cell r="G3327">
            <v>0</v>
          </cell>
          <cell r="H3327">
            <v>0</v>
          </cell>
          <cell r="Q3327">
            <v>0</v>
          </cell>
          <cell r="R3327">
            <v>0</v>
          </cell>
          <cell r="S3327">
            <v>0</v>
          </cell>
        </row>
        <row r="3328">
          <cell r="C3328">
            <v>0</v>
          </cell>
          <cell r="D3328">
            <v>0</v>
          </cell>
          <cell r="E3328">
            <v>0</v>
          </cell>
          <cell r="F3328">
            <v>0</v>
          </cell>
          <cell r="G3328">
            <v>0</v>
          </cell>
          <cell r="H3328">
            <v>0</v>
          </cell>
          <cell r="Q3328">
            <v>0</v>
          </cell>
          <cell r="R3328">
            <v>0</v>
          </cell>
          <cell r="S3328">
            <v>0</v>
          </cell>
        </row>
        <row r="3329">
          <cell r="C3329">
            <v>0</v>
          </cell>
          <cell r="D3329">
            <v>0</v>
          </cell>
          <cell r="E3329">
            <v>0</v>
          </cell>
          <cell r="F3329">
            <v>0</v>
          </cell>
          <cell r="G3329">
            <v>0</v>
          </cell>
          <cell r="H3329">
            <v>0</v>
          </cell>
          <cell r="Q3329">
            <v>0</v>
          </cell>
          <cell r="R3329">
            <v>0</v>
          </cell>
          <cell r="S3329">
            <v>0</v>
          </cell>
        </row>
        <row r="3330">
          <cell r="C3330">
            <v>0</v>
          </cell>
          <cell r="D3330">
            <v>0</v>
          </cell>
          <cell r="E3330">
            <v>0</v>
          </cell>
          <cell r="F3330">
            <v>0</v>
          </cell>
          <cell r="G3330">
            <v>0</v>
          </cell>
          <cell r="H3330">
            <v>0</v>
          </cell>
          <cell r="Q3330">
            <v>0</v>
          </cell>
          <cell r="R3330">
            <v>0</v>
          </cell>
          <cell r="S3330">
            <v>0</v>
          </cell>
        </row>
        <row r="3331">
          <cell r="C3331">
            <v>0</v>
          </cell>
          <cell r="D3331">
            <v>0</v>
          </cell>
          <cell r="E3331">
            <v>0</v>
          </cell>
          <cell r="F3331">
            <v>0</v>
          </cell>
          <cell r="G3331">
            <v>0</v>
          </cell>
          <cell r="H3331">
            <v>0</v>
          </cell>
          <cell r="Q3331">
            <v>0</v>
          </cell>
          <cell r="R3331">
            <v>0</v>
          </cell>
          <cell r="S3331">
            <v>0</v>
          </cell>
        </row>
        <row r="3332">
          <cell r="A3332" t="str">
            <v>m998</v>
          </cell>
          <cell r="C3332" t="str">
            <v>其它材料费</v>
          </cell>
          <cell r="D3332" t="str">
            <v>%</v>
          </cell>
          <cell r="E3332">
            <v>0</v>
          </cell>
          <cell r="F3332">
            <v>0</v>
          </cell>
          <cell r="G3332">
            <v>0</v>
          </cell>
          <cell r="H3332">
            <v>0</v>
          </cell>
          <cell r="Q3332">
            <v>0</v>
          </cell>
          <cell r="R3332">
            <v>0</v>
          </cell>
          <cell r="S3332">
            <v>0</v>
          </cell>
        </row>
        <row r="3333">
          <cell r="A3333" t="str">
            <v>m999</v>
          </cell>
          <cell r="C3333" t="str">
            <v>其它材料费</v>
          </cell>
          <cell r="D3333" t="str">
            <v>usd</v>
          </cell>
          <cell r="E3333">
            <v>0</v>
          </cell>
          <cell r="F3333">
            <v>1</v>
          </cell>
          <cell r="G3333">
            <v>0</v>
          </cell>
          <cell r="H3333">
            <v>0</v>
          </cell>
          <cell r="Q3333">
            <v>0</v>
          </cell>
          <cell r="R3333">
            <v>0</v>
          </cell>
          <cell r="S3333">
            <v>0</v>
          </cell>
        </row>
        <row r="3334">
          <cell r="A3334" t="str">
            <v>E000</v>
          </cell>
          <cell r="B3334">
            <v>3</v>
          </cell>
          <cell r="C3334" t="str">
            <v>施工设备</v>
          </cell>
          <cell r="G3334">
            <v>2.7309087361779545</v>
          </cell>
          <cell r="H3334">
            <v>265.3077837196883</v>
          </cell>
          <cell r="Q3334">
            <v>0</v>
          </cell>
          <cell r="R3334">
            <v>21.847269889423636</v>
          </cell>
          <cell r="S3334">
            <v>2122.4622697575064</v>
          </cell>
        </row>
        <row r="3335">
          <cell r="A3335" t="str">
            <v>E503</v>
          </cell>
          <cell r="C3335" t="str">
            <v>汽车式起重机8T</v>
          </cell>
          <cell r="D3335" t="str">
            <v>台班</v>
          </cell>
          <cell r="E3335">
            <v>1.3333333333333334E-2</v>
          </cell>
          <cell r="F3335">
            <v>132.30936102687099</v>
          </cell>
          <cell r="G3335">
            <v>1.7641248136916132</v>
          </cell>
          <cell r="H3335">
            <v>171.38472565014024</v>
          </cell>
          <cell r="J3335">
            <v>1.3333333333333334E-2</v>
          </cell>
          <cell r="Q3335">
            <v>0.10666666666666667</v>
          </cell>
          <cell r="R3335">
            <v>14.112998509532906</v>
          </cell>
          <cell r="S3335">
            <v>1371.0778052011219</v>
          </cell>
        </row>
        <row r="3336">
          <cell r="A3336" t="str">
            <v>E505</v>
          </cell>
          <cell r="C3336" t="str">
            <v>载重汽车SX1254BM5641</v>
          </cell>
          <cell r="D3336" t="str">
            <v>台班</v>
          </cell>
          <cell r="E3336">
            <v>5.3333333333333332E-3</v>
          </cell>
          <cell r="F3336">
            <v>181.27198546618899</v>
          </cell>
          <cell r="G3336">
            <v>0.96678392248634126</v>
          </cell>
          <cell r="H3336">
            <v>93.923058069548063</v>
          </cell>
          <cell r="J3336">
            <v>5.3333333333333332E-3</v>
          </cell>
          <cell r="Q3336">
            <v>4.2666666666666665E-2</v>
          </cell>
          <cell r="R3336">
            <v>7.7342713798907301</v>
          </cell>
          <cell r="S3336">
            <v>751.3844645563845</v>
          </cell>
        </row>
        <row r="3337">
          <cell r="C3337">
            <v>0</v>
          </cell>
          <cell r="D3337">
            <v>0</v>
          </cell>
          <cell r="E3337">
            <v>0</v>
          </cell>
          <cell r="F3337">
            <v>0</v>
          </cell>
          <cell r="G3337">
            <v>0</v>
          </cell>
          <cell r="H3337">
            <v>0</v>
          </cell>
          <cell r="Q3337">
            <v>0</v>
          </cell>
          <cell r="R3337">
            <v>0</v>
          </cell>
          <cell r="S3337">
            <v>0</v>
          </cell>
        </row>
        <row r="3338">
          <cell r="C3338">
            <v>0</v>
          </cell>
          <cell r="D3338">
            <v>0</v>
          </cell>
          <cell r="E3338">
            <v>0</v>
          </cell>
          <cell r="F3338">
            <v>0</v>
          </cell>
          <cell r="G3338">
            <v>0</v>
          </cell>
          <cell r="H3338">
            <v>0</v>
          </cell>
          <cell r="Q3338">
            <v>0</v>
          </cell>
          <cell r="R3338">
            <v>0</v>
          </cell>
          <cell r="S3338">
            <v>0</v>
          </cell>
        </row>
        <row r="3339">
          <cell r="C3339">
            <v>0</v>
          </cell>
          <cell r="D3339">
            <v>0</v>
          </cell>
          <cell r="E3339">
            <v>0</v>
          </cell>
          <cell r="F3339">
            <v>0</v>
          </cell>
          <cell r="G3339">
            <v>0</v>
          </cell>
          <cell r="H3339">
            <v>0</v>
          </cell>
          <cell r="Q3339">
            <v>0</v>
          </cell>
          <cell r="R3339">
            <v>0</v>
          </cell>
          <cell r="S3339">
            <v>0</v>
          </cell>
        </row>
        <row r="3340">
          <cell r="C3340">
            <v>0</v>
          </cell>
          <cell r="D3340">
            <v>0</v>
          </cell>
          <cell r="E3340">
            <v>0</v>
          </cell>
          <cell r="F3340">
            <v>0</v>
          </cell>
          <cell r="G3340">
            <v>0</v>
          </cell>
          <cell r="H3340">
            <v>0</v>
          </cell>
          <cell r="Q3340">
            <v>0</v>
          </cell>
          <cell r="R3340">
            <v>0</v>
          </cell>
          <cell r="S3340">
            <v>0</v>
          </cell>
        </row>
        <row r="3341">
          <cell r="C3341">
            <v>0</v>
          </cell>
          <cell r="D3341">
            <v>0</v>
          </cell>
          <cell r="E3341">
            <v>0</v>
          </cell>
          <cell r="F3341">
            <v>0</v>
          </cell>
          <cell r="G3341">
            <v>0</v>
          </cell>
          <cell r="H3341">
            <v>0</v>
          </cell>
          <cell r="Q3341">
            <v>0</v>
          </cell>
          <cell r="R3341">
            <v>0</v>
          </cell>
          <cell r="S3341">
            <v>0</v>
          </cell>
        </row>
        <row r="3342">
          <cell r="C3342">
            <v>0</v>
          </cell>
          <cell r="D3342">
            <v>0</v>
          </cell>
          <cell r="E3342">
            <v>0</v>
          </cell>
          <cell r="F3342">
            <v>0</v>
          </cell>
          <cell r="G3342">
            <v>0</v>
          </cell>
          <cell r="H3342">
            <v>0</v>
          </cell>
          <cell r="Q3342">
            <v>0</v>
          </cell>
          <cell r="R3342">
            <v>0</v>
          </cell>
          <cell r="S3342">
            <v>0</v>
          </cell>
        </row>
        <row r="3343">
          <cell r="C3343">
            <v>0</v>
          </cell>
          <cell r="D3343">
            <v>0</v>
          </cell>
          <cell r="E3343">
            <v>0</v>
          </cell>
          <cell r="F3343">
            <v>0</v>
          </cell>
          <cell r="G3343">
            <v>0</v>
          </cell>
          <cell r="H3343">
            <v>0</v>
          </cell>
          <cell r="Q3343">
            <v>0</v>
          </cell>
          <cell r="R3343">
            <v>0</v>
          </cell>
          <cell r="S3343">
            <v>0</v>
          </cell>
        </row>
        <row r="3344">
          <cell r="C3344">
            <v>0</v>
          </cell>
          <cell r="D3344">
            <v>0</v>
          </cell>
          <cell r="E3344">
            <v>0</v>
          </cell>
          <cell r="F3344">
            <v>0</v>
          </cell>
          <cell r="G3344">
            <v>0</v>
          </cell>
          <cell r="H3344">
            <v>0</v>
          </cell>
          <cell r="Q3344">
            <v>0</v>
          </cell>
          <cell r="R3344">
            <v>0</v>
          </cell>
          <cell r="S3344">
            <v>0</v>
          </cell>
        </row>
        <row r="3345">
          <cell r="C3345">
            <v>0</v>
          </cell>
          <cell r="D3345">
            <v>0</v>
          </cell>
          <cell r="E3345">
            <v>0</v>
          </cell>
          <cell r="F3345">
            <v>0</v>
          </cell>
          <cell r="H3345">
            <v>0</v>
          </cell>
          <cell r="Q3345">
            <v>0</v>
          </cell>
          <cell r="R3345">
            <v>0</v>
          </cell>
          <cell r="S3345">
            <v>0</v>
          </cell>
        </row>
        <row r="3346">
          <cell r="C3346">
            <v>0</v>
          </cell>
          <cell r="D3346">
            <v>0</v>
          </cell>
          <cell r="E3346">
            <v>0</v>
          </cell>
          <cell r="F3346">
            <v>0</v>
          </cell>
          <cell r="H3346">
            <v>0</v>
          </cell>
          <cell r="Q3346">
            <v>0</v>
          </cell>
          <cell r="R3346">
            <v>0</v>
          </cell>
          <cell r="S3346">
            <v>0</v>
          </cell>
        </row>
        <row r="3347">
          <cell r="B3347">
            <v>4</v>
          </cell>
          <cell r="C3347" t="str">
            <v>基本直接费</v>
          </cell>
          <cell r="G3347">
            <v>184.39352289026675</v>
          </cell>
        </row>
        <row r="3348">
          <cell r="B3348">
            <v>5</v>
          </cell>
          <cell r="C3348" t="str">
            <v>其他直接费</v>
          </cell>
          <cell r="G3348">
            <v>29.939148888934842</v>
          </cell>
        </row>
        <row r="3349">
          <cell r="B3349">
            <v>6</v>
          </cell>
          <cell r="C3349" t="str">
            <v>间接费</v>
          </cell>
          <cell r="G3349">
            <v>13.8782679479399</v>
          </cell>
        </row>
        <row r="3350">
          <cell r="B3350">
            <v>7</v>
          </cell>
          <cell r="C3350" t="str">
            <v>合计</v>
          </cell>
          <cell r="G3350">
            <v>228.21093972714149</v>
          </cell>
        </row>
        <row r="3352">
          <cell r="B3352" t="str">
            <v>单   价   分   析   表</v>
          </cell>
          <cell r="J3352" t="str">
            <v>工序划分</v>
          </cell>
          <cell r="Q3352" t="str">
            <v>汇总项</v>
          </cell>
        </row>
        <row r="3353">
          <cell r="J3353" t="str">
            <v>5=364</v>
          </cell>
        </row>
        <row r="3354">
          <cell r="A3354" t="str">
            <v>BOQ系数</v>
          </cell>
          <cell r="B3354" t="str">
            <v>项目编号:</v>
          </cell>
          <cell r="C3354" t="str">
            <v>GJ450-5</v>
          </cell>
          <cell r="G3354" t="str">
            <v>数量</v>
          </cell>
          <cell r="H3354">
            <v>58</v>
          </cell>
          <cell r="I3354" t="str">
            <v>单价</v>
          </cell>
        </row>
        <row r="3355">
          <cell r="B3355" t="str">
            <v>项目名称:</v>
          </cell>
          <cell r="C3355" t="str">
            <v>Epoxy coated 450mm flexible straight couplings</v>
          </cell>
          <cell r="G3355" t="str">
            <v>单位</v>
          </cell>
          <cell r="H3355">
            <v>0</v>
          </cell>
          <cell r="I3355">
            <v>209.79748187872789</v>
          </cell>
          <cell r="J3355" t="str">
            <v>管件</v>
          </cell>
        </row>
        <row r="3356">
          <cell r="A3356" t="str">
            <v>GJ450-5</v>
          </cell>
          <cell r="B3356" t="str">
            <v>单   价:</v>
          </cell>
          <cell r="C3356">
            <v>209.79748187872789</v>
          </cell>
          <cell r="D3356" t="str">
            <v>USD/</v>
          </cell>
          <cell r="G3356" t="str">
            <v>定额单位</v>
          </cell>
          <cell r="I3356">
            <v>20382</v>
          </cell>
        </row>
        <row r="3357">
          <cell r="A3357" t="str">
            <v>定额号</v>
          </cell>
          <cell r="B3357" t="str">
            <v>E01</v>
          </cell>
          <cell r="C3357" t="str">
            <v>名称及规格</v>
          </cell>
          <cell r="D3357" t="str">
            <v>单位</v>
          </cell>
          <cell r="E3357" t="str">
            <v>数  量</v>
          </cell>
          <cell r="F3357" t="str">
            <v>单价</v>
          </cell>
          <cell r="G3357" t="str">
            <v>合价</v>
          </cell>
          <cell r="J3357" t="str">
            <v>个</v>
          </cell>
          <cell r="Q3357" t="str">
            <v>数量汇总</v>
          </cell>
          <cell r="R3357" t="str">
            <v>价格汇总(美元)</v>
          </cell>
          <cell r="S3357" t="str">
            <v>价格汇总(当地币)</v>
          </cell>
        </row>
        <row r="3358">
          <cell r="G3358" t="str">
            <v>美元</v>
          </cell>
          <cell r="H3358" t="str">
            <v>当地币</v>
          </cell>
          <cell r="J3358">
            <v>1</v>
          </cell>
        </row>
        <row r="3359">
          <cell r="A3359" t="str">
            <v>L00</v>
          </cell>
          <cell r="B3359">
            <v>1</v>
          </cell>
          <cell r="C3359" t="str">
            <v>人工</v>
          </cell>
          <cell r="G3359">
            <v>3.0381883685023161</v>
          </cell>
          <cell r="H3359">
            <v>295.16000000000003</v>
          </cell>
          <cell r="Q3359">
            <v>0</v>
          </cell>
          <cell r="R3359">
            <v>176.21492537313432</v>
          </cell>
          <cell r="S3359">
            <v>17119.280000000002</v>
          </cell>
        </row>
        <row r="3360">
          <cell r="A3360" t="str">
            <v>L10</v>
          </cell>
          <cell r="B3360">
            <v>1.1000000000000001</v>
          </cell>
          <cell r="C3360" t="str">
            <v>力工</v>
          </cell>
          <cell r="D3360" t="str">
            <v>day</v>
          </cell>
          <cell r="E3360">
            <v>0.752</v>
          </cell>
          <cell r="F3360">
            <v>2.8821410190427175</v>
          </cell>
          <cell r="G3360">
            <v>2.1673700463201238</v>
          </cell>
          <cell r="H3360">
            <v>210.56000000000003</v>
          </cell>
          <cell r="J3360">
            <v>0.752</v>
          </cell>
          <cell r="Q3360">
            <v>43.616</v>
          </cell>
          <cell r="R3360">
            <v>125.70746268656718</v>
          </cell>
          <cell r="S3360">
            <v>12212.480000000001</v>
          </cell>
        </row>
        <row r="3361">
          <cell r="A3361" t="str">
            <v>L20</v>
          </cell>
          <cell r="B3361">
            <v>1.2</v>
          </cell>
          <cell r="C3361" t="str">
            <v>技工</v>
          </cell>
          <cell r="D3361" t="str">
            <v>day</v>
          </cell>
          <cell r="E3361">
            <v>0.188</v>
          </cell>
          <cell r="F3361">
            <v>4.6320123520329384</v>
          </cell>
          <cell r="G3361">
            <v>0.87081832218219246</v>
          </cell>
          <cell r="H3361">
            <v>84.600000000000009</v>
          </cell>
          <cell r="J3361">
            <v>0.188</v>
          </cell>
          <cell r="Q3361">
            <v>10.904</v>
          </cell>
          <cell r="R3361">
            <v>50.507462686567166</v>
          </cell>
          <cell r="S3361">
            <v>4906.8</v>
          </cell>
        </row>
        <row r="3362">
          <cell r="A3362" t="str">
            <v>M000</v>
          </cell>
          <cell r="B3362">
            <v>2</v>
          </cell>
          <cell r="C3362" t="str">
            <v>建筑材料</v>
          </cell>
          <cell r="G3362">
            <v>163.74642578558647</v>
          </cell>
          <cell r="H3362">
            <v>15907.965265069726</v>
          </cell>
          <cell r="Q3362">
            <v>0</v>
          </cell>
          <cell r="R3362">
            <v>9497.292695564016</v>
          </cell>
          <cell r="S3362">
            <v>922661.98537404416</v>
          </cell>
        </row>
        <row r="3363">
          <cell r="A3363" t="str">
            <v>SC1</v>
          </cell>
          <cell r="C3363" t="str">
            <v>Epoxy coated 450mm flexible straight couplings</v>
          </cell>
          <cell r="D3363" t="str">
            <v>no</v>
          </cell>
          <cell r="E3363">
            <v>1</v>
          </cell>
          <cell r="F3363">
            <v>157.16499999999999</v>
          </cell>
          <cell r="G3363">
            <v>157.16499999999999</v>
          </cell>
          <cell r="H3363">
            <v>15268.579750000001</v>
          </cell>
          <cell r="J3363">
            <v>1</v>
          </cell>
          <cell r="Q3363">
            <v>58</v>
          </cell>
          <cell r="R3363">
            <v>9115.57</v>
          </cell>
          <cell r="S3363">
            <v>885577.62550000008</v>
          </cell>
        </row>
        <row r="3364">
          <cell r="A3364" t="str">
            <v>Q12</v>
          </cell>
          <cell r="C3364" t="str">
            <v>砖90*190*390</v>
          </cell>
          <cell r="D3364" t="str">
            <v>no</v>
          </cell>
          <cell r="E3364">
            <v>12.063877642825011</v>
          </cell>
          <cell r="F3364">
            <v>0.54554812146165721</v>
          </cell>
          <cell r="G3364">
            <v>6.58142578558647</v>
          </cell>
          <cell r="H3364">
            <v>639.38551506972556</v>
          </cell>
          <cell r="J3364">
            <v>12.063877642825011</v>
          </cell>
          <cell r="Q3364">
            <v>699.70490328385063</v>
          </cell>
          <cell r="R3364">
            <v>381.72269556401528</v>
          </cell>
          <cell r="S3364">
            <v>37084.359874044079</v>
          </cell>
        </row>
        <row r="3365">
          <cell r="C3365">
            <v>0</v>
          </cell>
          <cell r="D3365">
            <v>0</v>
          </cell>
          <cell r="E3365">
            <v>0</v>
          </cell>
          <cell r="F3365">
            <v>0</v>
          </cell>
          <cell r="G3365">
            <v>0</v>
          </cell>
          <cell r="H3365">
            <v>0</v>
          </cell>
          <cell r="Q3365">
            <v>0</v>
          </cell>
          <cell r="R3365">
            <v>0</v>
          </cell>
          <cell r="S3365">
            <v>0</v>
          </cell>
        </row>
        <row r="3366">
          <cell r="C3366">
            <v>0</v>
          </cell>
          <cell r="D3366">
            <v>0</v>
          </cell>
          <cell r="E3366">
            <v>0</v>
          </cell>
          <cell r="F3366">
            <v>0</v>
          </cell>
          <cell r="G3366">
            <v>0</v>
          </cell>
          <cell r="H3366">
            <v>0</v>
          </cell>
          <cell r="Q3366">
            <v>0</v>
          </cell>
          <cell r="R3366">
            <v>0</v>
          </cell>
          <cell r="S3366">
            <v>0</v>
          </cell>
        </row>
        <row r="3367">
          <cell r="C3367">
            <v>0</v>
          </cell>
          <cell r="D3367">
            <v>0</v>
          </cell>
          <cell r="E3367">
            <v>0</v>
          </cell>
          <cell r="F3367">
            <v>0</v>
          </cell>
          <cell r="G3367">
            <v>0</v>
          </cell>
          <cell r="H3367">
            <v>0</v>
          </cell>
          <cell r="Q3367">
            <v>0</v>
          </cell>
          <cell r="R3367">
            <v>0</v>
          </cell>
          <cell r="S3367">
            <v>0</v>
          </cell>
        </row>
        <row r="3368">
          <cell r="C3368">
            <v>0</v>
          </cell>
          <cell r="D3368">
            <v>0</v>
          </cell>
          <cell r="E3368">
            <v>0</v>
          </cell>
          <cell r="F3368">
            <v>0</v>
          </cell>
          <cell r="G3368">
            <v>0</v>
          </cell>
          <cell r="H3368">
            <v>0</v>
          </cell>
          <cell r="Q3368">
            <v>0</v>
          </cell>
          <cell r="R3368">
            <v>0</v>
          </cell>
          <cell r="S3368">
            <v>0</v>
          </cell>
        </row>
        <row r="3369">
          <cell r="C3369">
            <v>0</v>
          </cell>
          <cell r="D3369">
            <v>0</v>
          </cell>
          <cell r="E3369">
            <v>0</v>
          </cell>
          <cell r="F3369">
            <v>0</v>
          </cell>
          <cell r="G3369">
            <v>0</v>
          </cell>
          <cell r="H3369">
            <v>0</v>
          </cell>
          <cell r="Q3369">
            <v>0</v>
          </cell>
          <cell r="R3369">
            <v>0</v>
          </cell>
          <cell r="S3369">
            <v>0</v>
          </cell>
        </row>
        <row r="3370">
          <cell r="C3370">
            <v>0</v>
          </cell>
          <cell r="D3370">
            <v>0</v>
          </cell>
          <cell r="E3370">
            <v>0</v>
          </cell>
          <cell r="F3370">
            <v>0</v>
          </cell>
          <cell r="G3370">
            <v>0</v>
          </cell>
          <cell r="H3370">
            <v>0</v>
          </cell>
          <cell r="Q3370">
            <v>0</v>
          </cell>
          <cell r="R3370">
            <v>0</v>
          </cell>
          <cell r="S3370">
            <v>0</v>
          </cell>
        </row>
        <row r="3371">
          <cell r="C3371">
            <v>0</v>
          </cell>
          <cell r="D3371">
            <v>0</v>
          </cell>
          <cell r="E3371">
            <v>0</v>
          </cell>
          <cell r="F3371">
            <v>0</v>
          </cell>
          <cell r="G3371">
            <v>0</v>
          </cell>
          <cell r="H3371">
            <v>0</v>
          </cell>
          <cell r="Q3371">
            <v>0</v>
          </cell>
          <cell r="R3371">
            <v>0</v>
          </cell>
          <cell r="S3371">
            <v>0</v>
          </cell>
        </row>
        <row r="3372">
          <cell r="C3372">
            <v>0</v>
          </cell>
          <cell r="D3372">
            <v>0</v>
          </cell>
          <cell r="E3372">
            <v>0</v>
          </cell>
          <cell r="F3372">
            <v>0</v>
          </cell>
          <cell r="G3372">
            <v>0</v>
          </cell>
          <cell r="H3372">
            <v>0</v>
          </cell>
          <cell r="Q3372">
            <v>0</v>
          </cell>
          <cell r="R3372">
            <v>0</v>
          </cell>
          <cell r="S3372">
            <v>0</v>
          </cell>
        </row>
        <row r="3373">
          <cell r="C3373">
            <v>0</v>
          </cell>
          <cell r="D3373">
            <v>0</v>
          </cell>
          <cell r="E3373">
            <v>0</v>
          </cell>
          <cell r="F3373">
            <v>0</v>
          </cell>
          <cell r="G3373">
            <v>0</v>
          </cell>
          <cell r="H3373">
            <v>0</v>
          </cell>
          <cell r="Q3373">
            <v>0</v>
          </cell>
          <cell r="R3373">
            <v>0</v>
          </cell>
          <cell r="S3373">
            <v>0</v>
          </cell>
        </row>
        <row r="3374">
          <cell r="C3374">
            <v>0</v>
          </cell>
          <cell r="D3374">
            <v>0</v>
          </cell>
          <cell r="E3374">
            <v>0</v>
          </cell>
          <cell r="F3374">
            <v>0</v>
          </cell>
          <cell r="G3374">
            <v>0</v>
          </cell>
          <cell r="H3374">
            <v>0</v>
          </cell>
          <cell r="Q3374">
            <v>0</v>
          </cell>
          <cell r="R3374">
            <v>0</v>
          </cell>
          <cell r="S3374">
            <v>0</v>
          </cell>
        </row>
        <row r="3375">
          <cell r="C3375">
            <v>0</v>
          </cell>
          <cell r="D3375">
            <v>0</v>
          </cell>
          <cell r="E3375">
            <v>0</v>
          </cell>
          <cell r="F3375">
            <v>0</v>
          </cell>
          <cell r="G3375">
            <v>0</v>
          </cell>
          <cell r="H3375">
            <v>0</v>
          </cell>
          <cell r="Q3375">
            <v>0</v>
          </cell>
          <cell r="R3375">
            <v>0</v>
          </cell>
          <cell r="S3375">
            <v>0</v>
          </cell>
        </row>
        <row r="3376">
          <cell r="C3376">
            <v>0</v>
          </cell>
          <cell r="D3376">
            <v>0</v>
          </cell>
          <cell r="E3376">
            <v>0</v>
          </cell>
          <cell r="F3376">
            <v>0</v>
          </cell>
          <cell r="G3376">
            <v>0</v>
          </cell>
          <cell r="H3376">
            <v>0</v>
          </cell>
          <cell r="Q3376">
            <v>0</v>
          </cell>
          <cell r="R3376">
            <v>0</v>
          </cell>
          <cell r="S3376">
            <v>0</v>
          </cell>
        </row>
        <row r="3377">
          <cell r="C3377">
            <v>0</v>
          </cell>
          <cell r="D3377">
            <v>0</v>
          </cell>
          <cell r="E3377">
            <v>0</v>
          </cell>
          <cell r="F3377">
            <v>0</v>
          </cell>
          <cell r="G3377">
            <v>0</v>
          </cell>
          <cell r="H3377">
            <v>0</v>
          </cell>
          <cell r="Q3377">
            <v>0</v>
          </cell>
          <cell r="R3377">
            <v>0</v>
          </cell>
          <cell r="S3377">
            <v>0</v>
          </cell>
        </row>
        <row r="3378">
          <cell r="C3378">
            <v>0</v>
          </cell>
          <cell r="D3378">
            <v>0</v>
          </cell>
          <cell r="E3378">
            <v>0</v>
          </cell>
          <cell r="F3378">
            <v>0</v>
          </cell>
          <cell r="G3378">
            <v>0</v>
          </cell>
          <cell r="H3378">
            <v>0</v>
          </cell>
          <cell r="Q3378">
            <v>0</v>
          </cell>
          <cell r="R3378">
            <v>0</v>
          </cell>
          <cell r="S3378">
            <v>0</v>
          </cell>
        </row>
        <row r="3379">
          <cell r="C3379">
            <v>0</v>
          </cell>
          <cell r="D3379">
            <v>0</v>
          </cell>
          <cell r="E3379">
            <v>0</v>
          </cell>
          <cell r="F3379">
            <v>0</v>
          </cell>
          <cell r="G3379">
            <v>0</v>
          </cell>
          <cell r="H3379">
            <v>0</v>
          </cell>
          <cell r="Q3379">
            <v>0</v>
          </cell>
          <cell r="R3379">
            <v>0</v>
          </cell>
          <cell r="S3379">
            <v>0</v>
          </cell>
        </row>
        <row r="3380">
          <cell r="C3380">
            <v>0</v>
          </cell>
          <cell r="D3380">
            <v>0</v>
          </cell>
          <cell r="E3380">
            <v>0</v>
          </cell>
          <cell r="F3380">
            <v>0</v>
          </cell>
          <cell r="G3380">
            <v>0</v>
          </cell>
          <cell r="H3380">
            <v>0</v>
          </cell>
          <cell r="Q3380">
            <v>0</v>
          </cell>
          <cell r="R3380">
            <v>0</v>
          </cell>
          <cell r="S3380">
            <v>0</v>
          </cell>
        </row>
        <row r="3381">
          <cell r="C3381">
            <v>0</v>
          </cell>
          <cell r="D3381">
            <v>0</v>
          </cell>
          <cell r="E3381">
            <v>0</v>
          </cell>
          <cell r="F3381">
            <v>0</v>
          </cell>
          <cell r="G3381">
            <v>0</v>
          </cell>
          <cell r="H3381">
            <v>0</v>
          </cell>
          <cell r="Q3381">
            <v>0</v>
          </cell>
          <cell r="R3381">
            <v>0</v>
          </cell>
          <cell r="S3381">
            <v>0</v>
          </cell>
        </row>
        <row r="3382">
          <cell r="A3382" t="str">
            <v>m998</v>
          </cell>
          <cell r="C3382" t="str">
            <v>其它材料费</v>
          </cell>
          <cell r="D3382" t="str">
            <v>%</v>
          </cell>
          <cell r="E3382">
            <v>0</v>
          </cell>
          <cell r="F3382">
            <v>0</v>
          </cell>
          <cell r="G3382">
            <v>0</v>
          </cell>
          <cell r="H3382">
            <v>0</v>
          </cell>
          <cell r="Q3382">
            <v>0</v>
          </cell>
          <cell r="R3382">
            <v>0</v>
          </cell>
          <cell r="S3382">
            <v>0</v>
          </cell>
        </row>
        <row r="3383">
          <cell r="A3383" t="str">
            <v>m999</v>
          </cell>
          <cell r="C3383" t="str">
            <v>其它材料费</v>
          </cell>
          <cell r="D3383" t="str">
            <v>usd</v>
          </cell>
          <cell r="E3383">
            <v>0</v>
          </cell>
          <cell r="F3383">
            <v>1</v>
          </cell>
          <cell r="G3383">
            <v>0</v>
          </cell>
          <cell r="H3383">
            <v>0</v>
          </cell>
          <cell r="Q3383">
            <v>0</v>
          </cell>
          <cell r="R3383">
            <v>0</v>
          </cell>
          <cell r="S3383">
            <v>0</v>
          </cell>
        </row>
        <row r="3384">
          <cell r="A3384" t="str">
            <v>E000</v>
          </cell>
          <cell r="B3384">
            <v>3</v>
          </cell>
          <cell r="C3384" t="str">
            <v>施工设备</v>
          </cell>
          <cell r="G3384">
            <v>2.7309087361779545</v>
          </cell>
          <cell r="H3384">
            <v>265.3077837196883</v>
          </cell>
          <cell r="Q3384">
            <v>0</v>
          </cell>
          <cell r="R3384">
            <v>158.39270669832135</v>
          </cell>
          <cell r="S3384">
            <v>15387.851455741922</v>
          </cell>
        </row>
        <row r="3385">
          <cell r="A3385" t="str">
            <v>E503</v>
          </cell>
          <cell r="C3385" t="str">
            <v>汽车式起重机8T</v>
          </cell>
          <cell r="D3385" t="str">
            <v>台班</v>
          </cell>
          <cell r="E3385">
            <v>1.3333333333333334E-2</v>
          </cell>
          <cell r="F3385">
            <v>132.30936102687099</v>
          </cell>
          <cell r="G3385">
            <v>1.7641248136916132</v>
          </cell>
          <cell r="H3385">
            <v>171.38472565014024</v>
          </cell>
          <cell r="J3385">
            <v>1.3333333333333334E-2</v>
          </cell>
          <cell r="Q3385">
            <v>0.77333333333333343</v>
          </cell>
          <cell r="R3385">
            <v>102.31923919411356</v>
          </cell>
          <cell r="S3385">
            <v>9940.3140877081332</v>
          </cell>
        </row>
        <row r="3386">
          <cell r="A3386" t="str">
            <v>E505</v>
          </cell>
          <cell r="C3386" t="str">
            <v>载重汽车SX1254BM5641</v>
          </cell>
          <cell r="D3386" t="str">
            <v>台班</v>
          </cell>
          <cell r="E3386">
            <v>5.3333333333333332E-3</v>
          </cell>
          <cell r="F3386">
            <v>181.27198546618899</v>
          </cell>
          <cell r="G3386">
            <v>0.96678392248634126</v>
          </cell>
          <cell r="H3386">
            <v>93.923058069548063</v>
          </cell>
          <cell r="J3386">
            <v>5.3333333333333332E-3</v>
          </cell>
          <cell r="Q3386">
            <v>0.30933333333333335</v>
          </cell>
          <cell r="R3386">
            <v>56.073467504207791</v>
          </cell>
          <cell r="S3386">
            <v>5447.537368033788</v>
          </cell>
        </row>
        <row r="3387">
          <cell r="C3387">
            <v>0</v>
          </cell>
          <cell r="D3387">
            <v>0</v>
          </cell>
          <cell r="E3387">
            <v>0</v>
          </cell>
          <cell r="F3387">
            <v>0</v>
          </cell>
          <cell r="G3387">
            <v>0</v>
          </cell>
          <cell r="H3387">
            <v>0</v>
          </cell>
          <cell r="Q3387">
            <v>0</v>
          </cell>
          <cell r="R3387">
            <v>0</v>
          </cell>
          <cell r="S3387">
            <v>0</v>
          </cell>
        </row>
        <row r="3388">
          <cell r="C3388">
            <v>0</v>
          </cell>
          <cell r="D3388">
            <v>0</v>
          </cell>
          <cell r="E3388">
            <v>0</v>
          </cell>
          <cell r="F3388">
            <v>0</v>
          </cell>
          <cell r="G3388">
            <v>0</v>
          </cell>
          <cell r="H3388">
            <v>0</v>
          </cell>
          <cell r="Q3388">
            <v>0</v>
          </cell>
          <cell r="R3388">
            <v>0</v>
          </cell>
          <cell r="S3388">
            <v>0</v>
          </cell>
        </row>
        <row r="3389">
          <cell r="C3389">
            <v>0</v>
          </cell>
          <cell r="D3389">
            <v>0</v>
          </cell>
          <cell r="E3389">
            <v>0</v>
          </cell>
          <cell r="F3389">
            <v>0</v>
          </cell>
          <cell r="G3389">
            <v>0</v>
          </cell>
          <cell r="H3389">
            <v>0</v>
          </cell>
          <cell r="Q3389">
            <v>0</v>
          </cell>
          <cell r="R3389">
            <v>0</v>
          </cell>
          <cell r="S3389">
            <v>0</v>
          </cell>
        </row>
        <row r="3390">
          <cell r="C3390">
            <v>0</v>
          </cell>
          <cell r="D3390">
            <v>0</v>
          </cell>
          <cell r="E3390">
            <v>0</v>
          </cell>
          <cell r="F3390">
            <v>0</v>
          </cell>
          <cell r="G3390">
            <v>0</v>
          </cell>
          <cell r="H3390">
            <v>0</v>
          </cell>
          <cell r="Q3390">
            <v>0</v>
          </cell>
          <cell r="R3390">
            <v>0</v>
          </cell>
          <cell r="S3390">
            <v>0</v>
          </cell>
        </row>
        <row r="3391">
          <cell r="C3391">
            <v>0</v>
          </cell>
          <cell r="D3391">
            <v>0</v>
          </cell>
          <cell r="E3391">
            <v>0</v>
          </cell>
          <cell r="F3391">
            <v>0</v>
          </cell>
          <cell r="G3391">
            <v>0</v>
          </cell>
          <cell r="H3391">
            <v>0</v>
          </cell>
          <cell r="Q3391">
            <v>0</v>
          </cell>
          <cell r="R3391">
            <v>0</v>
          </cell>
          <cell r="S3391">
            <v>0</v>
          </cell>
        </row>
        <row r="3392">
          <cell r="C3392">
            <v>0</v>
          </cell>
          <cell r="D3392">
            <v>0</v>
          </cell>
          <cell r="E3392">
            <v>0</v>
          </cell>
          <cell r="F3392">
            <v>0</v>
          </cell>
          <cell r="G3392">
            <v>0</v>
          </cell>
          <cell r="H3392">
            <v>0</v>
          </cell>
          <cell r="Q3392">
            <v>0</v>
          </cell>
          <cell r="R3392">
            <v>0</v>
          </cell>
          <cell r="S3392">
            <v>0</v>
          </cell>
        </row>
        <row r="3393">
          <cell r="C3393">
            <v>0</v>
          </cell>
          <cell r="D3393">
            <v>0</v>
          </cell>
          <cell r="E3393">
            <v>0</v>
          </cell>
          <cell r="F3393">
            <v>0</v>
          </cell>
          <cell r="G3393">
            <v>0</v>
          </cell>
          <cell r="H3393">
            <v>0</v>
          </cell>
          <cell r="Q3393">
            <v>0</v>
          </cell>
          <cell r="R3393">
            <v>0</v>
          </cell>
          <cell r="S3393">
            <v>0</v>
          </cell>
        </row>
        <row r="3394">
          <cell r="C3394">
            <v>0</v>
          </cell>
          <cell r="D3394">
            <v>0</v>
          </cell>
          <cell r="E3394">
            <v>0</v>
          </cell>
          <cell r="F3394">
            <v>0</v>
          </cell>
          <cell r="G3394">
            <v>0</v>
          </cell>
          <cell r="H3394">
            <v>0</v>
          </cell>
          <cell r="Q3394">
            <v>0</v>
          </cell>
          <cell r="R3394">
            <v>0</v>
          </cell>
          <cell r="S3394">
            <v>0</v>
          </cell>
        </row>
        <row r="3395">
          <cell r="C3395">
            <v>0</v>
          </cell>
          <cell r="D3395">
            <v>0</v>
          </cell>
          <cell r="E3395">
            <v>0</v>
          </cell>
          <cell r="F3395">
            <v>0</v>
          </cell>
          <cell r="H3395">
            <v>0</v>
          </cell>
          <cell r="Q3395">
            <v>0</v>
          </cell>
          <cell r="R3395">
            <v>0</v>
          </cell>
          <cell r="S3395">
            <v>0</v>
          </cell>
        </row>
        <row r="3396">
          <cell r="C3396">
            <v>0</v>
          </cell>
          <cell r="D3396">
            <v>0</v>
          </cell>
          <cell r="E3396">
            <v>0</v>
          </cell>
          <cell r="F3396">
            <v>0</v>
          </cell>
          <cell r="H3396">
            <v>0</v>
          </cell>
          <cell r="Q3396">
            <v>0</v>
          </cell>
          <cell r="R3396">
            <v>0</v>
          </cell>
          <cell r="S3396">
            <v>0</v>
          </cell>
        </row>
        <row r="3397">
          <cell r="B3397">
            <v>4</v>
          </cell>
          <cell r="C3397" t="str">
            <v>基本直接费</v>
          </cell>
          <cell r="G3397">
            <v>169.51552289026674</v>
          </cell>
        </row>
        <row r="3398">
          <cell r="B3398">
            <v>5</v>
          </cell>
          <cell r="C3398" t="str">
            <v>其他直接费</v>
          </cell>
          <cell r="G3398">
            <v>27.523474790476119</v>
          </cell>
        </row>
        <row r="3399">
          <cell r="B3399">
            <v>6</v>
          </cell>
          <cell r="C3399" t="str">
            <v>间接费</v>
          </cell>
          <cell r="G3399">
            <v>12.758484197985039</v>
          </cell>
        </row>
        <row r="3400">
          <cell r="B3400">
            <v>7</v>
          </cell>
          <cell r="C3400" t="str">
            <v>合计</v>
          </cell>
          <cell r="G3400">
            <v>209.79748187872789</v>
          </cell>
        </row>
        <row r="3402">
          <cell r="B3402" t="str">
            <v>单   价   分   析   表</v>
          </cell>
          <cell r="J3402" t="str">
            <v>工序划分</v>
          </cell>
          <cell r="Q3402" t="str">
            <v>汇总项</v>
          </cell>
        </row>
        <row r="3403">
          <cell r="J3403" t="str">
            <v>56，1</v>
          </cell>
          <cell r="K3403" t="str">
            <v>1=120</v>
          </cell>
          <cell r="L3403" t="str">
            <v>1=111</v>
          </cell>
        </row>
        <row r="3404">
          <cell r="A3404" t="str">
            <v>BOQ系数</v>
          </cell>
          <cell r="B3404" t="str">
            <v>项目编号:</v>
          </cell>
          <cell r="C3404" t="str">
            <v>阀室1800*1500（1.5）</v>
          </cell>
          <cell r="G3404" t="str">
            <v>数量</v>
          </cell>
          <cell r="H3404">
            <v>79</v>
          </cell>
          <cell r="I3404" t="str">
            <v>单价</v>
          </cell>
        </row>
        <row r="3405">
          <cell r="B3405" t="str">
            <v>项目名称:</v>
          </cell>
          <cell r="C3405" t="str">
            <v>Depth: not exceeding 1.5 m</v>
          </cell>
          <cell r="G3405" t="str">
            <v>单位</v>
          </cell>
          <cell r="H3405">
            <v>0</v>
          </cell>
          <cell r="I3405">
            <v>490.45088088192557</v>
          </cell>
          <cell r="J3405" t="str">
            <v>井</v>
          </cell>
          <cell r="K3405" t="str">
            <v>挖</v>
          </cell>
          <cell r="L3405" t="str">
            <v>弃运</v>
          </cell>
        </row>
        <row r="3406">
          <cell r="A3406" t="str">
            <v>阀室1800*1500（1.5）</v>
          </cell>
          <cell r="B3406" t="str">
            <v>单   价:</v>
          </cell>
          <cell r="C3406">
            <v>416.88324874963672</v>
          </cell>
          <cell r="D3406" t="str">
            <v>USD/</v>
          </cell>
          <cell r="G3406" t="str">
            <v>定额单位</v>
          </cell>
          <cell r="I3406">
            <v>47647</v>
          </cell>
        </row>
        <row r="3407">
          <cell r="A3407" t="str">
            <v>定额号</v>
          </cell>
          <cell r="B3407" t="str">
            <v>E01</v>
          </cell>
          <cell r="C3407" t="str">
            <v>名称及规格</v>
          </cell>
          <cell r="D3407" t="str">
            <v>单位</v>
          </cell>
          <cell r="E3407" t="str">
            <v>数  量</v>
          </cell>
          <cell r="F3407" t="str">
            <v>单价</v>
          </cell>
          <cell r="G3407" t="str">
            <v>合价</v>
          </cell>
          <cell r="J3407" t="str">
            <v>10M3</v>
          </cell>
          <cell r="K3407" t="str">
            <v>100M3</v>
          </cell>
          <cell r="L3407" t="str">
            <v>100m3</v>
          </cell>
          <cell r="M3407" t="str">
            <v>盖</v>
          </cell>
          <cell r="Q3407" t="str">
            <v>数量汇总</v>
          </cell>
          <cell r="R3407" t="str">
            <v>价格汇总(美元)</v>
          </cell>
          <cell r="S3407" t="str">
            <v>价格汇总(当地币)</v>
          </cell>
        </row>
        <row r="3408">
          <cell r="G3408" t="str">
            <v>美元</v>
          </cell>
          <cell r="H3408" t="str">
            <v>当地币</v>
          </cell>
          <cell r="J3408">
            <v>0.22200000000000003</v>
          </cell>
          <cell r="K3408">
            <v>4.0500000000000008E-2</v>
          </cell>
          <cell r="L3408">
            <v>0</v>
          </cell>
          <cell r="M3408">
            <v>1</v>
          </cell>
        </row>
        <row r="3409">
          <cell r="A3409" t="str">
            <v>L00</v>
          </cell>
          <cell r="B3409">
            <v>1</v>
          </cell>
          <cell r="C3409" t="str">
            <v>人工</v>
          </cell>
          <cell r="G3409">
            <v>50.891416675244471</v>
          </cell>
          <cell r="H3409">
            <v>4944.1011300000009</v>
          </cell>
          <cell r="Q3409">
            <v>0</v>
          </cell>
          <cell r="R3409">
            <v>4020.4219173443134</v>
          </cell>
          <cell r="S3409">
            <v>390583.98927000008</v>
          </cell>
        </row>
        <row r="3410">
          <cell r="A3410" t="str">
            <v>L10</v>
          </cell>
          <cell r="B3410">
            <v>1.1000000000000001</v>
          </cell>
          <cell r="C3410" t="str">
            <v>力工</v>
          </cell>
          <cell r="D3410" t="str">
            <v>day</v>
          </cell>
          <cell r="E3410">
            <v>12.596436000000002</v>
          </cell>
          <cell r="F3410">
            <v>2.8821410190427175</v>
          </cell>
          <cell r="G3410">
            <v>36.304704889346375</v>
          </cell>
          <cell r="H3410">
            <v>3527.0020800000007</v>
          </cell>
          <cell r="J3410">
            <v>56.64</v>
          </cell>
          <cell r="K3410">
            <v>0.55199999999999994</v>
          </cell>
          <cell r="Q3410">
            <v>995.11844400000018</v>
          </cell>
          <cell r="R3410">
            <v>2868.0716862583636</v>
          </cell>
          <cell r="S3410">
            <v>278633.16432000004</v>
          </cell>
        </row>
        <row r="3411">
          <cell r="A3411" t="str">
            <v>L20</v>
          </cell>
          <cell r="B3411">
            <v>1.2</v>
          </cell>
          <cell r="C3411" t="str">
            <v>技工</v>
          </cell>
          <cell r="D3411" t="str">
            <v>day</v>
          </cell>
          <cell r="E3411">
            <v>3.1491090000000006</v>
          </cell>
          <cell r="F3411">
            <v>4.6320123520329384</v>
          </cell>
          <cell r="G3411">
            <v>14.586711785898098</v>
          </cell>
          <cell r="H3411">
            <v>1417.0990500000003</v>
          </cell>
          <cell r="J3411">
            <v>14.16</v>
          </cell>
          <cell r="K3411">
            <v>0.13799999999999998</v>
          </cell>
          <cell r="Q3411">
            <v>248.77961100000005</v>
          </cell>
          <cell r="R3411">
            <v>1152.3502310859496</v>
          </cell>
          <cell r="S3411">
            <v>111950.82495000002</v>
          </cell>
        </row>
        <row r="3412">
          <cell r="A3412" t="str">
            <v>M000</v>
          </cell>
          <cell r="B3412">
            <v>2</v>
          </cell>
          <cell r="C3412" t="str">
            <v>建筑材料</v>
          </cell>
          <cell r="G3412">
            <v>340.42396690566869</v>
          </cell>
          <cell r="H3412">
            <v>33072.188384885718</v>
          </cell>
          <cell r="Q3412">
            <v>0</v>
          </cell>
          <cell r="R3412">
            <v>26893.493385547827</v>
          </cell>
          <cell r="S3412">
            <v>2612702.8824059716</v>
          </cell>
        </row>
        <row r="3413">
          <cell r="C3413">
            <v>0</v>
          </cell>
          <cell r="D3413">
            <v>0</v>
          </cell>
          <cell r="E3413">
            <v>0</v>
          </cell>
          <cell r="F3413">
            <v>0</v>
          </cell>
          <cell r="G3413">
            <v>0</v>
          </cell>
          <cell r="H3413">
            <v>0</v>
          </cell>
          <cell r="Q3413">
            <v>0</v>
          </cell>
          <cell r="R3413">
            <v>0</v>
          </cell>
          <cell r="S3413">
            <v>0</v>
          </cell>
        </row>
        <row r="3414">
          <cell r="A3414" t="str">
            <v>C25</v>
          </cell>
          <cell r="C3414" t="str">
            <v>混凝土C25</v>
          </cell>
          <cell r="D3414" t="str">
            <v>m3</v>
          </cell>
          <cell r="E3414">
            <v>2.2644000000000002</v>
          </cell>
          <cell r="F3414">
            <v>58.37</v>
          </cell>
          <cell r="G3414">
            <v>132.17302800000002</v>
          </cell>
          <cell r="H3414">
            <v>12840.609670200003</v>
          </cell>
          <cell r="J3414">
            <v>10.199999999999999</v>
          </cell>
          <cell r="Q3414">
            <v>178.88760000000002</v>
          </cell>
          <cell r="R3414">
            <v>10441.669212000001</v>
          </cell>
          <cell r="S3414">
            <v>1014408.1639458003</v>
          </cell>
        </row>
        <row r="3415">
          <cell r="A3415" t="str">
            <v>G03</v>
          </cell>
          <cell r="C3415" t="str">
            <v>钢筋10</v>
          </cell>
          <cell r="D3415" t="str">
            <v>t</v>
          </cell>
          <cell r="E3415">
            <v>1.0212000000000001E-2</v>
          </cell>
          <cell r="F3415">
            <v>788.18013381369019</v>
          </cell>
          <cell r="G3415">
            <v>8.0488955265054045</v>
          </cell>
          <cell r="H3415">
            <v>781.95020040000009</v>
          </cell>
          <cell r="J3415">
            <v>4.5999999999999999E-2</v>
          </cell>
          <cell r="Q3415">
            <v>0.80674800000000002</v>
          </cell>
          <cell r="R3415">
            <v>635.862746593927</v>
          </cell>
          <cell r="S3415">
            <v>61774.065831600004</v>
          </cell>
        </row>
        <row r="3416">
          <cell r="A3416" t="str">
            <v>G13</v>
          </cell>
          <cell r="C3416" t="str">
            <v>铁钉</v>
          </cell>
          <cell r="D3416" t="str">
            <v>kg</v>
          </cell>
          <cell r="E3416">
            <v>3.4188000000000005</v>
          </cell>
          <cell r="F3416">
            <v>2.5733401955738548</v>
          </cell>
          <cell r="G3416">
            <v>8.7977354606278961</v>
          </cell>
          <cell r="H3416">
            <v>854.70000000000016</v>
          </cell>
          <cell r="J3416">
            <v>15.4</v>
          </cell>
          <cell r="Q3416">
            <v>270.08520000000004</v>
          </cell>
          <cell r="R3416">
            <v>695.02110138960381</v>
          </cell>
          <cell r="S3416">
            <v>67521.300000000017</v>
          </cell>
        </row>
        <row r="3417">
          <cell r="A3417" t="str">
            <v>G12</v>
          </cell>
          <cell r="C3417" t="str">
            <v>铁丝</v>
          </cell>
          <cell r="D3417" t="str">
            <v>kg</v>
          </cell>
          <cell r="E3417">
            <v>0.62160000000000004</v>
          </cell>
          <cell r="F3417">
            <v>1.646937725167267</v>
          </cell>
          <cell r="G3417">
            <v>1.0237364899639732</v>
          </cell>
          <cell r="H3417">
            <v>99.456000000000003</v>
          </cell>
          <cell r="J3417">
            <v>2.8</v>
          </cell>
          <cell r="Q3417">
            <v>49.106400000000001</v>
          </cell>
          <cell r="R3417">
            <v>80.875182707153883</v>
          </cell>
          <cell r="S3417">
            <v>7857.0240000000003</v>
          </cell>
        </row>
        <row r="3418">
          <cell r="A3418" t="str">
            <v>Y08</v>
          </cell>
          <cell r="C3418" t="str">
            <v>水</v>
          </cell>
          <cell r="D3418" t="str">
            <v>m3</v>
          </cell>
          <cell r="E3418">
            <v>0</v>
          </cell>
          <cell r="F3418">
            <v>0.51466803911477099</v>
          </cell>
          <cell r="G3418">
            <v>0</v>
          </cell>
          <cell r="H3418">
            <v>0</v>
          </cell>
          <cell r="L3418">
            <v>1.2</v>
          </cell>
          <cell r="Q3418">
            <v>0</v>
          </cell>
          <cell r="R3418">
            <v>0</v>
          </cell>
          <cell r="S3418">
            <v>0</v>
          </cell>
        </row>
        <row r="3419">
          <cell r="C3419">
            <v>0</v>
          </cell>
          <cell r="D3419">
            <v>0</v>
          </cell>
          <cell r="E3419">
            <v>0</v>
          </cell>
          <cell r="F3419">
            <v>0</v>
          </cell>
          <cell r="G3419">
            <v>0</v>
          </cell>
          <cell r="H3419">
            <v>0</v>
          </cell>
          <cell r="Q3419">
            <v>0</v>
          </cell>
          <cell r="R3419">
            <v>0</v>
          </cell>
          <cell r="S3419">
            <v>0</v>
          </cell>
        </row>
        <row r="3420">
          <cell r="C3420">
            <v>0</v>
          </cell>
          <cell r="D3420">
            <v>0</v>
          </cell>
          <cell r="E3420">
            <v>0</v>
          </cell>
          <cell r="F3420">
            <v>0</v>
          </cell>
          <cell r="G3420">
            <v>0</v>
          </cell>
          <cell r="H3420">
            <v>0</v>
          </cell>
          <cell r="Q3420">
            <v>0</v>
          </cell>
          <cell r="R3420">
            <v>0</v>
          </cell>
          <cell r="S3420">
            <v>0</v>
          </cell>
        </row>
        <row r="3421">
          <cell r="C3421">
            <v>0</v>
          </cell>
          <cell r="D3421">
            <v>0</v>
          </cell>
          <cell r="E3421">
            <v>0</v>
          </cell>
          <cell r="F3421">
            <v>0</v>
          </cell>
          <cell r="G3421">
            <v>0</v>
          </cell>
          <cell r="H3421">
            <v>0</v>
          </cell>
          <cell r="Q3421">
            <v>0</v>
          </cell>
          <cell r="R3421">
            <v>0</v>
          </cell>
          <cell r="S3421">
            <v>0</v>
          </cell>
        </row>
        <row r="3422">
          <cell r="C3422">
            <v>0</v>
          </cell>
          <cell r="D3422">
            <v>0</v>
          </cell>
          <cell r="E3422">
            <v>0</v>
          </cell>
          <cell r="F3422">
            <v>0</v>
          </cell>
          <cell r="G3422">
            <v>0</v>
          </cell>
          <cell r="H3422">
            <v>0</v>
          </cell>
          <cell r="Q3422">
            <v>0</v>
          </cell>
          <cell r="R3422">
            <v>0</v>
          </cell>
          <cell r="S3422">
            <v>0</v>
          </cell>
        </row>
        <row r="3423">
          <cell r="C3423">
            <v>0</v>
          </cell>
          <cell r="D3423">
            <v>0</v>
          </cell>
          <cell r="E3423">
            <v>0</v>
          </cell>
          <cell r="F3423">
            <v>0</v>
          </cell>
          <cell r="G3423">
            <v>0</v>
          </cell>
          <cell r="H3423">
            <v>0</v>
          </cell>
          <cell r="Q3423">
            <v>0</v>
          </cell>
          <cell r="R3423">
            <v>0</v>
          </cell>
          <cell r="S3423">
            <v>0</v>
          </cell>
        </row>
        <row r="3424">
          <cell r="C3424">
            <v>0</v>
          </cell>
          <cell r="D3424">
            <v>0</v>
          </cell>
          <cell r="E3424">
            <v>0</v>
          </cell>
          <cell r="F3424">
            <v>0</v>
          </cell>
          <cell r="G3424">
            <v>0</v>
          </cell>
          <cell r="H3424">
            <v>0</v>
          </cell>
          <cell r="Q3424">
            <v>0</v>
          </cell>
          <cell r="R3424">
            <v>0</v>
          </cell>
          <cell r="S3424">
            <v>0</v>
          </cell>
        </row>
        <row r="3425">
          <cell r="C3425">
            <v>0</v>
          </cell>
          <cell r="D3425">
            <v>0</v>
          </cell>
          <cell r="E3425">
            <v>0</v>
          </cell>
          <cell r="F3425">
            <v>0</v>
          </cell>
          <cell r="G3425">
            <v>0</v>
          </cell>
          <cell r="H3425">
            <v>0</v>
          </cell>
          <cell r="Q3425">
            <v>0</v>
          </cell>
          <cell r="R3425">
            <v>0</v>
          </cell>
          <cell r="S3425">
            <v>0</v>
          </cell>
        </row>
        <row r="3426">
          <cell r="C3426">
            <v>0</v>
          </cell>
          <cell r="D3426">
            <v>0</v>
          </cell>
          <cell r="E3426">
            <v>0</v>
          </cell>
          <cell r="F3426">
            <v>0</v>
          </cell>
          <cell r="G3426">
            <v>0</v>
          </cell>
          <cell r="H3426">
            <v>0</v>
          </cell>
          <cell r="Q3426">
            <v>0</v>
          </cell>
          <cell r="R3426">
            <v>0</v>
          </cell>
          <cell r="S3426">
            <v>0</v>
          </cell>
        </row>
        <row r="3427">
          <cell r="C3427">
            <v>0</v>
          </cell>
          <cell r="D3427">
            <v>0</v>
          </cell>
          <cell r="E3427">
            <v>0</v>
          </cell>
          <cell r="F3427">
            <v>0</v>
          </cell>
          <cell r="G3427">
            <v>0</v>
          </cell>
          <cell r="H3427">
            <v>0</v>
          </cell>
          <cell r="Q3427">
            <v>0</v>
          </cell>
          <cell r="R3427">
            <v>0</v>
          </cell>
          <cell r="S3427">
            <v>0</v>
          </cell>
        </row>
        <row r="3428">
          <cell r="C3428">
            <v>0</v>
          </cell>
          <cell r="D3428">
            <v>0</v>
          </cell>
          <cell r="E3428">
            <v>0</v>
          </cell>
          <cell r="F3428">
            <v>0</v>
          </cell>
          <cell r="G3428">
            <v>0</v>
          </cell>
          <cell r="H3428">
            <v>0</v>
          </cell>
          <cell r="Q3428">
            <v>0</v>
          </cell>
          <cell r="R3428">
            <v>0</v>
          </cell>
          <cell r="S3428">
            <v>0</v>
          </cell>
        </row>
        <row r="3429">
          <cell r="C3429">
            <v>0</v>
          </cell>
          <cell r="D3429">
            <v>0</v>
          </cell>
          <cell r="E3429">
            <v>0</v>
          </cell>
          <cell r="F3429">
            <v>0</v>
          </cell>
          <cell r="G3429">
            <v>0</v>
          </cell>
          <cell r="H3429">
            <v>0</v>
          </cell>
          <cell r="Q3429">
            <v>0</v>
          </cell>
          <cell r="R3429">
            <v>0</v>
          </cell>
          <cell r="S3429">
            <v>0</v>
          </cell>
        </row>
        <row r="3430">
          <cell r="C3430">
            <v>0</v>
          </cell>
          <cell r="D3430">
            <v>0</v>
          </cell>
          <cell r="E3430">
            <v>0</v>
          </cell>
          <cell r="F3430">
            <v>0</v>
          </cell>
          <cell r="G3430">
            <v>0</v>
          </cell>
          <cell r="H3430">
            <v>0</v>
          </cell>
          <cell r="Q3430">
            <v>0</v>
          </cell>
          <cell r="R3430">
            <v>0</v>
          </cell>
          <cell r="S3430">
            <v>0</v>
          </cell>
        </row>
        <row r="3431">
          <cell r="C3431">
            <v>0</v>
          </cell>
          <cell r="D3431">
            <v>0</v>
          </cell>
          <cell r="E3431">
            <v>0</v>
          </cell>
          <cell r="F3431">
            <v>0</v>
          </cell>
          <cell r="G3431">
            <v>0</v>
          </cell>
          <cell r="H3431">
            <v>0</v>
          </cell>
          <cell r="Q3431">
            <v>0</v>
          </cell>
          <cell r="R3431">
            <v>0</v>
          </cell>
          <cell r="S3431">
            <v>0</v>
          </cell>
        </row>
        <row r="3432">
          <cell r="A3432" t="str">
            <v>m998</v>
          </cell>
          <cell r="C3432" t="str">
            <v>其它材料费</v>
          </cell>
          <cell r="D3432" t="str">
            <v>%</v>
          </cell>
          <cell r="E3432">
            <v>0</v>
          </cell>
          <cell r="F3432">
            <v>0</v>
          </cell>
          <cell r="G3432">
            <v>0</v>
          </cell>
          <cell r="H3432">
            <v>0</v>
          </cell>
          <cell r="Q3432">
            <v>0</v>
          </cell>
          <cell r="R3432">
            <v>0</v>
          </cell>
          <cell r="S3432">
            <v>0</v>
          </cell>
        </row>
        <row r="3433">
          <cell r="A3433" t="str">
            <v>m999</v>
          </cell>
          <cell r="C3433" t="str">
            <v>其它材料费</v>
          </cell>
          <cell r="D3433" t="str">
            <v>usd</v>
          </cell>
          <cell r="E3433">
            <v>190.38057142857141</v>
          </cell>
          <cell r="F3433">
            <v>1</v>
          </cell>
          <cell r="G3433">
            <v>190.38057142857141</v>
          </cell>
          <cell r="H3433">
            <v>18495.472514285713</v>
          </cell>
          <cell r="J3433">
            <v>1.7142857142857144</v>
          </cell>
          <cell r="M3433">
            <v>190</v>
          </cell>
          <cell r="Q3433">
            <v>15040.065142857142</v>
          </cell>
          <cell r="R3433">
            <v>15040.065142857142</v>
          </cell>
          <cell r="S3433">
            <v>1461142.3286285712</v>
          </cell>
        </row>
        <row r="3434">
          <cell r="A3434" t="str">
            <v>E000</v>
          </cell>
          <cell r="B3434">
            <v>3</v>
          </cell>
          <cell r="C3434" t="str">
            <v>施工设备</v>
          </cell>
          <cell r="G3434">
            <v>4.9669587054901276</v>
          </cell>
          <cell r="H3434">
            <v>482.54003823836592</v>
          </cell>
          <cell r="Q3434">
            <v>0</v>
          </cell>
          <cell r="R3434">
            <v>392.3897377337201</v>
          </cell>
          <cell r="S3434">
            <v>38120.663020830907</v>
          </cell>
        </row>
        <row r="3435">
          <cell r="C3435">
            <v>0</v>
          </cell>
          <cell r="D3435">
            <v>0</v>
          </cell>
          <cell r="E3435">
            <v>0</v>
          </cell>
          <cell r="F3435">
            <v>0</v>
          </cell>
          <cell r="G3435">
            <v>0</v>
          </cell>
          <cell r="H3435">
            <v>0</v>
          </cell>
          <cell r="Q3435">
            <v>0</v>
          </cell>
          <cell r="R3435">
            <v>0</v>
          </cell>
          <cell r="S3435">
            <v>0</v>
          </cell>
        </row>
        <row r="3436">
          <cell r="C3436">
            <v>0</v>
          </cell>
          <cell r="D3436">
            <v>0</v>
          </cell>
          <cell r="E3436">
            <v>0</v>
          </cell>
          <cell r="F3436">
            <v>0</v>
          </cell>
          <cell r="G3436">
            <v>0</v>
          </cell>
          <cell r="H3436">
            <v>0</v>
          </cell>
          <cell r="Q3436">
            <v>0</v>
          </cell>
          <cell r="R3436">
            <v>0</v>
          </cell>
          <cell r="S3436">
            <v>0</v>
          </cell>
        </row>
        <row r="3437">
          <cell r="A3437" t="str">
            <v>E403</v>
          </cell>
          <cell r="C3437" t="str">
            <v>混凝土搅拌机</v>
          </cell>
          <cell r="D3437" t="str">
            <v>台班</v>
          </cell>
          <cell r="E3437">
            <v>8.2140000000000005E-2</v>
          </cell>
          <cell r="F3437">
            <v>28.477384246729034</v>
          </cell>
          <cell r="G3437">
            <v>2.339132342026323</v>
          </cell>
          <cell r="H3437">
            <v>227.2467070278573</v>
          </cell>
          <cell r="J3437">
            <v>0.37</v>
          </cell>
          <cell r="Q3437">
            <v>6.4890600000000003</v>
          </cell>
          <cell r="R3437">
            <v>184.79145502007952</v>
          </cell>
          <cell r="S3437">
            <v>17952.489855200725</v>
          </cell>
        </row>
        <row r="3438">
          <cell r="A3438" t="str">
            <v>E010-1</v>
          </cell>
          <cell r="C3438" t="str">
            <v>履带反铲日立ZX250H-1m3</v>
          </cell>
          <cell r="D3438" t="str">
            <v>台班</v>
          </cell>
          <cell r="E3438">
            <v>1.0530000000000003E-2</v>
          </cell>
          <cell r="F3438">
            <v>194.35600634043132</v>
          </cell>
          <cell r="G3438">
            <v>2.0465687467647422</v>
          </cell>
          <cell r="H3438">
            <v>198.8241537481947</v>
          </cell>
          <cell r="K3438">
            <v>0.26</v>
          </cell>
          <cell r="Q3438">
            <v>0.83187000000000022</v>
          </cell>
          <cell r="R3438">
            <v>161.67893099441463</v>
          </cell>
          <cell r="S3438">
            <v>15707.108146107381</v>
          </cell>
        </row>
        <row r="3439">
          <cell r="A3439" t="str">
            <v>E012</v>
          </cell>
          <cell r="C3439" t="str">
            <v>山推SD22/220HP</v>
          </cell>
          <cell r="D3439" t="str">
            <v>台班</v>
          </cell>
          <cell r="E3439">
            <v>2.1060000000000002E-3</v>
          </cell>
          <cell r="F3439">
            <v>276.00076766337224</v>
          </cell>
          <cell r="G3439">
            <v>0.58125761669906206</v>
          </cell>
          <cell r="H3439">
            <v>56.46917746231388</v>
          </cell>
          <cell r="K3439">
            <v>5.1999999999999998E-2</v>
          </cell>
          <cell r="Q3439">
            <v>0.16637400000000002</v>
          </cell>
          <cell r="R3439">
            <v>45.919351719225901</v>
          </cell>
          <cell r="S3439">
            <v>4461.0650195227963</v>
          </cell>
        </row>
        <row r="3440">
          <cell r="A3440" t="str">
            <v>E501</v>
          </cell>
          <cell r="C3440" t="str">
            <v>自卸车</v>
          </cell>
          <cell r="D3440" t="str">
            <v>台班</v>
          </cell>
          <cell r="E3440">
            <v>0</v>
          </cell>
          <cell r="F3440">
            <v>136.63857054583232</v>
          </cell>
          <cell r="G3440">
            <v>0</v>
          </cell>
          <cell r="H3440">
            <v>0</v>
          </cell>
          <cell r="L3440">
            <v>0.8</v>
          </cell>
          <cell r="Q3440">
            <v>0</v>
          </cell>
          <cell r="R3440">
            <v>0</v>
          </cell>
          <cell r="S3440">
            <v>0</v>
          </cell>
        </row>
        <row r="3441">
          <cell r="A3441" t="str">
            <v>E711-1</v>
          </cell>
          <cell r="C3441" t="str">
            <v>洒水车6000L</v>
          </cell>
          <cell r="D3441" t="str">
            <v>台班</v>
          </cell>
          <cell r="E3441">
            <v>0</v>
          </cell>
          <cell r="F3441">
            <v>178.39504715484043</v>
          </cell>
          <cell r="G3441">
            <v>0</v>
          </cell>
          <cell r="H3441">
            <v>0</v>
          </cell>
          <cell r="L3441">
            <v>0.04</v>
          </cell>
          <cell r="Q3441">
            <v>0</v>
          </cell>
          <cell r="R3441">
            <v>0</v>
          </cell>
          <cell r="S3441">
            <v>0</v>
          </cell>
        </row>
        <row r="3442">
          <cell r="C3442">
            <v>0</v>
          </cell>
          <cell r="D3442">
            <v>0</v>
          </cell>
          <cell r="E3442">
            <v>0</v>
          </cell>
          <cell r="F3442">
            <v>0</v>
          </cell>
          <cell r="G3442">
            <v>0</v>
          </cell>
          <cell r="H3442">
            <v>0</v>
          </cell>
          <cell r="Q3442">
            <v>0</v>
          </cell>
          <cell r="R3442">
            <v>0</v>
          </cell>
          <cell r="S3442">
            <v>0</v>
          </cell>
        </row>
        <row r="3443">
          <cell r="C3443">
            <v>0</v>
          </cell>
          <cell r="D3443">
            <v>0</v>
          </cell>
          <cell r="E3443">
            <v>0</v>
          </cell>
          <cell r="F3443">
            <v>0</v>
          </cell>
          <cell r="G3443">
            <v>0</v>
          </cell>
          <cell r="H3443">
            <v>0</v>
          </cell>
          <cell r="Q3443">
            <v>0</v>
          </cell>
          <cell r="R3443">
            <v>0</v>
          </cell>
          <cell r="S3443">
            <v>0</v>
          </cell>
        </row>
        <row r="3444">
          <cell r="C3444">
            <v>0</v>
          </cell>
          <cell r="D3444">
            <v>0</v>
          </cell>
          <cell r="E3444">
            <v>0</v>
          </cell>
          <cell r="F3444">
            <v>0</v>
          </cell>
          <cell r="G3444">
            <v>0</v>
          </cell>
          <cell r="H3444">
            <v>0</v>
          </cell>
          <cell r="Q3444">
            <v>0</v>
          </cell>
          <cell r="R3444">
            <v>0</v>
          </cell>
          <cell r="S3444">
            <v>0</v>
          </cell>
        </row>
        <row r="3445">
          <cell r="C3445">
            <v>0</v>
          </cell>
          <cell r="D3445">
            <v>0</v>
          </cell>
          <cell r="E3445">
            <v>0</v>
          </cell>
          <cell r="F3445">
            <v>0</v>
          </cell>
          <cell r="H3445">
            <v>0</v>
          </cell>
          <cell r="Q3445">
            <v>0</v>
          </cell>
          <cell r="R3445">
            <v>0</v>
          </cell>
          <cell r="S3445">
            <v>0</v>
          </cell>
        </row>
        <row r="3446">
          <cell r="C3446">
            <v>0</v>
          </cell>
          <cell r="D3446">
            <v>0</v>
          </cell>
          <cell r="E3446">
            <v>0</v>
          </cell>
          <cell r="F3446">
            <v>0</v>
          </cell>
          <cell r="H3446">
            <v>0</v>
          </cell>
          <cell r="Q3446">
            <v>0</v>
          </cell>
          <cell r="R3446">
            <v>0</v>
          </cell>
          <cell r="S3446">
            <v>0</v>
          </cell>
        </row>
        <row r="3447">
          <cell r="B3447">
            <v>4</v>
          </cell>
          <cell r="C3447" t="str">
            <v>基本直接费</v>
          </cell>
          <cell r="G3447">
            <v>396.28234228640326</v>
          </cell>
        </row>
        <row r="3448">
          <cell r="B3448">
            <v>5</v>
          </cell>
          <cell r="C3448" t="str">
            <v>其他直接费</v>
          </cell>
          <cell r="G3448">
            <v>64.34258569282278</v>
          </cell>
        </row>
        <row r="3449">
          <cell r="B3449">
            <v>6</v>
          </cell>
          <cell r="C3449" t="str">
            <v>间接费</v>
          </cell>
          <cell r="G3449">
            <v>29.825952902699502</v>
          </cell>
        </row>
        <row r="3450">
          <cell r="B3450">
            <v>7</v>
          </cell>
          <cell r="C3450" t="str">
            <v>合计</v>
          </cell>
          <cell r="G3450">
            <v>490.45088088192557</v>
          </cell>
        </row>
        <row r="3452">
          <cell r="B3452" t="str">
            <v>单   价   分   析   表</v>
          </cell>
          <cell r="J3452" t="str">
            <v>工序划分</v>
          </cell>
          <cell r="Q3452" t="str">
            <v>汇总项</v>
          </cell>
        </row>
        <row r="3453">
          <cell r="J3453" t="str">
            <v>56，1</v>
          </cell>
          <cell r="K3453" t="str">
            <v>1=120</v>
          </cell>
          <cell r="L3453" t="str">
            <v>1=111</v>
          </cell>
        </row>
        <row r="3454">
          <cell r="A3454" t="str">
            <v>BOQ系数</v>
          </cell>
          <cell r="B3454" t="str">
            <v>项目编号:</v>
          </cell>
          <cell r="C3454" t="str">
            <v>阀室1800*1500（1.5-2）</v>
          </cell>
          <cell r="G3454" t="str">
            <v>数量</v>
          </cell>
          <cell r="H3454">
            <v>103</v>
          </cell>
          <cell r="I3454" t="str">
            <v>单价</v>
          </cell>
        </row>
        <row r="3455">
          <cell r="B3455" t="str">
            <v>项目名称:</v>
          </cell>
          <cell r="C3455" t="str">
            <v>Depth: 1.5 - 2 m</v>
          </cell>
          <cell r="G3455" t="str">
            <v>单位</v>
          </cell>
          <cell r="H3455">
            <v>0</v>
          </cell>
          <cell r="I3455">
            <v>575.55128000731679</v>
          </cell>
          <cell r="J3455" t="str">
            <v>井</v>
          </cell>
          <cell r="K3455" t="str">
            <v>挖</v>
          </cell>
          <cell r="L3455" t="str">
            <v>弃运</v>
          </cell>
        </row>
        <row r="3456">
          <cell r="A3456" t="str">
            <v>阀室1800*1500（1.5-2）</v>
          </cell>
          <cell r="B3456" t="str">
            <v>单   价:</v>
          </cell>
          <cell r="C3456">
            <v>517.99615200658513</v>
          </cell>
          <cell r="D3456" t="str">
            <v>USD/</v>
          </cell>
          <cell r="G3456" t="str">
            <v>定额单位</v>
          </cell>
          <cell r="I3456">
            <v>55915</v>
          </cell>
        </row>
        <row r="3457">
          <cell r="A3457" t="str">
            <v>定额号</v>
          </cell>
          <cell r="B3457" t="str">
            <v>E01</v>
          </cell>
          <cell r="C3457" t="str">
            <v>名称及规格</v>
          </cell>
          <cell r="D3457" t="str">
            <v>单位</v>
          </cell>
          <cell r="E3457" t="str">
            <v>数  量</v>
          </cell>
          <cell r="F3457" t="str">
            <v>单价</v>
          </cell>
          <cell r="G3457" t="str">
            <v>合价</v>
          </cell>
          <cell r="J3457" t="str">
            <v>10M3</v>
          </cell>
          <cell r="K3457" t="str">
            <v>100M3</v>
          </cell>
          <cell r="L3457" t="str">
            <v>100m3</v>
          </cell>
          <cell r="M3457" t="str">
            <v>盖</v>
          </cell>
          <cell r="Q3457" t="str">
            <v>数量汇总</v>
          </cell>
          <cell r="R3457" t="str">
            <v>价格汇总(美元)</v>
          </cell>
          <cell r="S3457" t="str">
            <v>价格汇总(当地币)</v>
          </cell>
        </row>
        <row r="3458">
          <cell r="G3458" t="str">
            <v>美元</v>
          </cell>
          <cell r="H3458" t="str">
            <v>当地币</v>
          </cell>
          <cell r="J3458">
            <v>0.29600000000000004</v>
          </cell>
          <cell r="K3458">
            <v>5.4000000000000006E-2</v>
          </cell>
          <cell r="L3458">
            <v>0</v>
          </cell>
          <cell r="M3458">
            <v>1</v>
          </cell>
        </row>
        <row r="3459">
          <cell r="A3459" t="str">
            <v>L00</v>
          </cell>
          <cell r="B3459">
            <v>1</v>
          </cell>
          <cell r="C3459" t="str">
            <v>人工</v>
          </cell>
          <cell r="G3459">
            <v>67.855222233659291</v>
          </cell>
          <cell r="H3459">
            <v>6592.1348400000006</v>
          </cell>
          <cell r="Q3459">
            <v>0</v>
          </cell>
          <cell r="R3459">
            <v>6989.0878900669068</v>
          </cell>
          <cell r="S3459">
            <v>678989.88852000004</v>
          </cell>
        </row>
        <row r="3460">
          <cell r="A3460" t="str">
            <v>L10</v>
          </cell>
          <cell r="B3460">
            <v>1.1000000000000001</v>
          </cell>
          <cell r="C3460" t="str">
            <v>力工</v>
          </cell>
          <cell r="D3460" t="str">
            <v>day</v>
          </cell>
          <cell r="E3460">
            <v>16.795248000000001</v>
          </cell>
          <cell r="F3460">
            <v>2.8821410190427175</v>
          </cell>
          <cell r="G3460">
            <v>48.406273185795165</v>
          </cell>
          <cell r="H3460">
            <v>4702.6694400000006</v>
          </cell>
          <cell r="J3460">
            <v>56.64</v>
          </cell>
          <cell r="K3460">
            <v>0.55199999999999994</v>
          </cell>
          <cell r="Q3460">
            <v>1729.9105440000001</v>
          </cell>
          <cell r="R3460">
            <v>4985.8461381369016</v>
          </cell>
          <cell r="S3460">
            <v>484374.95232000004</v>
          </cell>
        </row>
        <row r="3461">
          <cell r="A3461" t="str">
            <v>L20</v>
          </cell>
          <cell r="B3461">
            <v>1.2</v>
          </cell>
          <cell r="C3461" t="str">
            <v>技工</v>
          </cell>
          <cell r="D3461" t="str">
            <v>day</v>
          </cell>
          <cell r="E3461">
            <v>4.1988120000000002</v>
          </cell>
          <cell r="F3461">
            <v>4.6320123520329384</v>
          </cell>
          <cell r="G3461">
            <v>19.448949047864126</v>
          </cell>
          <cell r="H3461">
            <v>1889.4654</v>
          </cell>
          <cell r="J3461">
            <v>14.16</v>
          </cell>
          <cell r="K3461">
            <v>0.13799999999999998</v>
          </cell>
          <cell r="Q3461">
            <v>432.47763600000002</v>
          </cell>
          <cell r="R3461">
            <v>2003.241751930005</v>
          </cell>
          <cell r="S3461">
            <v>194614.9362</v>
          </cell>
        </row>
        <row r="3462">
          <cell r="A3462" t="str">
            <v>M000</v>
          </cell>
          <cell r="B3462">
            <v>2</v>
          </cell>
          <cell r="C3462" t="str">
            <v>建筑材料</v>
          </cell>
          <cell r="G3462">
            <v>390.56528920755829</v>
          </cell>
          <cell r="H3462">
            <v>37943.41784651429</v>
          </cell>
          <cell r="Q3462">
            <v>0</v>
          </cell>
          <cell r="R3462">
            <v>40228.224788378502</v>
          </cell>
          <cell r="S3462">
            <v>3908172.0381909721</v>
          </cell>
        </row>
        <row r="3463">
          <cell r="C3463">
            <v>0</v>
          </cell>
          <cell r="D3463">
            <v>0</v>
          </cell>
          <cell r="E3463">
            <v>0</v>
          </cell>
          <cell r="F3463">
            <v>0</v>
          </cell>
          <cell r="G3463">
            <v>0</v>
          </cell>
          <cell r="H3463">
            <v>0</v>
          </cell>
          <cell r="Q3463">
            <v>0</v>
          </cell>
          <cell r="R3463">
            <v>0</v>
          </cell>
          <cell r="S3463">
            <v>0</v>
          </cell>
        </row>
        <row r="3464">
          <cell r="A3464" t="str">
            <v>C25</v>
          </cell>
          <cell r="C3464" t="str">
            <v>混凝土C25</v>
          </cell>
          <cell r="D3464" t="str">
            <v>m3</v>
          </cell>
          <cell r="E3464">
            <v>3.0192000000000001</v>
          </cell>
          <cell r="F3464">
            <v>58.37</v>
          </cell>
          <cell r="G3464">
            <v>176.230704</v>
          </cell>
          <cell r="H3464">
            <v>17120.812893600003</v>
          </cell>
          <cell r="J3464">
            <v>10.199999999999999</v>
          </cell>
          <cell r="Q3464">
            <v>310.9776</v>
          </cell>
          <cell r="R3464">
            <v>18151.762512000001</v>
          </cell>
          <cell r="S3464">
            <v>1763443.7280408002</v>
          </cell>
        </row>
        <row r="3465">
          <cell r="A3465" t="str">
            <v>G03</v>
          </cell>
          <cell r="C3465" t="str">
            <v>钢筋10</v>
          </cell>
          <cell r="D3465" t="str">
            <v>t</v>
          </cell>
          <cell r="E3465">
            <v>1.3616000000000001E-2</v>
          </cell>
          <cell r="F3465">
            <v>788.18013381369019</v>
          </cell>
          <cell r="G3465">
            <v>10.731860702007207</v>
          </cell>
          <cell r="H3465">
            <v>1042.6002672000002</v>
          </cell>
          <cell r="J3465">
            <v>4.5999999999999999E-2</v>
          </cell>
          <cell r="Q3465">
            <v>1.4024480000000001</v>
          </cell>
          <cell r="R3465">
            <v>1105.3816523067424</v>
          </cell>
          <cell r="S3465">
            <v>107387.82752160002</v>
          </cell>
        </row>
        <row r="3466">
          <cell r="A3466" t="str">
            <v>G13</v>
          </cell>
          <cell r="C3466" t="str">
            <v>铁钉</v>
          </cell>
          <cell r="D3466" t="str">
            <v>kg</v>
          </cell>
          <cell r="E3466">
            <v>4.5584000000000007</v>
          </cell>
          <cell r="F3466">
            <v>2.5733401955738548</v>
          </cell>
          <cell r="G3466">
            <v>11.730313947503861</v>
          </cell>
          <cell r="H3466">
            <v>1139.6000000000001</v>
          </cell>
          <cell r="J3466">
            <v>15.4</v>
          </cell>
          <cell r="Q3466">
            <v>469.51520000000005</v>
          </cell>
          <cell r="R3466">
            <v>1208.2223365928976</v>
          </cell>
          <cell r="S3466">
            <v>117378.80000000002</v>
          </cell>
        </row>
        <row r="3467">
          <cell r="A3467" t="str">
            <v>G12</v>
          </cell>
          <cell r="C3467" t="str">
            <v>铁丝</v>
          </cell>
          <cell r="D3467" t="str">
            <v>kg</v>
          </cell>
          <cell r="E3467">
            <v>0.82880000000000009</v>
          </cell>
          <cell r="F3467">
            <v>1.646937725167267</v>
          </cell>
          <cell r="G3467">
            <v>1.364981986618631</v>
          </cell>
          <cell r="H3467">
            <v>132.608</v>
          </cell>
          <cell r="J3467">
            <v>2.8</v>
          </cell>
          <cell r="Q3467">
            <v>85.366400000000013</v>
          </cell>
          <cell r="R3467">
            <v>140.59314462171901</v>
          </cell>
          <cell r="S3467">
            <v>13658.624</v>
          </cell>
        </row>
        <row r="3468">
          <cell r="A3468" t="str">
            <v>Y08</v>
          </cell>
          <cell r="C3468" t="str">
            <v>水</v>
          </cell>
          <cell r="D3468" t="str">
            <v>m3</v>
          </cell>
          <cell r="E3468">
            <v>0</v>
          </cell>
          <cell r="F3468">
            <v>0.51466803911477099</v>
          </cell>
          <cell r="G3468">
            <v>0</v>
          </cell>
          <cell r="H3468">
            <v>0</v>
          </cell>
          <cell r="L3468">
            <v>1.2</v>
          </cell>
          <cell r="Q3468">
            <v>0</v>
          </cell>
          <cell r="R3468">
            <v>0</v>
          </cell>
          <cell r="S3468">
            <v>0</v>
          </cell>
        </row>
        <row r="3469">
          <cell r="C3469">
            <v>0</v>
          </cell>
          <cell r="D3469">
            <v>0</v>
          </cell>
          <cell r="E3469">
            <v>0</v>
          </cell>
          <cell r="F3469">
            <v>0</v>
          </cell>
          <cell r="G3469">
            <v>0</v>
          </cell>
          <cell r="H3469">
            <v>0</v>
          </cell>
          <cell r="Q3469">
            <v>0</v>
          </cell>
          <cell r="R3469">
            <v>0</v>
          </cell>
          <cell r="S3469">
            <v>0</v>
          </cell>
        </row>
        <row r="3470">
          <cell r="C3470">
            <v>0</v>
          </cell>
          <cell r="D3470">
            <v>0</v>
          </cell>
          <cell r="E3470">
            <v>0</v>
          </cell>
          <cell r="F3470">
            <v>0</v>
          </cell>
          <cell r="G3470">
            <v>0</v>
          </cell>
          <cell r="H3470">
            <v>0</v>
          </cell>
          <cell r="Q3470">
            <v>0</v>
          </cell>
          <cell r="R3470">
            <v>0</v>
          </cell>
          <cell r="S3470">
            <v>0</v>
          </cell>
        </row>
        <row r="3471">
          <cell r="C3471">
            <v>0</v>
          </cell>
          <cell r="D3471">
            <v>0</v>
          </cell>
          <cell r="E3471">
            <v>0</v>
          </cell>
          <cell r="F3471">
            <v>0</v>
          </cell>
          <cell r="G3471">
            <v>0</v>
          </cell>
          <cell r="H3471">
            <v>0</v>
          </cell>
          <cell r="Q3471">
            <v>0</v>
          </cell>
          <cell r="R3471">
            <v>0</v>
          </cell>
          <cell r="S3471">
            <v>0</v>
          </cell>
        </row>
        <row r="3472">
          <cell r="C3472">
            <v>0</v>
          </cell>
          <cell r="D3472">
            <v>0</v>
          </cell>
          <cell r="E3472">
            <v>0</v>
          </cell>
          <cell r="F3472">
            <v>0</v>
          </cell>
          <cell r="G3472">
            <v>0</v>
          </cell>
          <cell r="H3472">
            <v>0</v>
          </cell>
          <cell r="Q3472">
            <v>0</v>
          </cell>
          <cell r="R3472">
            <v>0</v>
          </cell>
          <cell r="S3472">
            <v>0</v>
          </cell>
        </row>
        <row r="3473">
          <cell r="C3473">
            <v>0</v>
          </cell>
          <cell r="D3473">
            <v>0</v>
          </cell>
          <cell r="E3473">
            <v>0</v>
          </cell>
          <cell r="F3473">
            <v>0</v>
          </cell>
          <cell r="G3473">
            <v>0</v>
          </cell>
          <cell r="H3473">
            <v>0</v>
          </cell>
          <cell r="Q3473">
            <v>0</v>
          </cell>
          <cell r="R3473">
            <v>0</v>
          </cell>
          <cell r="S3473">
            <v>0</v>
          </cell>
        </row>
        <row r="3474">
          <cell r="C3474">
            <v>0</v>
          </cell>
          <cell r="D3474">
            <v>0</v>
          </cell>
          <cell r="E3474">
            <v>0</v>
          </cell>
          <cell r="F3474">
            <v>0</v>
          </cell>
          <cell r="G3474">
            <v>0</v>
          </cell>
          <cell r="H3474">
            <v>0</v>
          </cell>
          <cell r="Q3474">
            <v>0</v>
          </cell>
          <cell r="R3474">
            <v>0</v>
          </cell>
          <cell r="S3474">
            <v>0</v>
          </cell>
        </row>
        <row r="3475">
          <cell r="C3475">
            <v>0</v>
          </cell>
          <cell r="D3475">
            <v>0</v>
          </cell>
          <cell r="E3475">
            <v>0</v>
          </cell>
          <cell r="F3475">
            <v>0</v>
          </cell>
          <cell r="G3475">
            <v>0</v>
          </cell>
          <cell r="H3475">
            <v>0</v>
          </cell>
          <cell r="Q3475">
            <v>0</v>
          </cell>
          <cell r="R3475">
            <v>0</v>
          </cell>
          <cell r="S3475">
            <v>0</v>
          </cell>
        </row>
        <row r="3476">
          <cell r="C3476">
            <v>0</v>
          </cell>
          <cell r="D3476">
            <v>0</v>
          </cell>
          <cell r="E3476">
            <v>0</v>
          </cell>
          <cell r="F3476">
            <v>0</v>
          </cell>
          <cell r="G3476">
            <v>0</v>
          </cell>
          <cell r="H3476">
            <v>0</v>
          </cell>
          <cell r="Q3476">
            <v>0</v>
          </cell>
          <cell r="R3476">
            <v>0</v>
          </cell>
          <cell r="S3476">
            <v>0</v>
          </cell>
        </row>
        <row r="3477">
          <cell r="C3477">
            <v>0</v>
          </cell>
          <cell r="D3477">
            <v>0</v>
          </cell>
          <cell r="E3477">
            <v>0</v>
          </cell>
          <cell r="F3477">
            <v>0</v>
          </cell>
          <cell r="G3477">
            <v>0</v>
          </cell>
          <cell r="H3477">
            <v>0</v>
          </cell>
          <cell r="Q3477">
            <v>0</v>
          </cell>
          <cell r="R3477">
            <v>0</v>
          </cell>
          <cell r="S3477">
            <v>0</v>
          </cell>
        </row>
        <row r="3478">
          <cell r="C3478">
            <v>0</v>
          </cell>
          <cell r="D3478">
            <v>0</v>
          </cell>
          <cell r="E3478">
            <v>0</v>
          </cell>
          <cell r="F3478">
            <v>0</v>
          </cell>
          <cell r="G3478">
            <v>0</v>
          </cell>
          <cell r="H3478">
            <v>0</v>
          </cell>
          <cell r="Q3478">
            <v>0</v>
          </cell>
          <cell r="R3478">
            <v>0</v>
          </cell>
          <cell r="S3478">
            <v>0</v>
          </cell>
        </row>
        <row r="3479">
          <cell r="C3479">
            <v>0</v>
          </cell>
          <cell r="D3479">
            <v>0</v>
          </cell>
          <cell r="E3479">
            <v>0</v>
          </cell>
          <cell r="F3479">
            <v>0</v>
          </cell>
          <cell r="G3479">
            <v>0</v>
          </cell>
          <cell r="H3479">
            <v>0</v>
          </cell>
          <cell r="Q3479">
            <v>0</v>
          </cell>
          <cell r="R3479">
            <v>0</v>
          </cell>
          <cell r="S3479">
            <v>0</v>
          </cell>
        </row>
        <row r="3480">
          <cell r="C3480">
            <v>0</v>
          </cell>
          <cell r="D3480">
            <v>0</v>
          </cell>
          <cell r="E3480">
            <v>0</v>
          </cell>
          <cell r="F3480">
            <v>0</v>
          </cell>
          <cell r="G3480">
            <v>0</v>
          </cell>
          <cell r="H3480">
            <v>0</v>
          </cell>
          <cell r="Q3480">
            <v>0</v>
          </cell>
          <cell r="R3480">
            <v>0</v>
          </cell>
          <cell r="S3480">
            <v>0</v>
          </cell>
        </row>
        <row r="3481">
          <cell r="C3481">
            <v>0</v>
          </cell>
          <cell r="D3481">
            <v>0</v>
          </cell>
          <cell r="E3481">
            <v>0</v>
          </cell>
          <cell r="F3481">
            <v>0</v>
          </cell>
          <cell r="G3481">
            <v>0</v>
          </cell>
          <cell r="H3481">
            <v>0</v>
          </cell>
          <cell r="Q3481">
            <v>0</v>
          </cell>
          <cell r="R3481">
            <v>0</v>
          </cell>
          <cell r="S3481">
            <v>0</v>
          </cell>
        </row>
        <row r="3482">
          <cell r="A3482" t="str">
            <v>m998</v>
          </cell>
          <cell r="C3482" t="str">
            <v>其它材料费</v>
          </cell>
          <cell r="D3482" t="str">
            <v>%</v>
          </cell>
          <cell r="E3482">
            <v>0</v>
          </cell>
          <cell r="F3482">
            <v>0</v>
          </cell>
          <cell r="G3482">
            <v>0</v>
          </cell>
          <cell r="H3482">
            <v>0</v>
          </cell>
          <cell r="Q3482">
            <v>0</v>
          </cell>
          <cell r="R3482">
            <v>0</v>
          </cell>
          <cell r="S3482">
            <v>0</v>
          </cell>
        </row>
        <row r="3483">
          <cell r="A3483" t="str">
            <v>m999</v>
          </cell>
          <cell r="C3483" t="str">
            <v>其它材料费</v>
          </cell>
          <cell r="D3483" t="str">
            <v>usd</v>
          </cell>
          <cell r="E3483">
            <v>190.50742857142856</v>
          </cell>
          <cell r="F3483">
            <v>1</v>
          </cell>
          <cell r="G3483">
            <v>190.50742857142856</v>
          </cell>
          <cell r="H3483">
            <v>18507.796685714286</v>
          </cell>
          <cell r="J3483">
            <v>1.7142857142857144</v>
          </cell>
          <cell r="M3483">
            <v>190</v>
          </cell>
          <cell r="Q3483">
            <v>19622.265142857141</v>
          </cell>
          <cell r="R3483">
            <v>19622.265142857141</v>
          </cell>
          <cell r="S3483">
            <v>1906303.0586285715</v>
          </cell>
        </row>
        <row r="3484">
          <cell r="A3484" t="str">
            <v>E000</v>
          </cell>
          <cell r="B3484">
            <v>3</v>
          </cell>
          <cell r="C3484" t="str">
            <v>施工设备</v>
          </cell>
          <cell r="G3484">
            <v>6.6226116073201693</v>
          </cell>
          <cell r="H3484">
            <v>643.38671765115453</v>
          </cell>
          <cell r="Q3484">
            <v>0</v>
          </cell>
          <cell r="R3484">
            <v>682.12899555397746</v>
          </cell>
          <cell r="S3484">
            <v>66268.831918068914</v>
          </cell>
        </row>
        <row r="3485">
          <cell r="C3485">
            <v>0</v>
          </cell>
          <cell r="D3485">
            <v>0</v>
          </cell>
          <cell r="E3485">
            <v>0</v>
          </cell>
          <cell r="F3485">
            <v>0</v>
          </cell>
          <cell r="G3485">
            <v>0</v>
          </cell>
          <cell r="H3485">
            <v>0</v>
          </cell>
          <cell r="Q3485">
            <v>0</v>
          </cell>
          <cell r="R3485">
            <v>0</v>
          </cell>
          <cell r="S3485">
            <v>0</v>
          </cell>
        </row>
        <row r="3486">
          <cell r="C3486">
            <v>0</v>
          </cell>
          <cell r="D3486">
            <v>0</v>
          </cell>
          <cell r="E3486">
            <v>0</v>
          </cell>
          <cell r="F3486">
            <v>0</v>
          </cell>
          <cell r="G3486">
            <v>0</v>
          </cell>
          <cell r="H3486">
            <v>0</v>
          </cell>
          <cell r="Q3486">
            <v>0</v>
          </cell>
          <cell r="R3486">
            <v>0</v>
          </cell>
          <cell r="S3486">
            <v>0</v>
          </cell>
        </row>
        <row r="3487">
          <cell r="A3487" t="str">
            <v>E403</v>
          </cell>
          <cell r="C3487" t="str">
            <v>混凝土搅拌机</v>
          </cell>
          <cell r="D3487" t="str">
            <v>台班</v>
          </cell>
          <cell r="E3487">
            <v>0.10952000000000002</v>
          </cell>
          <cell r="F3487">
            <v>28.477384246729034</v>
          </cell>
          <cell r="G3487">
            <v>3.1188431227017643</v>
          </cell>
          <cell r="H3487">
            <v>302.99560937047642</v>
          </cell>
          <cell r="J3487">
            <v>0.37</v>
          </cell>
          <cell r="Q3487">
            <v>11.280560000000001</v>
          </cell>
          <cell r="R3487">
            <v>321.24084163828172</v>
          </cell>
          <cell r="S3487">
            <v>31208.54776515907</v>
          </cell>
        </row>
        <row r="3488">
          <cell r="A3488" t="str">
            <v>E010-1</v>
          </cell>
          <cell r="C3488" t="str">
            <v>履带反铲日立ZX250H-1m3</v>
          </cell>
          <cell r="D3488" t="str">
            <v>台班</v>
          </cell>
          <cell r="E3488">
            <v>1.4040000000000002E-2</v>
          </cell>
          <cell r="F3488">
            <v>194.35600634043132</v>
          </cell>
          <cell r="G3488">
            <v>2.728758329019656</v>
          </cell>
          <cell r="H3488">
            <v>265.0988716642596</v>
          </cell>
          <cell r="K3488">
            <v>0.26</v>
          </cell>
          <cell r="Q3488">
            <v>1.4461200000000003</v>
          </cell>
          <cell r="R3488">
            <v>281.06210788902456</v>
          </cell>
          <cell r="S3488">
            <v>27305.183781418738</v>
          </cell>
        </row>
        <row r="3489">
          <cell r="A3489" t="str">
            <v>E012</v>
          </cell>
          <cell r="C3489" t="str">
            <v>山推SD22/220HP</v>
          </cell>
          <cell r="D3489" t="str">
            <v>台班</v>
          </cell>
          <cell r="E3489">
            <v>2.8080000000000002E-3</v>
          </cell>
          <cell r="F3489">
            <v>276.00076766337224</v>
          </cell>
          <cell r="G3489">
            <v>0.77501015559874931</v>
          </cell>
          <cell r="H3489">
            <v>75.292236616418506</v>
          </cell>
          <cell r="K3489">
            <v>5.1999999999999998E-2</v>
          </cell>
          <cell r="Q3489">
            <v>0.28922400000000004</v>
          </cell>
          <cell r="R3489">
            <v>79.826046026671179</v>
          </cell>
          <cell r="S3489">
            <v>7755.1003714911058</v>
          </cell>
        </row>
        <row r="3490">
          <cell r="A3490" t="str">
            <v>E501</v>
          </cell>
          <cell r="C3490" t="str">
            <v>自卸车</v>
          </cell>
          <cell r="D3490" t="str">
            <v>台班</v>
          </cell>
          <cell r="E3490">
            <v>0</v>
          </cell>
          <cell r="F3490">
            <v>136.63857054583232</v>
          </cell>
          <cell r="G3490">
            <v>0</v>
          </cell>
          <cell r="H3490">
            <v>0</v>
          </cell>
          <cell r="L3490">
            <v>0.08</v>
          </cell>
          <cell r="Q3490">
            <v>0</v>
          </cell>
          <cell r="R3490">
            <v>0</v>
          </cell>
          <cell r="S3490">
            <v>0</v>
          </cell>
        </row>
        <row r="3491">
          <cell r="A3491" t="str">
            <v>E711-1</v>
          </cell>
          <cell r="C3491" t="str">
            <v>洒水车6000L</v>
          </cell>
          <cell r="D3491" t="str">
            <v>台班</v>
          </cell>
          <cell r="E3491">
            <v>0</v>
          </cell>
          <cell r="F3491">
            <v>178.39504715484043</v>
          </cell>
          <cell r="G3491">
            <v>0</v>
          </cell>
          <cell r="H3491">
            <v>0</v>
          </cell>
          <cell r="L3491">
            <v>0.04</v>
          </cell>
          <cell r="Q3491">
            <v>0</v>
          </cell>
          <cell r="R3491">
            <v>0</v>
          </cell>
          <cell r="S3491">
            <v>0</v>
          </cell>
        </row>
        <row r="3492">
          <cell r="C3492">
            <v>0</v>
          </cell>
          <cell r="D3492">
            <v>0</v>
          </cell>
          <cell r="E3492">
            <v>0</v>
          </cell>
          <cell r="F3492">
            <v>0</v>
          </cell>
          <cell r="G3492">
            <v>0</v>
          </cell>
          <cell r="H3492">
            <v>0</v>
          </cell>
          <cell r="Q3492">
            <v>0</v>
          </cell>
          <cell r="R3492">
            <v>0</v>
          </cell>
          <cell r="S3492">
            <v>0</v>
          </cell>
        </row>
        <row r="3493">
          <cell r="C3493">
            <v>0</v>
          </cell>
          <cell r="D3493">
            <v>0</v>
          </cell>
          <cell r="E3493">
            <v>0</v>
          </cell>
          <cell r="F3493">
            <v>0</v>
          </cell>
          <cell r="G3493">
            <v>0</v>
          </cell>
          <cell r="H3493">
            <v>0</v>
          </cell>
          <cell r="Q3493">
            <v>0</v>
          </cell>
          <cell r="R3493">
            <v>0</v>
          </cell>
          <cell r="S3493">
            <v>0</v>
          </cell>
        </row>
        <row r="3494">
          <cell r="C3494">
            <v>0</v>
          </cell>
          <cell r="D3494">
            <v>0</v>
          </cell>
          <cell r="E3494">
            <v>0</v>
          </cell>
          <cell r="F3494">
            <v>0</v>
          </cell>
          <cell r="G3494">
            <v>0</v>
          </cell>
          <cell r="H3494">
            <v>0</v>
          </cell>
          <cell r="Q3494">
            <v>0</v>
          </cell>
          <cell r="R3494">
            <v>0</v>
          </cell>
          <cell r="S3494">
            <v>0</v>
          </cell>
        </row>
        <row r="3495">
          <cell r="C3495">
            <v>0</v>
          </cell>
          <cell r="D3495">
            <v>0</v>
          </cell>
          <cell r="E3495">
            <v>0</v>
          </cell>
          <cell r="F3495">
            <v>0</v>
          </cell>
          <cell r="H3495">
            <v>0</v>
          </cell>
          <cell r="Q3495">
            <v>0</v>
          </cell>
          <cell r="R3495">
            <v>0</v>
          </cell>
          <cell r="S3495">
            <v>0</v>
          </cell>
        </row>
        <row r="3496">
          <cell r="C3496">
            <v>0</v>
          </cell>
          <cell r="D3496">
            <v>0</v>
          </cell>
          <cell r="E3496">
            <v>0</v>
          </cell>
          <cell r="F3496">
            <v>0</v>
          </cell>
          <cell r="H3496">
            <v>0</v>
          </cell>
          <cell r="Q3496">
            <v>0</v>
          </cell>
          <cell r="R3496">
            <v>0</v>
          </cell>
          <cell r="S3496">
            <v>0</v>
          </cell>
        </row>
        <row r="3497">
          <cell r="B3497">
            <v>4</v>
          </cell>
          <cell r="C3497" t="str">
            <v>基本直接费</v>
          </cell>
          <cell r="G3497">
            <v>465.04312304853772</v>
          </cell>
        </row>
        <row r="3498">
          <cell r="B3498">
            <v>5</v>
          </cell>
          <cell r="C3498" t="str">
            <v>其他直接费</v>
          </cell>
          <cell r="G3498">
            <v>75.506965117267384</v>
          </cell>
        </row>
        <row r="3499">
          <cell r="B3499">
            <v>6</v>
          </cell>
          <cell r="C3499" t="str">
            <v>间接费</v>
          </cell>
          <cell r="G3499">
            <v>35.001191841511627</v>
          </cell>
        </row>
        <row r="3500">
          <cell r="B3500">
            <v>7</v>
          </cell>
          <cell r="C3500" t="str">
            <v>合计</v>
          </cell>
          <cell r="G3500">
            <v>575.55128000731679</v>
          </cell>
        </row>
        <row r="3502">
          <cell r="B3502" t="str">
            <v>单   价   分   析   表</v>
          </cell>
          <cell r="J3502" t="str">
            <v>工序划分</v>
          </cell>
          <cell r="Q3502" t="str">
            <v>汇总项</v>
          </cell>
        </row>
        <row r="3503">
          <cell r="J3503" t="str">
            <v>6=323</v>
          </cell>
          <cell r="K3503" t="str">
            <v>1=120</v>
          </cell>
          <cell r="L3503" t="str">
            <v>1=111</v>
          </cell>
        </row>
        <row r="3504">
          <cell r="A3504" t="str">
            <v>BOQ系数</v>
          </cell>
          <cell r="B3504" t="str">
            <v>项目编号:</v>
          </cell>
          <cell r="C3504" t="str">
            <v>砖砌井1700*1000</v>
          </cell>
          <cell r="G3504" t="str">
            <v>数量</v>
          </cell>
          <cell r="H3504">
            <v>38</v>
          </cell>
          <cell r="I3504" t="str">
            <v>单价</v>
          </cell>
        </row>
        <row r="3505">
          <cell r="B3505" t="str">
            <v>项目名称:</v>
          </cell>
          <cell r="C3505" t="str">
            <v>Provide, supply and fix 1700x 800 masonry manhole with a 1500x600x70 thick manhole cover with handles.</v>
          </cell>
          <cell r="G3505" t="str">
            <v>单位</v>
          </cell>
          <cell r="H3505">
            <v>0</v>
          </cell>
          <cell r="I3505">
            <v>601.77017791830258</v>
          </cell>
          <cell r="J3505" t="str">
            <v>井</v>
          </cell>
          <cell r="K3505" t="str">
            <v>挖</v>
          </cell>
          <cell r="L3505" t="str">
            <v>弃运</v>
          </cell>
        </row>
        <row r="3506">
          <cell r="A3506" t="str">
            <v>砖砌井1700*1000</v>
          </cell>
          <cell r="B3506" t="str">
            <v>单   价:</v>
          </cell>
          <cell r="C3506">
            <v>511.50465123055716</v>
          </cell>
          <cell r="D3506" t="str">
            <v>USD/</v>
          </cell>
          <cell r="G3506" t="str">
            <v>定额单位</v>
          </cell>
          <cell r="I3506">
            <v>58462</v>
          </cell>
          <cell r="J3506">
            <v>829.44</v>
          </cell>
        </row>
        <row r="3507">
          <cell r="A3507" t="str">
            <v>定额号</v>
          </cell>
          <cell r="B3507" t="str">
            <v>E01</v>
          </cell>
          <cell r="C3507" t="str">
            <v>名称及规格</v>
          </cell>
          <cell r="D3507" t="str">
            <v>单位</v>
          </cell>
          <cell r="E3507" t="str">
            <v>数  量</v>
          </cell>
          <cell r="F3507" t="str">
            <v>单价</v>
          </cell>
          <cell r="G3507" t="str">
            <v>合价</v>
          </cell>
          <cell r="J3507" t="str">
            <v>座</v>
          </cell>
          <cell r="K3507" t="str">
            <v>100M3</v>
          </cell>
          <cell r="L3507" t="str">
            <v>100m3</v>
          </cell>
          <cell r="Q3507" t="str">
            <v>数量汇总</v>
          </cell>
          <cell r="R3507" t="str">
            <v>价格汇总(美元)</v>
          </cell>
          <cell r="S3507" t="str">
            <v>价格汇总(当地币)</v>
          </cell>
        </row>
        <row r="3508">
          <cell r="G3508" t="str">
            <v>美元</v>
          </cell>
          <cell r="H3508" t="str">
            <v>当地币</v>
          </cell>
          <cell r="J3508">
            <v>1</v>
          </cell>
          <cell r="K3508">
            <v>2.5499999999999998E-2</v>
          </cell>
          <cell r="L3508">
            <v>0</v>
          </cell>
        </row>
        <row r="3509">
          <cell r="A3509" t="str">
            <v>L00</v>
          </cell>
          <cell r="B3509">
            <v>1</v>
          </cell>
          <cell r="C3509" t="str">
            <v>人工</v>
          </cell>
          <cell r="G3509">
            <v>42.203652393206383</v>
          </cell>
          <cell r="H3509">
            <v>4100.0848300000007</v>
          </cell>
          <cell r="Q3509">
            <v>0</v>
          </cell>
          <cell r="R3509">
            <v>1603.7387909418426</v>
          </cell>
          <cell r="S3509">
            <v>155803.22354000004</v>
          </cell>
        </row>
        <row r="3510">
          <cell r="A3510" t="str">
            <v>L10</v>
          </cell>
          <cell r="B3510">
            <v>1.1000000000000001</v>
          </cell>
          <cell r="C3510" t="str">
            <v>力工</v>
          </cell>
          <cell r="D3510" t="str">
            <v>day</v>
          </cell>
          <cell r="E3510">
            <v>10.446076</v>
          </cell>
          <cell r="F3510">
            <v>2.8821410190427175</v>
          </cell>
          <cell r="G3510">
            <v>30.107064127637674</v>
          </cell>
          <cell r="H3510">
            <v>2924.90128</v>
          </cell>
          <cell r="J3510">
            <v>10.432</v>
          </cell>
          <cell r="K3510">
            <v>0.55199999999999994</v>
          </cell>
          <cell r="Q3510">
            <v>396.95088799999996</v>
          </cell>
          <cell r="R3510">
            <v>1144.0684368502316</v>
          </cell>
          <cell r="S3510">
            <v>111146.24864000001</v>
          </cell>
        </row>
        <row r="3511">
          <cell r="A3511" t="str">
            <v>L20</v>
          </cell>
          <cell r="B3511">
            <v>1.2</v>
          </cell>
          <cell r="C3511" t="str">
            <v>技工</v>
          </cell>
          <cell r="D3511" t="str">
            <v>day</v>
          </cell>
          <cell r="E3511">
            <v>2.6115189999999999</v>
          </cell>
          <cell r="F3511">
            <v>4.6320123520329384</v>
          </cell>
          <cell r="G3511">
            <v>12.096588265568707</v>
          </cell>
          <cell r="H3511">
            <v>1175.18355</v>
          </cell>
          <cell r="J3511">
            <v>2.6080000000000001</v>
          </cell>
          <cell r="K3511">
            <v>0.13799999999999998</v>
          </cell>
          <cell r="Q3511">
            <v>99.237721999999991</v>
          </cell>
          <cell r="R3511">
            <v>459.67035409161088</v>
          </cell>
          <cell r="S3511">
            <v>44656.974900000001</v>
          </cell>
        </row>
        <row r="3512">
          <cell r="A3512" t="str">
            <v>M000</v>
          </cell>
          <cell r="B3512">
            <v>2</v>
          </cell>
          <cell r="C3512" t="str">
            <v>建筑材料</v>
          </cell>
          <cell r="G3512">
            <v>422.44821249238942</v>
          </cell>
          <cell r="H3512">
            <v>41040.843843635637</v>
          </cell>
          <cell r="Q3512">
            <v>0</v>
          </cell>
          <cell r="R3512">
            <v>16053.032074710798</v>
          </cell>
          <cell r="S3512">
            <v>1559552.0660581542</v>
          </cell>
        </row>
        <row r="3513">
          <cell r="A3513" t="str">
            <v>C15</v>
          </cell>
          <cell r="C3513" t="str">
            <v>混凝土C15</v>
          </cell>
          <cell r="D3513" t="str">
            <v>m3</v>
          </cell>
          <cell r="E3513">
            <v>0.93799999999999994</v>
          </cell>
          <cell r="F3513">
            <v>45.62</v>
          </cell>
          <cell r="G3513">
            <v>42.791559999999997</v>
          </cell>
          <cell r="H3513">
            <v>4157.2000539999999</v>
          </cell>
          <cell r="J3513">
            <v>0.93799999999999994</v>
          </cell>
          <cell r="Q3513">
            <v>35.643999999999998</v>
          </cell>
          <cell r="R3513">
            <v>1626.0792799999999</v>
          </cell>
          <cell r="S3513">
            <v>157973.602052</v>
          </cell>
        </row>
        <row r="3514">
          <cell r="A3514" t="str">
            <v>C20</v>
          </cell>
          <cell r="C3514" t="str">
            <v>混凝土C20</v>
          </cell>
          <cell r="D3514" t="str">
            <v>m3</v>
          </cell>
          <cell r="E3514">
            <v>0.47299999999999998</v>
          </cell>
          <cell r="F3514">
            <v>51.99</v>
          </cell>
          <cell r="G3514">
            <v>24.591269999999998</v>
          </cell>
          <cell r="H3514">
            <v>2389.0418804999999</v>
          </cell>
          <cell r="J3514">
            <v>0.47299999999999998</v>
          </cell>
          <cell r="Q3514">
            <v>17.974</v>
          </cell>
          <cell r="R3514">
            <v>934.46825999999987</v>
          </cell>
          <cell r="S3514">
            <v>90783.591459000003</v>
          </cell>
        </row>
        <row r="3515">
          <cell r="A3515" t="str">
            <v>M30</v>
          </cell>
          <cell r="C3515" t="str">
            <v>砂浆M7.5</v>
          </cell>
          <cell r="D3515" t="str">
            <v>m3</v>
          </cell>
          <cell r="E3515">
            <v>1.1499999999999999</v>
          </cell>
          <cell r="F3515">
            <v>40.71</v>
          </cell>
          <cell r="G3515">
            <v>46.816499999999998</v>
          </cell>
          <cell r="H3515">
            <v>4548.2229749999997</v>
          </cell>
          <cell r="J3515">
            <v>1.1499999999999999</v>
          </cell>
          <cell r="Q3515">
            <v>43.699999999999996</v>
          </cell>
          <cell r="R3515">
            <v>1779.0269999999998</v>
          </cell>
          <cell r="S3515">
            <v>172832.47305</v>
          </cell>
        </row>
        <row r="3516">
          <cell r="A3516" t="str">
            <v>M31</v>
          </cell>
          <cell r="C3516" t="str">
            <v>水泥砂浆1:2</v>
          </cell>
          <cell r="D3516" t="str">
            <v>m3</v>
          </cell>
          <cell r="E3516">
            <v>0.15</v>
          </cell>
          <cell r="F3516">
            <v>83.41</v>
          </cell>
          <cell r="G3516">
            <v>12.5115</v>
          </cell>
          <cell r="H3516">
            <v>1215.492225</v>
          </cell>
          <cell r="J3516">
            <v>0.15</v>
          </cell>
          <cell r="Q3516">
            <v>5.7</v>
          </cell>
          <cell r="R3516">
            <v>475.43700000000001</v>
          </cell>
          <cell r="S3516">
            <v>46188.704549999995</v>
          </cell>
        </row>
        <row r="3517">
          <cell r="A3517" t="str">
            <v>Q18</v>
          </cell>
          <cell r="C3517" t="str">
            <v>草袋</v>
          </cell>
          <cell r="D3517" t="str">
            <v>no</v>
          </cell>
          <cell r="E3517">
            <v>8.5500000000000007</v>
          </cell>
          <cell r="F3517">
            <v>0.33015873015873021</v>
          </cell>
          <cell r="G3517">
            <v>2.8228571428571434</v>
          </cell>
          <cell r="H3517">
            <v>274.24057142857151</v>
          </cell>
          <cell r="J3517">
            <v>8.5500000000000007</v>
          </cell>
          <cell r="Q3517">
            <v>324.90000000000003</v>
          </cell>
          <cell r="R3517">
            <v>107.26857142857145</v>
          </cell>
          <cell r="S3517">
            <v>10421.141714285717</v>
          </cell>
        </row>
        <row r="3518">
          <cell r="A3518" t="str">
            <v>Q12</v>
          </cell>
          <cell r="C3518" t="str">
            <v>砖90*190*390</v>
          </cell>
          <cell r="D3518" t="str">
            <v>no</v>
          </cell>
          <cell r="E3518">
            <v>181.93204858299598</v>
          </cell>
          <cell r="F3518">
            <v>0.54554812146165721</v>
          </cell>
          <cell r="G3518">
            <v>99.252687338124403</v>
          </cell>
          <cell r="H3518">
            <v>9642.398574898787</v>
          </cell>
          <cell r="J3518">
            <v>181.93204858299598</v>
          </cell>
          <cell r="Q3518">
            <v>6913.4178461538468</v>
          </cell>
          <cell r="R3518">
            <v>3771.6021188487275</v>
          </cell>
          <cell r="S3518">
            <v>366411.1458461539</v>
          </cell>
        </row>
        <row r="3519">
          <cell r="A3519" t="str">
            <v>Y08</v>
          </cell>
          <cell r="C3519" t="str">
            <v>水</v>
          </cell>
          <cell r="D3519" t="str">
            <v>m3</v>
          </cell>
          <cell r="E3519">
            <v>2.52</v>
          </cell>
          <cell r="F3519">
            <v>0.51466803911477099</v>
          </cell>
          <cell r="G3519">
            <v>1.2969634585692229</v>
          </cell>
          <cell r="H3519">
            <v>126.00000000000001</v>
          </cell>
          <cell r="J3519">
            <v>2.52</v>
          </cell>
          <cell r="L3519">
            <v>1.2</v>
          </cell>
          <cell r="Q3519">
            <v>95.76</v>
          </cell>
          <cell r="R3519">
            <v>49.284611425630473</v>
          </cell>
          <cell r="S3519">
            <v>4788.0000000000009</v>
          </cell>
        </row>
        <row r="3520">
          <cell r="A3520" t="str">
            <v>Y09</v>
          </cell>
          <cell r="C3520" t="str">
            <v>电</v>
          </cell>
          <cell r="D3520" t="str">
            <v>kwh</v>
          </cell>
          <cell r="E3520">
            <v>0.56000000000000005</v>
          </cell>
          <cell r="F3520">
            <v>0.11322696860524961</v>
          </cell>
          <cell r="G3520">
            <v>6.3407102418939792E-2</v>
          </cell>
          <cell r="H3520">
            <v>6.160000000000001</v>
          </cell>
          <cell r="J3520">
            <v>0.56000000000000005</v>
          </cell>
          <cell r="Q3520">
            <v>21.28</v>
          </cell>
          <cell r="R3520">
            <v>2.4094698919197119</v>
          </cell>
          <cell r="S3520">
            <v>234.08000000000004</v>
          </cell>
        </row>
        <row r="3521">
          <cell r="C3521">
            <v>0</v>
          </cell>
          <cell r="D3521">
            <v>0</v>
          </cell>
          <cell r="E3521">
            <v>0</v>
          </cell>
          <cell r="F3521">
            <v>0</v>
          </cell>
          <cell r="G3521">
            <v>0</v>
          </cell>
          <cell r="H3521">
            <v>0</v>
          </cell>
          <cell r="Q3521">
            <v>0</v>
          </cell>
          <cell r="R3521">
            <v>0</v>
          </cell>
          <cell r="S3521">
            <v>0</v>
          </cell>
        </row>
        <row r="3522">
          <cell r="C3522">
            <v>0</v>
          </cell>
          <cell r="D3522">
            <v>0</v>
          </cell>
          <cell r="E3522">
            <v>0</v>
          </cell>
          <cell r="F3522">
            <v>0</v>
          </cell>
          <cell r="G3522">
            <v>0</v>
          </cell>
          <cell r="H3522">
            <v>0</v>
          </cell>
          <cell r="Q3522">
            <v>0</v>
          </cell>
          <cell r="R3522">
            <v>0</v>
          </cell>
          <cell r="S3522">
            <v>0</v>
          </cell>
        </row>
        <row r="3523">
          <cell r="C3523">
            <v>0</v>
          </cell>
          <cell r="D3523">
            <v>0</v>
          </cell>
          <cell r="E3523">
            <v>0</v>
          </cell>
          <cell r="F3523">
            <v>0</v>
          </cell>
          <cell r="G3523">
            <v>0</v>
          </cell>
          <cell r="H3523">
            <v>0</v>
          </cell>
          <cell r="Q3523">
            <v>0</v>
          </cell>
          <cell r="R3523">
            <v>0</v>
          </cell>
          <cell r="S3523">
            <v>0</v>
          </cell>
        </row>
        <row r="3524">
          <cell r="C3524">
            <v>0</v>
          </cell>
          <cell r="D3524">
            <v>0</v>
          </cell>
          <cell r="E3524">
            <v>0</v>
          </cell>
          <cell r="F3524">
            <v>0</v>
          </cell>
          <cell r="G3524">
            <v>0</v>
          </cell>
          <cell r="H3524">
            <v>0</v>
          </cell>
          <cell r="Q3524">
            <v>0</v>
          </cell>
          <cell r="R3524">
            <v>0</v>
          </cell>
          <cell r="S3524">
            <v>0</v>
          </cell>
        </row>
        <row r="3525">
          <cell r="C3525">
            <v>0</v>
          </cell>
          <cell r="D3525">
            <v>0</v>
          </cell>
          <cell r="E3525">
            <v>0</v>
          </cell>
          <cell r="F3525">
            <v>0</v>
          </cell>
          <cell r="G3525">
            <v>0</v>
          </cell>
          <cell r="H3525">
            <v>0</v>
          </cell>
          <cell r="Q3525">
            <v>0</v>
          </cell>
          <cell r="R3525">
            <v>0</v>
          </cell>
          <cell r="S3525">
            <v>0</v>
          </cell>
        </row>
        <row r="3526">
          <cell r="C3526">
            <v>0</v>
          </cell>
          <cell r="D3526">
            <v>0</v>
          </cell>
          <cell r="E3526">
            <v>0</v>
          </cell>
          <cell r="F3526">
            <v>0</v>
          </cell>
          <cell r="G3526">
            <v>0</v>
          </cell>
          <cell r="H3526">
            <v>0</v>
          </cell>
          <cell r="Q3526">
            <v>0</v>
          </cell>
          <cell r="R3526">
            <v>0</v>
          </cell>
          <cell r="S3526">
            <v>0</v>
          </cell>
        </row>
        <row r="3527">
          <cell r="C3527">
            <v>0</v>
          </cell>
          <cell r="D3527">
            <v>0</v>
          </cell>
          <cell r="E3527">
            <v>0</v>
          </cell>
          <cell r="F3527">
            <v>0</v>
          </cell>
          <cell r="G3527">
            <v>0</v>
          </cell>
          <cell r="H3527">
            <v>0</v>
          </cell>
          <cell r="Q3527">
            <v>0</v>
          </cell>
          <cell r="R3527">
            <v>0</v>
          </cell>
          <cell r="S3527">
            <v>0</v>
          </cell>
        </row>
        <row r="3528">
          <cell r="C3528">
            <v>0</v>
          </cell>
          <cell r="D3528">
            <v>0</v>
          </cell>
          <cell r="E3528">
            <v>0</v>
          </cell>
          <cell r="F3528">
            <v>0</v>
          </cell>
          <cell r="G3528">
            <v>0</v>
          </cell>
          <cell r="H3528">
            <v>0</v>
          </cell>
          <cell r="Q3528">
            <v>0</v>
          </cell>
          <cell r="R3528">
            <v>0</v>
          </cell>
          <cell r="S3528">
            <v>0</v>
          </cell>
        </row>
        <row r="3529">
          <cell r="C3529">
            <v>0</v>
          </cell>
          <cell r="D3529">
            <v>0</v>
          </cell>
          <cell r="E3529">
            <v>0</v>
          </cell>
          <cell r="F3529">
            <v>0</v>
          </cell>
          <cell r="G3529">
            <v>0</v>
          </cell>
          <cell r="H3529">
            <v>0</v>
          </cell>
          <cell r="Q3529">
            <v>0</v>
          </cell>
          <cell r="R3529">
            <v>0</v>
          </cell>
          <cell r="S3529">
            <v>0</v>
          </cell>
        </row>
        <row r="3530">
          <cell r="C3530">
            <v>0</v>
          </cell>
          <cell r="D3530">
            <v>0</v>
          </cell>
          <cell r="E3530">
            <v>0</v>
          </cell>
          <cell r="F3530">
            <v>0</v>
          </cell>
          <cell r="G3530">
            <v>0</v>
          </cell>
          <cell r="H3530">
            <v>0</v>
          </cell>
          <cell r="Q3530">
            <v>0</v>
          </cell>
          <cell r="R3530">
            <v>0</v>
          </cell>
          <cell r="S3530">
            <v>0</v>
          </cell>
        </row>
        <row r="3531">
          <cell r="C3531">
            <v>0</v>
          </cell>
          <cell r="D3531">
            <v>0</v>
          </cell>
          <cell r="E3531">
            <v>0</v>
          </cell>
          <cell r="F3531">
            <v>0</v>
          </cell>
          <cell r="G3531">
            <v>0</v>
          </cell>
          <cell r="H3531">
            <v>0</v>
          </cell>
          <cell r="Q3531">
            <v>0</v>
          </cell>
          <cell r="R3531">
            <v>0</v>
          </cell>
          <cell r="S3531">
            <v>0</v>
          </cell>
        </row>
        <row r="3532">
          <cell r="A3532" t="str">
            <v>m998</v>
          </cell>
          <cell r="C3532" t="str">
            <v>其它材料费</v>
          </cell>
          <cell r="D3532" t="str">
            <v>%</v>
          </cell>
          <cell r="E3532">
            <v>1</v>
          </cell>
          <cell r="F3532">
            <v>2.3014674504196968</v>
          </cell>
          <cell r="G3532">
            <v>2.3014674504196968</v>
          </cell>
          <cell r="H3532">
            <v>223.58756280827356</v>
          </cell>
          <cell r="J3532">
            <v>1</v>
          </cell>
          <cell r="Q3532">
            <v>38</v>
          </cell>
          <cell r="R3532">
            <v>87.455763115948486</v>
          </cell>
          <cell r="S3532">
            <v>8496.3273867143944</v>
          </cell>
        </row>
        <row r="3533">
          <cell r="A3533" t="str">
            <v>m999</v>
          </cell>
          <cell r="C3533" t="str">
            <v>其它材料费</v>
          </cell>
          <cell r="D3533" t="str">
            <v>usd</v>
          </cell>
          <cell r="E3533">
            <v>190</v>
          </cell>
          <cell r="F3533">
            <v>1</v>
          </cell>
          <cell r="G3533">
            <v>190</v>
          </cell>
          <cell r="H3533">
            <v>18458.5</v>
          </cell>
          <cell r="J3533">
            <v>190</v>
          </cell>
          <cell r="Q3533">
            <v>7220</v>
          </cell>
          <cell r="R3533">
            <v>7220</v>
          </cell>
          <cell r="S3533">
            <v>701423</v>
          </cell>
        </row>
        <row r="3534">
          <cell r="A3534" t="str">
            <v>E000</v>
          </cell>
          <cell r="B3534">
            <v>3</v>
          </cell>
          <cell r="C3534" t="str">
            <v>施工设备</v>
          </cell>
          <cell r="G3534">
            <v>21.57602238979014</v>
          </cell>
          <cell r="H3534">
            <v>2096.1105751681121</v>
          </cell>
          <cell r="Q3534">
            <v>0</v>
          </cell>
          <cell r="R3534">
            <v>819.88885081202534</v>
          </cell>
          <cell r="S3534">
            <v>79652.201856388259</v>
          </cell>
        </row>
        <row r="3535">
          <cell r="A3535" t="str">
            <v>E503</v>
          </cell>
          <cell r="C3535" t="str">
            <v>汽车式起重机8T</v>
          </cell>
          <cell r="D3535" t="str">
            <v>台班</v>
          </cell>
          <cell r="E3535">
            <v>8.3333333333333329E-2</v>
          </cell>
          <cell r="F3535">
            <v>132.30936102687099</v>
          </cell>
          <cell r="G3535">
            <v>11.025780085572581</v>
          </cell>
          <cell r="H3535">
            <v>1071.1545353133763</v>
          </cell>
          <cell r="J3535">
            <v>8.3333333333333329E-2</v>
          </cell>
          <cell r="Q3535">
            <v>3.1666666666666665</v>
          </cell>
          <cell r="R3535">
            <v>418.97964325175809</v>
          </cell>
          <cell r="S3535">
            <v>40703.872341908296</v>
          </cell>
        </row>
        <row r="3536">
          <cell r="A3536" t="str">
            <v>E016</v>
          </cell>
          <cell r="C3536" t="str">
            <v>机动翻斗车</v>
          </cell>
          <cell r="D3536" t="str">
            <v>台班</v>
          </cell>
          <cell r="E3536">
            <v>0.111</v>
          </cell>
          <cell r="F3536">
            <v>43.967331400631274</v>
          </cell>
          <cell r="G3536">
            <v>4.8803737854700717</v>
          </cell>
          <cell r="H3536">
            <v>474.12831325841751</v>
          </cell>
          <cell r="J3536">
            <v>0.111</v>
          </cell>
          <cell r="Q3536">
            <v>4.218</v>
          </cell>
          <cell r="R3536">
            <v>185.45420384786271</v>
          </cell>
          <cell r="S3536">
            <v>18016.875903819866</v>
          </cell>
        </row>
        <row r="3537">
          <cell r="A3537" t="str">
            <v>E403</v>
          </cell>
          <cell r="C3537" t="str">
            <v>混凝土搅拌机</v>
          </cell>
          <cell r="D3537" t="str">
            <v>台班</v>
          </cell>
          <cell r="E3537">
            <v>0.14099999999999999</v>
          </cell>
          <cell r="F3537">
            <v>28.477384246729034</v>
          </cell>
          <cell r="G3537">
            <v>4.0153111787887932</v>
          </cell>
          <cell r="H3537">
            <v>390.08748101933128</v>
          </cell>
          <cell r="J3537">
            <v>0.14099999999999999</v>
          </cell>
          <cell r="Q3537">
            <v>5.3579999999999997</v>
          </cell>
          <cell r="R3537">
            <v>152.58182479397414</v>
          </cell>
          <cell r="S3537">
            <v>14823.324278734588</v>
          </cell>
        </row>
        <row r="3538">
          <cell r="A3538" t="str">
            <v>E010-1</v>
          </cell>
          <cell r="C3538" t="str">
            <v>履带反铲日立ZX250H-1m3</v>
          </cell>
          <cell r="D3538" t="str">
            <v>台班</v>
          </cell>
          <cell r="E3538">
            <v>6.6299999999999996E-3</v>
          </cell>
          <cell r="F3538">
            <v>194.35600634043132</v>
          </cell>
          <cell r="G3538">
            <v>1.2885803220370595</v>
          </cell>
          <cell r="H3538">
            <v>125.18557828590033</v>
          </cell>
          <cell r="K3538">
            <v>0.26</v>
          </cell>
          <cell r="Q3538">
            <v>0.25194</v>
          </cell>
          <cell r="R3538">
            <v>48.966052237408263</v>
          </cell>
          <cell r="S3538">
            <v>4757.0519748642128</v>
          </cell>
        </row>
        <row r="3539">
          <cell r="A3539" t="str">
            <v>E012</v>
          </cell>
          <cell r="C3539" t="str">
            <v>山推SD22/220HP</v>
          </cell>
          <cell r="D3539" t="str">
            <v>台班</v>
          </cell>
          <cell r="E3539">
            <v>1.3259999999999999E-3</v>
          </cell>
          <cell r="F3539">
            <v>276.00076766337224</v>
          </cell>
          <cell r="G3539">
            <v>0.36597701792163156</v>
          </cell>
          <cell r="H3539">
            <v>35.55466729108651</v>
          </cell>
          <cell r="K3539">
            <v>5.1999999999999998E-2</v>
          </cell>
          <cell r="Q3539">
            <v>5.0387999999999995E-2</v>
          </cell>
          <cell r="R3539">
            <v>13.907126681022</v>
          </cell>
          <cell r="S3539">
            <v>1351.0773570612873</v>
          </cell>
        </row>
        <row r="3540">
          <cell r="A3540" t="str">
            <v>E501</v>
          </cell>
          <cell r="C3540" t="str">
            <v>自卸车</v>
          </cell>
          <cell r="D3540" t="str">
            <v>台班</v>
          </cell>
          <cell r="E3540">
            <v>0</v>
          </cell>
          <cell r="F3540">
            <v>136.63857054583232</v>
          </cell>
          <cell r="G3540">
            <v>0</v>
          </cell>
          <cell r="H3540">
            <v>0</v>
          </cell>
          <cell r="L3540">
            <v>0.08</v>
          </cell>
          <cell r="Q3540">
            <v>0</v>
          </cell>
          <cell r="R3540">
            <v>0</v>
          </cell>
          <cell r="S3540">
            <v>0</v>
          </cell>
        </row>
        <row r="3541">
          <cell r="A3541" t="str">
            <v>E711-1</v>
          </cell>
          <cell r="C3541" t="str">
            <v>洒水车6000L</v>
          </cell>
          <cell r="D3541" t="str">
            <v>台班</v>
          </cell>
          <cell r="E3541">
            <v>0</v>
          </cell>
          <cell r="F3541">
            <v>178.39504715484043</v>
          </cell>
          <cell r="G3541">
            <v>0</v>
          </cell>
          <cell r="H3541">
            <v>0</v>
          </cell>
          <cell r="L3541">
            <v>0.04</v>
          </cell>
          <cell r="Q3541">
            <v>0</v>
          </cell>
          <cell r="R3541">
            <v>0</v>
          </cell>
          <cell r="S3541">
            <v>0</v>
          </cell>
        </row>
        <row r="3542">
          <cell r="C3542">
            <v>0</v>
          </cell>
          <cell r="D3542">
            <v>0</v>
          </cell>
          <cell r="E3542">
            <v>0</v>
          </cell>
          <cell r="F3542">
            <v>0</v>
          </cell>
          <cell r="G3542">
            <v>0</v>
          </cell>
          <cell r="H3542">
            <v>0</v>
          </cell>
          <cell r="Q3542">
            <v>0</v>
          </cell>
          <cell r="R3542">
            <v>0</v>
          </cell>
          <cell r="S3542">
            <v>0</v>
          </cell>
        </row>
        <row r="3543">
          <cell r="C3543">
            <v>0</v>
          </cell>
          <cell r="D3543">
            <v>0</v>
          </cell>
          <cell r="E3543">
            <v>0</v>
          </cell>
          <cell r="F3543">
            <v>0</v>
          </cell>
          <cell r="G3543">
            <v>0</v>
          </cell>
          <cell r="H3543">
            <v>0</v>
          </cell>
          <cell r="Q3543">
            <v>0</v>
          </cell>
          <cell r="R3543">
            <v>0</v>
          </cell>
          <cell r="S3543">
            <v>0</v>
          </cell>
        </row>
        <row r="3544">
          <cell r="C3544">
            <v>0</v>
          </cell>
          <cell r="D3544">
            <v>0</v>
          </cell>
          <cell r="E3544">
            <v>0</v>
          </cell>
          <cell r="F3544">
            <v>0</v>
          </cell>
          <cell r="G3544">
            <v>0</v>
          </cell>
          <cell r="H3544">
            <v>0</v>
          </cell>
          <cell r="Q3544">
            <v>0</v>
          </cell>
          <cell r="R3544">
            <v>0</v>
          </cell>
          <cell r="S3544">
            <v>0</v>
          </cell>
        </row>
        <row r="3545">
          <cell r="C3545">
            <v>0</v>
          </cell>
          <cell r="D3545">
            <v>0</v>
          </cell>
          <cell r="E3545">
            <v>0</v>
          </cell>
          <cell r="F3545">
            <v>0</v>
          </cell>
          <cell r="H3545">
            <v>0</v>
          </cell>
          <cell r="Q3545">
            <v>0</v>
          </cell>
          <cell r="R3545">
            <v>0</v>
          </cell>
          <cell r="S3545">
            <v>0</v>
          </cell>
        </row>
        <row r="3546">
          <cell r="C3546">
            <v>0</v>
          </cell>
          <cell r="D3546">
            <v>0</v>
          </cell>
          <cell r="E3546">
            <v>0</v>
          </cell>
          <cell r="F3546">
            <v>0</v>
          </cell>
          <cell r="H3546">
            <v>0</v>
          </cell>
          <cell r="Q3546">
            <v>0</v>
          </cell>
          <cell r="R3546">
            <v>0</v>
          </cell>
          <cell r="S3546">
            <v>0</v>
          </cell>
        </row>
        <row r="3547">
          <cell r="B3547">
            <v>4</v>
          </cell>
          <cell r="C3547" t="str">
            <v>基本直接费</v>
          </cell>
          <cell r="G3547">
            <v>486.22788727538591</v>
          </cell>
        </row>
        <row r="3548">
          <cell r="B3548">
            <v>5</v>
          </cell>
          <cell r="C3548" t="str">
            <v>其他直接费</v>
          </cell>
          <cell r="G3548">
            <v>78.946640223111729</v>
          </cell>
        </row>
        <row r="3549">
          <cell r="B3549">
            <v>6</v>
          </cell>
          <cell r="C3549" t="str">
            <v>间接费</v>
          </cell>
          <cell r="G3549">
            <v>36.595650419805047</v>
          </cell>
        </row>
        <row r="3550">
          <cell r="B3550">
            <v>7</v>
          </cell>
          <cell r="C3550" t="str">
            <v>合计</v>
          </cell>
          <cell r="G3550">
            <v>601.77017791830258</v>
          </cell>
        </row>
        <row r="3552">
          <cell r="B3552" t="str">
            <v>单   价   分   析   表</v>
          </cell>
          <cell r="J3552" t="str">
            <v>工序划分</v>
          </cell>
          <cell r="Q3552" t="str">
            <v>汇总项</v>
          </cell>
        </row>
        <row r="3553">
          <cell r="J3553" t="str">
            <v>6=323</v>
          </cell>
          <cell r="K3553" t="str">
            <v>1=120</v>
          </cell>
          <cell r="L3553" t="str">
            <v>1=111</v>
          </cell>
        </row>
        <row r="3554">
          <cell r="A3554" t="str">
            <v>BOQ系数</v>
          </cell>
          <cell r="B3554" t="str">
            <v>项目编号:</v>
          </cell>
          <cell r="C3554" t="str">
            <v>砖砌井1500*1300*750</v>
          </cell>
          <cell r="G3554" t="str">
            <v>数量</v>
          </cell>
          <cell r="H3554">
            <v>2</v>
          </cell>
          <cell r="I3554" t="str">
            <v>单价</v>
          </cell>
        </row>
        <row r="3555">
          <cell r="B3555" t="str">
            <v>项目名称:</v>
          </cell>
          <cell r="C3555" t="str">
            <v xml:space="preserve">1500 x 1300 x 750 drainage manhole with grated manhole cover </v>
          </cell>
          <cell r="G3555" t="str">
            <v>单位</v>
          </cell>
          <cell r="H3555">
            <v>0</v>
          </cell>
          <cell r="I3555">
            <v>541.13115467498551</v>
          </cell>
          <cell r="J3555" t="str">
            <v>井</v>
          </cell>
          <cell r="K3555" t="str">
            <v>挖</v>
          </cell>
          <cell r="L3555" t="str">
            <v>弃运</v>
          </cell>
        </row>
        <row r="3556">
          <cell r="A3556" t="str">
            <v>砖砌井1500*1300*750</v>
          </cell>
          <cell r="B3556" t="str">
            <v>单   价:</v>
          </cell>
          <cell r="C3556">
            <v>459.96148147373765</v>
          </cell>
          <cell r="D3556" t="str">
            <v>USD/</v>
          </cell>
          <cell r="G3556" t="str">
            <v>定额单位</v>
          </cell>
          <cell r="I3556">
            <v>52571</v>
          </cell>
          <cell r="J3556">
            <v>430.07999999999993</v>
          </cell>
        </row>
        <row r="3557">
          <cell r="A3557" t="str">
            <v>定额号</v>
          </cell>
          <cell r="B3557" t="str">
            <v>E01</v>
          </cell>
          <cell r="C3557" t="str">
            <v>名称及规格</v>
          </cell>
          <cell r="D3557" t="str">
            <v>单位</v>
          </cell>
          <cell r="E3557" t="str">
            <v>数  量</v>
          </cell>
          <cell r="F3557" t="str">
            <v>单价</v>
          </cell>
          <cell r="G3557" t="str">
            <v>合价</v>
          </cell>
          <cell r="J3557" t="str">
            <v>座</v>
          </cell>
          <cell r="K3557" t="str">
            <v>100M3</v>
          </cell>
          <cell r="L3557" t="str">
            <v>100m3</v>
          </cell>
          <cell r="Q3557" t="str">
            <v>数量汇总</v>
          </cell>
          <cell r="R3557" t="str">
            <v>价格汇总(美元)</v>
          </cell>
          <cell r="S3557" t="str">
            <v>价格汇总(当地币)</v>
          </cell>
        </row>
        <row r="3558">
          <cell r="G3558" t="str">
            <v>美元</v>
          </cell>
          <cell r="H3558" t="str">
            <v>当地币</v>
          </cell>
          <cell r="J3558">
            <v>1</v>
          </cell>
          <cell r="K3558">
            <v>1.4625000000000001E-2</v>
          </cell>
          <cell r="L3558">
            <v>0</v>
          </cell>
        </row>
        <row r="3559">
          <cell r="A3559" t="str">
            <v>L00</v>
          </cell>
          <cell r="B3559">
            <v>1</v>
          </cell>
          <cell r="C3559" t="str">
            <v>人工</v>
          </cell>
          <cell r="G3559">
            <v>42.179399408131758</v>
          </cell>
          <cell r="H3559">
            <v>4097.7286525000009</v>
          </cell>
          <cell r="Q3559">
            <v>0</v>
          </cell>
          <cell r="R3559">
            <v>84.358798816263516</v>
          </cell>
          <cell r="S3559">
            <v>8195.4573050000017</v>
          </cell>
        </row>
        <row r="3560">
          <cell r="A3560" t="str">
            <v>L10</v>
          </cell>
          <cell r="B3560">
            <v>1.1000000000000001</v>
          </cell>
          <cell r="C3560" t="str">
            <v>力工</v>
          </cell>
          <cell r="D3560" t="str">
            <v>day</v>
          </cell>
          <cell r="E3560">
            <v>10.440073</v>
          </cell>
          <cell r="F3560">
            <v>2.8821410190427175</v>
          </cell>
          <cell r="G3560">
            <v>30.08976263510036</v>
          </cell>
          <cell r="H3560">
            <v>2923.2204400000001</v>
          </cell>
          <cell r="J3560">
            <v>10.432</v>
          </cell>
          <cell r="K3560">
            <v>0.55199999999999994</v>
          </cell>
          <cell r="Q3560">
            <v>20.880146</v>
          </cell>
          <cell r="R3560">
            <v>60.17952527020072</v>
          </cell>
          <cell r="S3560">
            <v>5846.4408800000001</v>
          </cell>
        </row>
        <row r="3561">
          <cell r="A3561" t="str">
            <v>L20</v>
          </cell>
          <cell r="B3561">
            <v>1.2</v>
          </cell>
          <cell r="C3561" t="str">
            <v>技工</v>
          </cell>
          <cell r="D3561" t="str">
            <v>day</v>
          </cell>
          <cell r="E3561">
            <v>2.61001825</v>
          </cell>
          <cell r="F3561">
            <v>4.6320123520329384</v>
          </cell>
          <cell r="G3561">
            <v>12.089636773031394</v>
          </cell>
          <cell r="H3561">
            <v>1174.5082124999999</v>
          </cell>
          <cell r="J3561">
            <v>2.6080000000000001</v>
          </cell>
          <cell r="K3561">
            <v>0.13799999999999998</v>
          </cell>
          <cell r="Q3561">
            <v>5.2200365</v>
          </cell>
          <cell r="R3561">
            <v>24.179273546062788</v>
          </cell>
          <cell r="S3561">
            <v>2349.0164249999998</v>
          </cell>
        </row>
        <row r="3562">
          <cell r="A3562" t="str">
            <v>M000</v>
          </cell>
          <cell r="B3562">
            <v>2</v>
          </cell>
          <cell r="C3562" t="str">
            <v>建筑材料</v>
          </cell>
          <cell r="G3562">
            <v>374.1819982424052</v>
          </cell>
          <cell r="H3562">
            <v>36351.78112924967</v>
          </cell>
          <cell r="Q3562">
            <v>0</v>
          </cell>
          <cell r="R3562">
            <v>748.3639964848104</v>
          </cell>
          <cell r="S3562">
            <v>72703.56225849934</v>
          </cell>
        </row>
        <row r="3563">
          <cell r="A3563" t="str">
            <v>C15</v>
          </cell>
          <cell r="C3563" t="str">
            <v>混凝土C15</v>
          </cell>
          <cell r="D3563" t="str">
            <v>m3</v>
          </cell>
          <cell r="E3563">
            <v>0.93799999999999994</v>
          </cell>
          <cell r="F3563">
            <v>45.62</v>
          </cell>
          <cell r="G3563">
            <v>42.791559999999997</v>
          </cell>
          <cell r="H3563">
            <v>4157.2000539999999</v>
          </cell>
          <cell r="J3563">
            <v>0.93799999999999994</v>
          </cell>
          <cell r="Q3563">
            <v>1.8759999999999999</v>
          </cell>
          <cell r="R3563">
            <v>85.583119999999994</v>
          </cell>
          <cell r="S3563">
            <v>8314.4001079999998</v>
          </cell>
        </row>
        <row r="3564">
          <cell r="A3564" t="str">
            <v>C20</v>
          </cell>
          <cell r="C3564" t="str">
            <v>混凝土C20</v>
          </cell>
          <cell r="D3564" t="str">
            <v>m3</v>
          </cell>
          <cell r="E3564">
            <v>0.47299999999999998</v>
          </cell>
          <cell r="F3564">
            <v>51.99</v>
          </cell>
          <cell r="G3564">
            <v>24.591269999999998</v>
          </cell>
          <cell r="H3564">
            <v>2389.0418804999999</v>
          </cell>
          <cell r="J3564">
            <v>0.47299999999999998</v>
          </cell>
          <cell r="Q3564">
            <v>0.94599999999999995</v>
          </cell>
          <cell r="R3564">
            <v>49.182539999999996</v>
          </cell>
          <cell r="S3564">
            <v>4778.0837609999999</v>
          </cell>
        </row>
        <row r="3565">
          <cell r="A3565" t="str">
            <v>M30</v>
          </cell>
          <cell r="C3565" t="str">
            <v>砂浆M7.5</v>
          </cell>
          <cell r="D3565" t="str">
            <v>m3</v>
          </cell>
          <cell r="E3565">
            <v>1.1499999999999999</v>
          </cell>
          <cell r="F3565">
            <v>40.71</v>
          </cell>
          <cell r="G3565">
            <v>46.816499999999998</v>
          </cell>
          <cell r="H3565">
            <v>4548.2229749999997</v>
          </cell>
          <cell r="J3565">
            <v>1.1499999999999999</v>
          </cell>
          <cell r="Q3565">
            <v>2.2999999999999998</v>
          </cell>
          <cell r="R3565">
            <v>93.632999999999996</v>
          </cell>
          <cell r="S3565">
            <v>9096.4459499999994</v>
          </cell>
        </row>
        <row r="3566">
          <cell r="A3566" t="str">
            <v>M31</v>
          </cell>
          <cell r="C3566" t="str">
            <v>水泥砂浆1:2</v>
          </cell>
          <cell r="D3566" t="str">
            <v>m3</v>
          </cell>
          <cell r="E3566">
            <v>0.15</v>
          </cell>
          <cell r="F3566">
            <v>83.41</v>
          </cell>
          <cell r="G3566">
            <v>12.5115</v>
          </cell>
          <cell r="H3566">
            <v>1215.492225</v>
          </cell>
          <cell r="J3566">
            <v>0.15</v>
          </cell>
          <cell r="Q3566">
            <v>0.3</v>
          </cell>
          <cell r="R3566">
            <v>25.023</v>
          </cell>
          <cell r="S3566">
            <v>2430.9844499999999</v>
          </cell>
        </row>
        <row r="3567">
          <cell r="A3567" t="str">
            <v>Q18</v>
          </cell>
          <cell r="C3567" t="str">
            <v>草袋</v>
          </cell>
          <cell r="D3567" t="str">
            <v>no</v>
          </cell>
          <cell r="E3567">
            <v>8.5500000000000007</v>
          </cell>
          <cell r="F3567">
            <v>0.33015873015873021</v>
          </cell>
          <cell r="G3567">
            <v>2.8228571428571434</v>
          </cell>
          <cell r="H3567">
            <v>274.24057142857151</v>
          </cell>
          <cell r="J3567">
            <v>8.5500000000000007</v>
          </cell>
          <cell r="Q3567">
            <v>17.100000000000001</v>
          </cell>
          <cell r="R3567">
            <v>5.6457142857142868</v>
          </cell>
          <cell r="S3567">
            <v>548.48114285714303</v>
          </cell>
        </row>
        <row r="3568">
          <cell r="A3568" t="str">
            <v>Q12</v>
          </cell>
          <cell r="C3568" t="str">
            <v>砖90*190*390</v>
          </cell>
          <cell r="D3568" t="str">
            <v>no</v>
          </cell>
          <cell r="E3568">
            <v>94.335136302294174</v>
          </cell>
          <cell r="F3568">
            <v>0.54554812146165721</v>
          </cell>
          <cell r="G3568">
            <v>51.46435639754597</v>
          </cell>
          <cell r="H3568">
            <v>4999.7622240215915</v>
          </cell>
          <cell r="J3568">
            <v>94.335136302294174</v>
          </cell>
          <cell r="Q3568">
            <v>188.67027260458835</v>
          </cell>
          <cell r="R3568">
            <v>102.92871279509194</v>
          </cell>
          <cell r="S3568">
            <v>9999.5244480431829</v>
          </cell>
        </row>
        <row r="3569">
          <cell r="A3569" t="str">
            <v>Y08</v>
          </cell>
          <cell r="C3569" t="str">
            <v>水</v>
          </cell>
          <cell r="D3569" t="str">
            <v>m3</v>
          </cell>
          <cell r="E3569">
            <v>2.52</v>
          </cell>
          <cell r="F3569">
            <v>0.51466803911477099</v>
          </cell>
          <cell r="G3569">
            <v>1.2969634585692229</v>
          </cell>
          <cell r="H3569">
            <v>126.00000000000001</v>
          </cell>
          <cell r="J3569">
            <v>2.52</v>
          </cell>
          <cell r="L3569">
            <v>1.2</v>
          </cell>
          <cell r="Q3569">
            <v>5.04</v>
          </cell>
          <cell r="R3569">
            <v>2.5939269171384458</v>
          </cell>
          <cell r="S3569">
            <v>252.00000000000003</v>
          </cell>
        </row>
        <row r="3570">
          <cell r="A3570" t="str">
            <v>Y09</v>
          </cell>
          <cell r="C3570" t="str">
            <v>电</v>
          </cell>
          <cell r="D3570" t="str">
            <v>kwh</v>
          </cell>
          <cell r="E3570">
            <v>0.56000000000000005</v>
          </cell>
          <cell r="F3570">
            <v>0.11322696860524961</v>
          </cell>
          <cell r="G3570">
            <v>6.3407102418939792E-2</v>
          </cell>
          <cell r="H3570">
            <v>6.160000000000001</v>
          </cell>
          <cell r="J3570">
            <v>0.56000000000000005</v>
          </cell>
          <cell r="Q3570">
            <v>1.1200000000000001</v>
          </cell>
          <cell r="R3570">
            <v>0.12681420483787958</v>
          </cell>
          <cell r="S3570">
            <v>12.320000000000002</v>
          </cell>
        </row>
        <row r="3571">
          <cell r="C3571">
            <v>0</v>
          </cell>
          <cell r="D3571">
            <v>0</v>
          </cell>
          <cell r="E3571">
            <v>0</v>
          </cell>
          <cell r="F3571">
            <v>0</v>
          </cell>
          <cell r="G3571">
            <v>0</v>
          </cell>
          <cell r="H3571">
            <v>0</v>
          </cell>
          <cell r="Q3571">
            <v>0</v>
          </cell>
          <cell r="R3571">
            <v>0</v>
          </cell>
          <cell r="S3571">
            <v>0</v>
          </cell>
        </row>
        <row r="3572">
          <cell r="C3572">
            <v>0</v>
          </cell>
          <cell r="D3572">
            <v>0</v>
          </cell>
          <cell r="E3572">
            <v>0</v>
          </cell>
          <cell r="F3572">
            <v>0</v>
          </cell>
          <cell r="G3572">
            <v>0</v>
          </cell>
          <cell r="H3572">
            <v>0</v>
          </cell>
          <cell r="Q3572">
            <v>0</v>
          </cell>
          <cell r="R3572">
            <v>0</v>
          </cell>
          <cell r="S3572">
            <v>0</v>
          </cell>
        </row>
        <row r="3573">
          <cell r="C3573">
            <v>0</v>
          </cell>
          <cell r="D3573">
            <v>0</v>
          </cell>
          <cell r="E3573">
            <v>0</v>
          </cell>
          <cell r="F3573">
            <v>0</v>
          </cell>
          <cell r="G3573">
            <v>0</v>
          </cell>
          <cell r="H3573">
            <v>0</v>
          </cell>
          <cell r="Q3573">
            <v>0</v>
          </cell>
          <cell r="R3573">
            <v>0</v>
          </cell>
          <cell r="S3573">
            <v>0</v>
          </cell>
        </row>
        <row r="3574">
          <cell r="C3574">
            <v>0</v>
          </cell>
          <cell r="D3574">
            <v>0</v>
          </cell>
          <cell r="E3574">
            <v>0</v>
          </cell>
          <cell r="F3574">
            <v>0</v>
          </cell>
          <cell r="G3574">
            <v>0</v>
          </cell>
          <cell r="H3574">
            <v>0</v>
          </cell>
          <cell r="Q3574">
            <v>0</v>
          </cell>
          <cell r="R3574">
            <v>0</v>
          </cell>
          <cell r="S3574">
            <v>0</v>
          </cell>
        </row>
        <row r="3575">
          <cell r="C3575">
            <v>0</v>
          </cell>
          <cell r="D3575">
            <v>0</v>
          </cell>
          <cell r="E3575">
            <v>0</v>
          </cell>
          <cell r="F3575">
            <v>0</v>
          </cell>
          <cell r="G3575">
            <v>0</v>
          </cell>
          <cell r="H3575">
            <v>0</v>
          </cell>
          <cell r="Q3575">
            <v>0</v>
          </cell>
          <cell r="R3575">
            <v>0</v>
          </cell>
          <cell r="S3575">
            <v>0</v>
          </cell>
        </row>
        <row r="3576">
          <cell r="C3576">
            <v>0</v>
          </cell>
          <cell r="D3576">
            <v>0</v>
          </cell>
          <cell r="E3576">
            <v>0</v>
          </cell>
          <cell r="F3576">
            <v>0</v>
          </cell>
          <cell r="G3576">
            <v>0</v>
          </cell>
          <cell r="H3576">
            <v>0</v>
          </cell>
          <cell r="Q3576">
            <v>0</v>
          </cell>
          <cell r="R3576">
            <v>0</v>
          </cell>
          <cell r="S3576">
            <v>0</v>
          </cell>
        </row>
        <row r="3577">
          <cell r="C3577">
            <v>0</v>
          </cell>
          <cell r="D3577">
            <v>0</v>
          </cell>
          <cell r="E3577">
            <v>0</v>
          </cell>
          <cell r="F3577">
            <v>0</v>
          </cell>
          <cell r="G3577">
            <v>0</v>
          </cell>
          <cell r="H3577">
            <v>0</v>
          </cell>
          <cell r="Q3577">
            <v>0</v>
          </cell>
          <cell r="R3577">
            <v>0</v>
          </cell>
          <cell r="S3577">
            <v>0</v>
          </cell>
        </row>
        <row r="3578">
          <cell r="C3578">
            <v>0</v>
          </cell>
          <cell r="D3578">
            <v>0</v>
          </cell>
          <cell r="E3578">
            <v>0</v>
          </cell>
          <cell r="F3578">
            <v>0</v>
          </cell>
          <cell r="G3578">
            <v>0</v>
          </cell>
          <cell r="H3578">
            <v>0</v>
          </cell>
          <cell r="Q3578">
            <v>0</v>
          </cell>
          <cell r="R3578">
            <v>0</v>
          </cell>
          <cell r="S3578">
            <v>0</v>
          </cell>
        </row>
        <row r="3579">
          <cell r="C3579">
            <v>0</v>
          </cell>
          <cell r="D3579">
            <v>0</v>
          </cell>
          <cell r="E3579">
            <v>0</v>
          </cell>
          <cell r="F3579">
            <v>0</v>
          </cell>
          <cell r="G3579">
            <v>0</v>
          </cell>
          <cell r="H3579">
            <v>0</v>
          </cell>
          <cell r="Q3579">
            <v>0</v>
          </cell>
          <cell r="R3579">
            <v>0</v>
          </cell>
          <cell r="S3579">
            <v>0</v>
          </cell>
        </row>
        <row r="3580">
          <cell r="C3580">
            <v>0</v>
          </cell>
          <cell r="D3580">
            <v>0</v>
          </cell>
          <cell r="E3580">
            <v>0</v>
          </cell>
          <cell r="F3580">
            <v>0</v>
          </cell>
          <cell r="G3580">
            <v>0</v>
          </cell>
          <cell r="H3580">
            <v>0</v>
          </cell>
          <cell r="Q3580">
            <v>0</v>
          </cell>
          <cell r="R3580">
            <v>0</v>
          </cell>
          <cell r="S3580">
            <v>0</v>
          </cell>
        </row>
        <row r="3581">
          <cell r="C3581">
            <v>0</v>
          </cell>
          <cell r="D3581">
            <v>0</v>
          </cell>
          <cell r="E3581">
            <v>0</v>
          </cell>
          <cell r="F3581">
            <v>0</v>
          </cell>
          <cell r="G3581">
            <v>0</v>
          </cell>
          <cell r="H3581">
            <v>0</v>
          </cell>
          <cell r="Q3581">
            <v>0</v>
          </cell>
          <cell r="R3581">
            <v>0</v>
          </cell>
          <cell r="S3581">
            <v>0</v>
          </cell>
        </row>
        <row r="3582">
          <cell r="A3582" t="str">
            <v>m998</v>
          </cell>
          <cell r="C3582" t="str">
            <v>其它材料费</v>
          </cell>
          <cell r="D3582" t="str">
            <v>%</v>
          </cell>
          <cell r="E3582">
            <v>1</v>
          </cell>
          <cell r="F3582">
            <v>1.8235841410139129</v>
          </cell>
          <cell r="G3582">
            <v>1.8235841410139129</v>
          </cell>
          <cell r="H3582">
            <v>177.16119929950165</v>
          </cell>
          <cell r="J3582">
            <v>1</v>
          </cell>
          <cell r="Q3582">
            <v>2</v>
          </cell>
          <cell r="R3582">
            <v>3.6471682820278257</v>
          </cell>
          <cell r="S3582">
            <v>354.32239859900329</v>
          </cell>
        </row>
        <row r="3583">
          <cell r="A3583" t="str">
            <v>m999</v>
          </cell>
          <cell r="C3583" t="str">
            <v>其它材料费</v>
          </cell>
          <cell r="D3583" t="str">
            <v>usd</v>
          </cell>
          <cell r="E3583">
            <v>190</v>
          </cell>
          <cell r="F3583">
            <v>1</v>
          </cell>
          <cell r="G3583">
            <v>190</v>
          </cell>
          <cell r="H3583">
            <v>18458.5</v>
          </cell>
          <cell r="J3583">
            <v>190</v>
          </cell>
          <cell r="Q3583">
            <v>380</v>
          </cell>
          <cell r="R3583">
            <v>380</v>
          </cell>
          <cell r="S3583">
            <v>36917</v>
          </cell>
        </row>
        <row r="3584">
          <cell r="A3584" t="str">
            <v>E000</v>
          </cell>
          <cell r="B3584">
            <v>3</v>
          </cell>
          <cell r="C3584" t="str">
            <v>施工设备</v>
          </cell>
          <cell r="G3584">
            <v>20.870402347748932</v>
          </cell>
          <cell r="H3584">
            <v>2027.5595880838089</v>
          </cell>
          <cell r="Q3584">
            <v>0</v>
          </cell>
          <cell r="R3584">
            <v>41.740804695497864</v>
          </cell>
          <cell r="S3584">
            <v>4055.1191761676178</v>
          </cell>
        </row>
        <row r="3585">
          <cell r="A3585" t="str">
            <v>E503</v>
          </cell>
          <cell r="C3585" t="str">
            <v>汽车式起重机8T</v>
          </cell>
          <cell r="D3585" t="str">
            <v>台班</v>
          </cell>
          <cell r="E3585">
            <v>8.3333333333333329E-2</v>
          </cell>
          <cell r="F3585">
            <v>132.30936102687099</v>
          </cell>
          <cell r="G3585">
            <v>11.025780085572581</v>
          </cell>
          <cell r="H3585">
            <v>1071.1545353133763</v>
          </cell>
          <cell r="J3585">
            <v>8.3333333333333329E-2</v>
          </cell>
          <cell r="Q3585">
            <v>0.16666666666666666</v>
          </cell>
          <cell r="R3585">
            <v>22.051560171145162</v>
          </cell>
          <cell r="S3585">
            <v>2142.3090706267526</v>
          </cell>
        </row>
        <row r="3586">
          <cell r="A3586" t="str">
            <v>E016</v>
          </cell>
          <cell r="C3586" t="str">
            <v>机动翻斗车</v>
          </cell>
          <cell r="D3586" t="str">
            <v>台班</v>
          </cell>
          <cell r="E3586">
            <v>0.111</v>
          </cell>
          <cell r="F3586">
            <v>43.967331400631274</v>
          </cell>
          <cell r="G3586">
            <v>4.8803737854700717</v>
          </cell>
          <cell r="H3586">
            <v>474.12831325841751</v>
          </cell>
          <cell r="J3586">
            <v>0.111</v>
          </cell>
          <cell r="Q3586">
            <v>0.222</v>
          </cell>
          <cell r="R3586">
            <v>9.7607475709401434</v>
          </cell>
          <cell r="S3586">
            <v>948.25662651683501</v>
          </cell>
        </row>
        <row r="3587">
          <cell r="A3587" t="str">
            <v>E403</v>
          </cell>
          <cell r="C3587" t="str">
            <v>混凝土搅拌机</v>
          </cell>
          <cell r="D3587" t="str">
            <v>台班</v>
          </cell>
          <cell r="E3587">
            <v>0.14099999999999999</v>
          </cell>
          <cell r="F3587">
            <v>28.477384246729034</v>
          </cell>
          <cell r="G3587">
            <v>4.0153111787887932</v>
          </cell>
          <cell r="H3587">
            <v>390.08748101933128</v>
          </cell>
          <cell r="J3587">
            <v>0.14099999999999999</v>
          </cell>
          <cell r="Q3587">
            <v>0.28199999999999997</v>
          </cell>
          <cell r="R3587">
            <v>8.0306223575775864</v>
          </cell>
          <cell r="S3587">
            <v>780.17496203866256</v>
          </cell>
        </row>
        <row r="3588">
          <cell r="A3588" t="str">
            <v>E010-1</v>
          </cell>
          <cell r="C3588" t="str">
            <v>履带反铲日立ZX250H-1m3</v>
          </cell>
          <cell r="D3588" t="str">
            <v>台班</v>
          </cell>
          <cell r="E3588">
            <v>3.8025000000000003E-3</v>
          </cell>
          <cell r="F3588">
            <v>194.35600634043132</v>
          </cell>
          <cell r="G3588">
            <v>0.73903871410949018</v>
          </cell>
          <cell r="H3588">
            <v>71.797611075736981</v>
          </cell>
          <cell r="K3588">
            <v>0.26</v>
          </cell>
          <cell r="Q3588">
            <v>7.6050000000000006E-3</v>
          </cell>
          <cell r="R3588">
            <v>1.4780774282189804</v>
          </cell>
          <cell r="S3588">
            <v>143.59522215147396</v>
          </cell>
        </row>
        <row r="3589">
          <cell r="A3589" t="str">
            <v>E012</v>
          </cell>
          <cell r="C3589" t="str">
            <v>山推SD22/220HP</v>
          </cell>
          <cell r="D3589" t="str">
            <v>台班</v>
          </cell>
          <cell r="E3589">
            <v>7.605E-4</v>
          </cell>
          <cell r="F3589">
            <v>276.00076766337224</v>
          </cell>
          <cell r="G3589">
            <v>0.20989858380799459</v>
          </cell>
          <cell r="H3589">
            <v>20.391647416946675</v>
          </cell>
          <cell r="K3589">
            <v>5.1999999999999998E-2</v>
          </cell>
          <cell r="Q3589">
            <v>1.521E-3</v>
          </cell>
          <cell r="R3589">
            <v>0.41979716761598918</v>
          </cell>
          <cell r="S3589">
            <v>40.783294833893351</v>
          </cell>
        </row>
        <row r="3590">
          <cell r="A3590" t="str">
            <v>E501</v>
          </cell>
          <cell r="C3590" t="str">
            <v>自卸车</v>
          </cell>
          <cell r="D3590" t="str">
            <v>台班</v>
          </cell>
          <cell r="E3590">
            <v>0</v>
          </cell>
          <cell r="F3590">
            <v>136.63857054583232</v>
          </cell>
          <cell r="G3590">
            <v>0</v>
          </cell>
          <cell r="H3590">
            <v>0</v>
          </cell>
          <cell r="L3590">
            <v>0.08</v>
          </cell>
          <cell r="Q3590">
            <v>0</v>
          </cell>
          <cell r="R3590">
            <v>0</v>
          </cell>
          <cell r="S3590">
            <v>0</v>
          </cell>
        </row>
        <row r="3591">
          <cell r="A3591" t="str">
            <v>E711-1</v>
          </cell>
          <cell r="C3591" t="str">
            <v>洒水车6000L</v>
          </cell>
          <cell r="D3591" t="str">
            <v>台班</v>
          </cell>
          <cell r="E3591">
            <v>0</v>
          </cell>
          <cell r="F3591">
            <v>178.39504715484043</v>
          </cell>
          <cell r="G3591">
            <v>0</v>
          </cell>
          <cell r="H3591">
            <v>0</v>
          </cell>
          <cell r="L3591">
            <v>0.04</v>
          </cell>
          <cell r="Q3591">
            <v>0</v>
          </cell>
          <cell r="R3591">
            <v>0</v>
          </cell>
          <cell r="S3591">
            <v>0</v>
          </cell>
        </row>
        <row r="3592">
          <cell r="C3592">
            <v>0</v>
          </cell>
          <cell r="D3592">
            <v>0</v>
          </cell>
          <cell r="E3592">
            <v>0</v>
          </cell>
          <cell r="F3592">
            <v>0</v>
          </cell>
          <cell r="G3592">
            <v>0</v>
          </cell>
          <cell r="H3592">
            <v>0</v>
          </cell>
          <cell r="Q3592">
            <v>0</v>
          </cell>
          <cell r="R3592">
            <v>0</v>
          </cell>
          <cell r="S3592">
            <v>0</v>
          </cell>
        </row>
        <row r="3593">
          <cell r="C3593">
            <v>0</v>
          </cell>
          <cell r="D3593">
            <v>0</v>
          </cell>
          <cell r="E3593">
            <v>0</v>
          </cell>
          <cell r="F3593">
            <v>0</v>
          </cell>
          <cell r="G3593">
            <v>0</v>
          </cell>
          <cell r="H3593">
            <v>0</v>
          </cell>
          <cell r="Q3593">
            <v>0</v>
          </cell>
          <cell r="R3593">
            <v>0</v>
          </cell>
          <cell r="S3593">
            <v>0</v>
          </cell>
        </row>
        <row r="3594">
          <cell r="C3594">
            <v>0</v>
          </cell>
          <cell r="D3594">
            <v>0</v>
          </cell>
          <cell r="E3594">
            <v>0</v>
          </cell>
          <cell r="F3594">
            <v>0</v>
          </cell>
          <cell r="G3594">
            <v>0</v>
          </cell>
          <cell r="H3594">
            <v>0</v>
          </cell>
          <cell r="Q3594">
            <v>0</v>
          </cell>
          <cell r="R3594">
            <v>0</v>
          </cell>
          <cell r="S3594">
            <v>0</v>
          </cell>
        </row>
        <row r="3595">
          <cell r="C3595">
            <v>0</v>
          </cell>
          <cell r="D3595">
            <v>0</v>
          </cell>
          <cell r="E3595">
            <v>0</v>
          </cell>
          <cell r="F3595">
            <v>0</v>
          </cell>
          <cell r="H3595">
            <v>0</v>
          </cell>
          <cell r="Q3595">
            <v>0</v>
          </cell>
          <cell r="R3595">
            <v>0</v>
          </cell>
          <cell r="S3595">
            <v>0</v>
          </cell>
        </row>
        <row r="3596">
          <cell r="C3596">
            <v>0</v>
          </cell>
          <cell r="D3596">
            <v>0</v>
          </cell>
          <cell r="E3596">
            <v>0</v>
          </cell>
          <cell r="F3596">
            <v>0</v>
          </cell>
          <cell r="H3596">
            <v>0</v>
          </cell>
          <cell r="Q3596">
            <v>0</v>
          </cell>
          <cell r="R3596">
            <v>0</v>
          </cell>
          <cell r="S3596">
            <v>0</v>
          </cell>
        </row>
        <row r="3597">
          <cell r="B3597">
            <v>4</v>
          </cell>
          <cell r="C3597" t="str">
            <v>基本直接费</v>
          </cell>
          <cell r="G3597">
            <v>437.23179999828591</v>
          </cell>
        </row>
        <row r="3598">
          <cell r="B3598">
            <v>5</v>
          </cell>
          <cell r="C3598" t="str">
            <v>其他直接费</v>
          </cell>
          <cell r="G3598">
            <v>70.991365390398101</v>
          </cell>
        </row>
        <row r="3599">
          <cell r="B3599">
            <v>6</v>
          </cell>
          <cell r="C3599" t="str">
            <v>间接费</v>
          </cell>
          <cell r="G3599">
            <v>32.907989286301451</v>
          </cell>
        </row>
        <row r="3600">
          <cell r="B3600">
            <v>7</v>
          </cell>
          <cell r="C3600" t="str">
            <v>合计</v>
          </cell>
          <cell r="G3600">
            <v>541.13115467498551</v>
          </cell>
        </row>
        <row r="3602">
          <cell r="B3602" t="str">
            <v>单   价   分   析   表</v>
          </cell>
          <cell r="J3602" t="str">
            <v>工序划分</v>
          </cell>
          <cell r="Q3602" t="str">
            <v>汇总项</v>
          </cell>
        </row>
        <row r="3603">
          <cell r="J3603" t="str">
            <v>6=323</v>
          </cell>
          <cell r="K3603" t="str">
            <v>1=120</v>
          </cell>
          <cell r="L3603" t="str">
            <v>1=111</v>
          </cell>
        </row>
        <row r="3604">
          <cell r="A3604" t="str">
            <v>BOQ系数</v>
          </cell>
          <cell r="B3604" t="str">
            <v>项目编号:</v>
          </cell>
          <cell r="C3604" t="str">
            <v>砖砌井1700*800</v>
          </cell>
          <cell r="G3604" t="str">
            <v>数量</v>
          </cell>
          <cell r="H3604">
            <v>16</v>
          </cell>
          <cell r="I3604" t="str">
            <v>单价</v>
          </cell>
        </row>
        <row r="3605">
          <cell r="B3605" t="str">
            <v>项目名称:</v>
          </cell>
          <cell r="C3605" t="str">
            <v>Provide, supply and fix 1700x 800 masonry manhole with a 1500x600x70 thick manhole cover with handles.</v>
          </cell>
          <cell r="G3605" t="str">
            <v>单位</v>
          </cell>
          <cell r="H3605">
            <v>0</v>
          </cell>
          <cell r="I3605">
            <v>597.71685727618967</v>
          </cell>
          <cell r="J3605" t="str">
            <v>井</v>
          </cell>
          <cell r="K3605" t="str">
            <v>挖</v>
          </cell>
          <cell r="L3605" t="str">
            <v>弃运</v>
          </cell>
          <cell r="M3605" t="str">
            <v>井盖</v>
          </cell>
        </row>
        <row r="3606">
          <cell r="A3606" t="str">
            <v>砖砌井1700*800</v>
          </cell>
          <cell r="B3606" t="str">
            <v>单   价:</v>
          </cell>
          <cell r="C3606">
            <v>508.05932868476123</v>
          </cell>
          <cell r="D3606" t="str">
            <v>USD/</v>
          </cell>
          <cell r="G3606" t="str">
            <v>定额单位</v>
          </cell>
          <cell r="I3606">
            <v>58068</v>
          </cell>
          <cell r="J3606">
            <v>768</v>
          </cell>
          <cell r="M3606" t="str">
            <v>6=465</v>
          </cell>
        </row>
        <row r="3607">
          <cell r="A3607" t="str">
            <v>定额号</v>
          </cell>
          <cell r="B3607" t="str">
            <v>E01</v>
          </cell>
          <cell r="C3607" t="str">
            <v>名称及规格</v>
          </cell>
          <cell r="D3607" t="str">
            <v>单位</v>
          </cell>
          <cell r="E3607" t="str">
            <v>数  量</v>
          </cell>
          <cell r="F3607" t="str">
            <v>单价</v>
          </cell>
          <cell r="G3607" t="str">
            <v>合价</v>
          </cell>
          <cell r="J3607" t="str">
            <v>座</v>
          </cell>
          <cell r="K3607" t="str">
            <v>100M3</v>
          </cell>
          <cell r="L3607" t="str">
            <v>100m3</v>
          </cell>
          <cell r="M3607">
            <v>10</v>
          </cell>
          <cell r="Q3607" t="str">
            <v>数量汇总</v>
          </cell>
          <cell r="R3607" t="str">
            <v>价格汇总(美元)</v>
          </cell>
          <cell r="S3607" t="str">
            <v>价格汇总(当地币)</v>
          </cell>
        </row>
        <row r="3608">
          <cell r="G3608" t="str">
            <v>美元</v>
          </cell>
          <cell r="H3608" t="str">
            <v>当地币</v>
          </cell>
          <cell r="J3608">
            <v>1</v>
          </cell>
          <cell r="K3608">
            <v>2.0400000000000001E-2</v>
          </cell>
          <cell r="L3608">
            <v>2.0400000000000001E-2</v>
          </cell>
          <cell r="M3608">
            <v>6.3E-3</v>
          </cell>
        </row>
        <row r="3609">
          <cell r="A3609" t="str">
            <v>L00</v>
          </cell>
          <cell r="B3609">
            <v>1</v>
          </cell>
          <cell r="C3609" t="str">
            <v>人工</v>
          </cell>
          <cell r="G3609">
            <v>42.75672226453937</v>
          </cell>
          <cell r="H3609">
            <v>4153.815568</v>
          </cell>
          <cell r="Q3609">
            <v>0</v>
          </cell>
          <cell r="R3609">
            <v>684.10755623262992</v>
          </cell>
          <cell r="S3609">
            <v>66461.049088</v>
          </cell>
        </row>
        <row r="3610">
          <cell r="A3610" t="str">
            <v>L10</v>
          </cell>
          <cell r="B3610">
            <v>1.1000000000000001</v>
          </cell>
          <cell r="C3610" t="str">
            <v>力工</v>
          </cell>
          <cell r="D3610" t="str">
            <v>day</v>
          </cell>
          <cell r="E3610">
            <v>10.5829696</v>
          </cell>
          <cell r="F3610">
            <v>2.8821410190427175</v>
          </cell>
          <cell r="G3610">
            <v>30.5016107874421</v>
          </cell>
          <cell r="H3610">
            <v>2963.2314880000004</v>
          </cell>
          <cell r="J3610">
            <v>10.432</v>
          </cell>
          <cell r="K3610">
            <v>0.55199999999999994</v>
          </cell>
          <cell r="M3610">
            <v>22.176000000000002</v>
          </cell>
          <cell r="Q3610">
            <v>169.3275136</v>
          </cell>
          <cell r="R3610">
            <v>488.0257725990736</v>
          </cell>
          <cell r="S3610">
            <v>47411.703808000006</v>
          </cell>
        </row>
        <row r="3611">
          <cell r="A3611" t="str">
            <v>L20</v>
          </cell>
          <cell r="B3611">
            <v>1.2</v>
          </cell>
          <cell r="C3611" t="str">
            <v>技工</v>
          </cell>
          <cell r="D3611" t="str">
            <v>day</v>
          </cell>
          <cell r="E3611">
            <v>2.6457424</v>
          </cell>
          <cell r="F3611">
            <v>4.6320123520329384</v>
          </cell>
          <cell r="G3611">
            <v>12.255111477097271</v>
          </cell>
          <cell r="H3611">
            <v>1190.5840800000001</v>
          </cell>
          <cell r="J3611">
            <v>2.6080000000000001</v>
          </cell>
          <cell r="K3611">
            <v>0.13799999999999998</v>
          </cell>
          <cell r="M3611">
            <v>5.5440000000000005</v>
          </cell>
          <cell r="Q3611">
            <v>42.331878400000001</v>
          </cell>
          <cell r="R3611">
            <v>196.08178363355634</v>
          </cell>
          <cell r="S3611">
            <v>19049.345280000001</v>
          </cell>
        </row>
        <row r="3612">
          <cell r="A3612" t="str">
            <v>M000</v>
          </cell>
          <cell r="B3612">
            <v>2</v>
          </cell>
          <cell r="C3612" t="str">
            <v>建筑材料</v>
          </cell>
          <cell r="G3612">
            <v>418.17783175979355</v>
          </cell>
          <cell r="H3612">
            <v>40625.976355463943</v>
          </cell>
          <cell r="Q3612">
            <v>0</v>
          </cell>
          <cell r="R3612">
            <v>6690.8453081566968</v>
          </cell>
          <cell r="S3612">
            <v>650015.62168742309</v>
          </cell>
        </row>
        <row r="3613">
          <cell r="A3613" t="str">
            <v>C15</v>
          </cell>
          <cell r="C3613" t="str">
            <v>混凝土C15</v>
          </cell>
          <cell r="D3613" t="str">
            <v>m3</v>
          </cell>
          <cell r="E3613">
            <v>1.0022599999999999</v>
          </cell>
          <cell r="F3613">
            <v>45.62</v>
          </cell>
          <cell r="G3613">
            <v>45.723101199999995</v>
          </cell>
          <cell r="H3613">
            <v>4441.9992815799997</v>
          </cell>
          <cell r="J3613">
            <v>0.93799999999999994</v>
          </cell>
          <cell r="M3613">
            <v>10.199999999999999</v>
          </cell>
          <cell r="Q3613">
            <v>16.036159999999999</v>
          </cell>
          <cell r="R3613">
            <v>731.56961919999992</v>
          </cell>
          <cell r="S3613">
            <v>71071.988505279995</v>
          </cell>
        </row>
        <row r="3614">
          <cell r="A3614" t="str">
            <v>C20</v>
          </cell>
          <cell r="C3614" t="str">
            <v>混凝土C20</v>
          </cell>
          <cell r="D3614" t="str">
            <v>m3</v>
          </cell>
          <cell r="E3614">
            <v>0.47299999999999998</v>
          </cell>
          <cell r="F3614">
            <v>51.99</v>
          </cell>
          <cell r="G3614">
            <v>24.591269999999998</v>
          </cell>
          <cell r="H3614">
            <v>2389.0418804999999</v>
          </cell>
          <cell r="J3614">
            <v>0.47299999999999998</v>
          </cell>
          <cell r="Q3614">
            <v>7.5679999999999996</v>
          </cell>
          <cell r="R3614">
            <v>393.46031999999997</v>
          </cell>
          <cell r="S3614">
            <v>38224.670087999999</v>
          </cell>
        </row>
        <row r="3615">
          <cell r="A3615" t="str">
            <v>M30</v>
          </cell>
          <cell r="C3615" t="str">
            <v>砂浆M7.5</v>
          </cell>
          <cell r="D3615" t="str">
            <v>m3</v>
          </cell>
          <cell r="E3615">
            <v>1.1499999999999999</v>
          </cell>
          <cell r="F3615">
            <v>40.71</v>
          </cell>
          <cell r="G3615">
            <v>46.816499999999998</v>
          </cell>
          <cell r="H3615">
            <v>4548.2229749999997</v>
          </cell>
          <cell r="J3615">
            <v>1.1499999999999999</v>
          </cell>
          <cell r="Q3615">
            <v>18.399999999999999</v>
          </cell>
          <cell r="R3615">
            <v>749.06399999999996</v>
          </cell>
          <cell r="S3615">
            <v>72771.567599999995</v>
          </cell>
        </row>
        <row r="3616">
          <cell r="A3616" t="str">
            <v>M31</v>
          </cell>
          <cell r="C3616" t="str">
            <v>水泥砂浆1:2</v>
          </cell>
          <cell r="D3616" t="str">
            <v>m3</v>
          </cell>
          <cell r="E3616">
            <v>0.15</v>
          </cell>
          <cell r="F3616">
            <v>83.41</v>
          </cell>
          <cell r="G3616">
            <v>12.5115</v>
          </cell>
          <cell r="H3616">
            <v>1215.492225</v>
          </cell>
          <cell r="J3616">
            <v>0.15</v>
          </cell>
          <cell r="Q3616">
            <v>2.4</v>
          </cell>
          <cell r="R3616">
            <v>200.184</v>
          </cell>
          <cell r="S3616">
            <v>19447.875599999999</v>
          </cell>
        </row>
        <row r="3617">
          <cell r="A3617" t="str">
            <v>Q18</v>
          </cell>
          <cell r="C3617" t="str">
            <v>草袋</v>
          </cell>
          <cell r="D3617" t="str">
            <v>no</v>
          </cell>
          <cell r="E3617">
            <v>8.8335000000000008</v>
          </cell>
          <cell r="F3617">
            <v>0.33015873015873021</v>
          </cell>
          <cell r="G3617">
            <v>2.9164571428571437</v>
          </cell>
          <cell r="H3617">
            <v>283.33381142857155</v>
          </cell>
          <cell r="J3617">
            <v>8.5500000000000007</v>
          </cell>
          <cell r="M3617">
            <v>45</v>
          </cell>
          <cell r="Q3617">
            <v>141.33600000000001</v>
          </cell>
          <cell r="R3617">
            <v>46.6633142857143</v>
          </cell>
          <cell r="S3617">
            <v>4533.3409828571448</v>
          </cell>
        </row>
        <row r="3618">
          <cell r="A3618" t="str">
            <v>Q12</v>
          </cell>
          <cell r="C3618" t="str">
            <v>砖90*190*390</v>
          </cell>
          <cell r="D3618" t="str">
            <v>no</v>
          </cell>
          <cell r="E3618">
            <v>168.45560053981106</v>
          </cell>
          <cell r="F3618">
            <v>0.54554812146165721</v>
          </cell>
          <cell r="G3618">
            <v>91.900636424189244</v>
          </cell>
          <cell r="H3618">
            <v>8928.1468286099862</v>
          </cell>
          <cell r="J3618">
            <v>168.45560053981106</v>
          </cell>
          <cell r="Q3618">
            <v>2695.2896086369769</v>
          </cell>
          <cell r="R3618">
            <v>1470.4101827870279</v>
          </cell>
          <cell r="S3618">
            <v>142850.34925775978</v>
          </cell>
        </row>
        <row r="3619">
          <cell r="A3619" t="str">
            <v>Y08</v>
          </cell>
          <cell r="C3619" t="str">
            <v>水</v>
          </cell>
          <cell r="D3619" t="str">
            <v>m3</v>
          </cell>
          <cell r="E3619">
            <v>2.6446499999999999</v>
          </cell>
          <cell r="F3619">
            <v>0.51466803911477099</v>
          </cell>
          <cell r="G3619">
            <v>1.361116829644879</v>
          </cell>
          <cell r="H3619">
            <v>132.23250000000002</v>
          </cell>
          <cell r="J3619">
            <v>2.52</v>
          </cell>
          <cell r="L3619">
            <v>1.2</v>
          </cell>
          <cell r="M3619">
            <v>15.9</v>
          </cell>
          <cell r="Q3619">
            <v>42.314399999999999</v>
          </cell>
          <cell r="R3619">
            <v>21.777869274318064</v>
          </cell>
          <cell r="S3619">
            <v>2115.7200000000003</v>
          </cell>
        </row>
        <row r="3620">
          <cell r="A3620" t="str">
            <v>Y09</v>
          </cell>
          <cell r="C3620" t="str">
            <v>电</v>
          </cell>
          <cell r="D3620" t="str">
            <v>kwh</v>
          </cell>
          <cell r="E3620">
            <v>0.58557800000000004</v>
          </cell>
          <cell r="F3620">
            <v>0.11322696860524961</v>
          </cell>
          <cell r="G3620">
            <v>6.6303221821924857E-2</v>
          </cell>
          <cell r="H3620">
            <v>6.4413580000000001</v>
          </cell>
          <cell r="J3620">
            <v>0.56000000000000005</v>
          </cell>
          <cell r="M3620">
            <v>4.0599999999999996</v>
          </cell>
          <cell r="Q3620">
            <v>9.3692480000000007</v>
          </cell>
          <cell r="R3620">
            <v>1.0608515491507977</v>
          </cell>
          <cell r="S3620">
            <v>103.061728</v>
          </cell>
        </row>
        <row r="3621">
          <cell r="C3621">
            <v>0</v>
          </cell>
          <cell r="D3621">
            <v>0</v>
          </cell>
          <cell r="E3621">
            <v>0</v>
          </cell>
          <cell r="F3621">
            <v>0</v>
          </cell>
          <cell r="G3621">
            <v>0</v>
          </cell>
          <cell r="H3621">
            <v>0</v>
          </cell>
          <cell r="Q3621">
            <v>0</v>
          </cell>
          <cell r="R3621">
            <v>0</v>
          </cell>
          <cell r="S3621">
            <v>0</v>
          </cell>
        </row>
        <row r="3622">
          <cell r="C3622">
            <v>0</v>
          </cell>
          <cell r="D3622">
            <v>0</v>
          </cell>
          <cell r="E3622">
            <v>0</v>
          </cell>
          <cell r="F3622">
            <v>0</v>
          </cell>
          <cell r="G3622">
            <v>0</v>
          </cell>
          <cell r="H3622">
            <v>0</v>
          </cell>
          <cell r="Q3622">
            <v>0</v>
          </cell>
          <cell r="R3622">
            <v>0</v>
          </cell>
          <cell r="S3622">
            <v>0</v>
          </cell>
        </row>
        <row r="3623">
          <cell r="C3623">
            <v>0</v>
          </cell>
          <cell r="D3623">
            <v>0</v>
          </cell>
          <cell r="E3623">
            <v>0</v>
          </cell>
          <cell r="F3623">
            <v>0</v>
          </cell>
          <cell r="G3623">
            <v>0</v>
          </cell>
          <cell r="H3623">
            <v>0</v>
          </cell>
          <cell r="Q3623">
            <v>0</v>
          </cell>
          <cell r="R3623">
            <v>0</v>
          </cell>
          <cell r="S3623">
            <v>0</v>
          </cell>
        </row>
        <row r="3624">
          <cell r="C3624">
            <v>0</v>
          </cell>
          <cell r="D3624">
            <v>0</v>
          </cell>
          <cell r="E3624">
            <v>0</v>
          </cell>
          <cell r="F3624">
            <v>0</v>
          </cell>
          <cell r="G3624">
            <v>0</v>
          </cell>
          <cell r="H3624">
            <v>0</v>
          </cell>
          <cell r="Q3624">
            <v>0</v>
          </cell>
          <cell r="R3624">
            <v>0</v>
          </cell>
          <cell r="S3624">
            <v>0</v>
          </cell>
        </row>
        <row r="3625">
          <cell r="C3625">
            <v>0</v>
          </cell>
          <cell r="D3625">
            <v>0</v>
          </cell>
          <cell r="E3625">
            <v>0</v>
          </cell>
          <cell r="F3625">
            <v>0</v>
          </cell>
          <cell r="G3625">
            <v>0</v>
          </cell>
          <cell r="H3625">
            <v>0</v>
          </cell>
          <cell r="Q3625">
            <v>0</v>
          </cell>
          <cell r="R3625">
            <v>0</v>
          </cell>
          <cell r="S3625">
            <v>0</v>
          </cell>
        </row>
        <row r="3626">
          <cell r="C3626">
            <v>0</v>
          </cell>
          <cell r="D3626">
            <v>0</v>
          </cell>
          <cell r="E3626">
            <v>0</v>
          </cell>
          <cell r="F3626">
            <v>0</v>
          </cell>
          <cell r="G3626">
            <v>0</v>
          </cell>
          <cell r="H3626">
            <v>0</v>
          </cell>
          <cell r="Q3626">
            <v>0</v>
          </cell>
          <cell r="R3626">
            <v>0</v>
          </cell>
          <cell r="S3626">
            <v>0</v>
          </cell>
        </row>
        <row r="3627">
          <cell r="C3627">
            <v>0</v>
          </cell>
          <cell r="D3627">
            <v>0</v>
          </cell>
          <cell r="E3627">
            <v>0</v>
          </cell>
          <cell r="F3627">
            <v>0</v>
          </cell>
          <cell r="G3627">
            <v>0</v>
          </cell>
          <cell r="H3627">
            <v>0</v>
          </cell>
          <cell r="Q3627">
            <v>0</v>
          </cell>
          <cell r="R3627">
            <v>0</v>
          </cell>
          <cell r="S3627">
            <v>0</v>
          </cell>
        </row>
        <row r="3628">
          <cell r="C3628">
            <v>0</v>
          </cell>
          <cell r="D3628">
            <v>0</v>
          </cell>
          <cell r="E3628">
            <v>0</v>
          </cell>
          <cell r="F3628">
            <v>0</v>
          </cell>
          <cell r="G3628">
            <v>0</v>
          </cell>
          <cell r="H3628">
            <v>0</v>
          </cell>
          <cell r="Q3628">
            <v>0</v>
          </cell>
          <cell r="R3628">
            <v>0</v>
          </cell>
          <cell r="S3628">
            <v>0</v>
          </cell>
        </row>
        <row r="3629">
          <cell r="C3629">
            <v>0</v>
          </cell>
          <cell r="D3629">
            <v>0</v>
          </cell>
          <cell r="E3629">
            <v>0</v>
          </cell>
          <cell r="F3629">
            <v>0</v>
          </cell>
          <cell r="G3629">
            <v>0</v>
          </cell>
          <cell r="H3629">
            <v>0</v>
          </cell>
          <cell r="Q3629">
            <v>0</v>
          </cell>
          <cell r="R3629">
            <v>0</v>
          </cell>
          <cell r="S3629">
            <v>0</v>
          </cell>
        </row>
        <row r="3630">
          <cell r="C3630">
            <v>0</v>
          </cell>
          <cell r="D3630">
            <v>0</v>
          </cell>
          <cell r="E3630">
            <v>0</v>
          </cell>
          <cell r="F3630">
            <v>0</v>
          </cell>
          <cell r="G3630">
            <v>0</v>
          </cell>
          <cell r="H3630">
            <v>0</v>
          </cell>
          <cell r="Q3630">
            <v>0</v>
          </cell>
          <cell r="R3630">
            <v>0</v>
          </cell>
          <cell r="S3630">
            <v>0</v>
          </cell>
        </row>
        <row r="3631">
          <cell r="C3631">
            <v>0</v>
          </cell>
          <cell r="D3631">
            <v>0</v>
          </cell>
          <cell r="E3631">
            <v>0</v>
          </cell>
          <cell r="F3631">
            <v>0</v>
          </cell>
          <cell r="G3631">
            <v>0</v>
          </cell>
          <cell r="H3631">
            <v>0</v>
          </cell>
          <cell r="Q3631">
            <v>0</v>
          </cell>
          <cell r="R3631">
            <v>0</v>
          </cell>
          <cell r="S3631">
            <v>0</v>
          </cell>
        </row>
        <row r="3632">
          <cell r="A3632" t="str">
            <v>m998</v>
          </cell>
          <cell r="C3632" t="str">
            <v>其它材料费</v>
          </cell>
          <cell r="D3632" t="str">
            <v>%</v>
          </cell>
          <cell r="E3632">
            <v>1</v>
          </cell>
          <cell r="F3632">
            <v>2.2279469412803454</v>
          </cell>
          <cell r="G3632">
            <v>2.2279469412803454</v>
          </cell>
          <cell r="H3632">
            <v>216.44504534538558</v>
          </cell>
          <cell r="J3632">
            <v>1</v>
          </cell>
          <cell r="Q3632">
            <v>16</v>
          </cell>
          <cell r="R3632">
            <v>35.647151060485527</v>
          </cell>
          <cell r="S3632">
            <v>3463.1207255261693</v>
          </cell>
        </row>
        <row r="3633">
          <cell r="A3633" t="str">
            <v>m999</v>
          </cell>
          <cell r="C3633" t="str">
            <v>其它材料费</v>
          </cell>
          <cell r="D3633" t="str">
            <v>usd</v>
          </cell>
          <cell r="E3633">
            <v>190.06299999999999</v>
          </cell>
          <cell r="F3633">
            <v>1</v>
          </cell>
          <cell r="G3633">
            <v>190.06299999999999</v>
          </cell>
          <cell r="H3633">
            <v>18464.620449999999</v>
          </cell>
          <cell r="J3633">
            <v>190</v>
          </cell>
          <cell r="M3633">
            <v>10</v>
          </cell>
          <cell r="Q3633">
            <v>3041.0079999999998</v>
          </cell>
          <cell r="R3633">
            <v>3041.0079999999998</v>
          </cell>
          <cell r="S3633">
            <v>295433.92719999998</v>
          </cell>
        </row>
        <row r="3634">
          <cell r="A3634" t="str">
            <v>E000</v>
          </cell>
          <cell r="B3634">
            <v>3</v>
          </cell>
          <cell r="C3634" t="str">
            <v>施工设备</v>
          </cell>
          <cell r="G3634">
            <v>22.018266448836208</v>
          </cell>
          <cell r="H3634">
            <v>2139.0745855044379</v>
          </cell>
          <cell r="Q3634">
            <v>0</v>
          </cell>
          <cell r="R3634">
            <v>352.29226318137933</v>
          </cell>
          <cell r="S3634">
            <v>34225.193368071006</v>
          </cell>
        </row>
        <row r="3635">
          <cell r="A3635" t="str">
            <v>E503</v>
          </cell>
          <cell r="C3635" t="str">
            <v>汽车式起重机8T</v>
          </cell>
          <cell r="D3635" t="str">
            <v>台班</v>
          </cell>
          <cell r="E3635">
            <v>8.3333333333333329E-2</v>
          </cell>
          <cell r="F3635">
            <v>132.30936102687099</v>
          </cell>
          <cell r="G3635">
            <v>11.025780085572581</v>
          </cell>
          <cell r="H3635">
            <v>1071.1545353133763</v>
          </cell>
          <cell r="J3635">
            <v>8.3333333333333329E-2</v>
          </cell>
          <cell r="Q3635">
            <v>1.3333333333333333</v>
          </cell>
          <cell r="R3635">
            <v>176.4124813691613</v>
          </cell>
          <cell r="S3635">
            <v>17138.472565014021</v>
          </cell>
        </row>
        <row r="3636">
          <cell r="A3636" t="str">
            <v>E016</v>
          </cell>
          <cell r="C3636" t="str">
            <v>机动翻斗车</v>
          </cell>
          <cell r="D3636" t="str">
            <v>台班</v>
          </cell>
          <cell r="E3636">
            <v>0.11604</v>
          </cell>
          <cell r="F3636">
            <v>43.967331400631274</v>
          </cell>
          <cell r="G3636">
            <v>5.1019691357292531</v>
          </cell>
          <cell r="H3636">
            <v>495.65630153609698</v>
          </cell>
          <cell r="J3636">
            <v>0.111</v>
          </cell>
          <cell r="M3636">
            <v>0.8</v>
          </cell>
          <cell r="Q3636">
            <v>1.8566400000000001</v>
          </cell>
          <cell r="R3636">
            <v>81.63150617166805</v>
          </cell>
          <cell r="S3636">
            <v>7930.5008245775516</v>
          </cell>
        </row>
        <row r="3637">
          <cell r="A3637" t="str">
            <v>E403</v>
          </cell>
          <cell r="C3637" t="str">
            <v>混凝土搅拌机</v>
          </cell>
          <cell r="D3637" t="str">
            <v>台班</v>
          </cell>
          <cell r="E3637">
            <v>0.14742599999999997</v>
          </cell>
          <cell r="F3637">
            <v>28.477384246729034</v>
          </cell>
          <cell r="G3637">
            <v>4.1983068499582741</v>
          </cell>
          <cell r="H3637">
            <v>407.86551047344636</v>
          </cell>
          <cell r="J3637">
            <v>0.14099999999999999</v>
          </cell>
          <cell r="M3637">
            <v>1.02</v>
          </cell>
          <cell r="Q3637">
            <v>2.3588159999999996</v>
          </cell>
          <cell r="R3637">
            <v>67.172909599332385</v>
          </cell>
          <cell r="S3637">
            <v>6525.8481675751418</v>
          </cell>
        </row>
        <row r="3638">
          <cell r="A3638" t="str">
            <v>E010-1</v>
          </cell>
          <cell r="C3638" t="str">
            <v>履带反铲日立ZX250H-1m3</v>
          </cell>
          <cell r="D3638" t="str">
            <v>台班</v>
          </cell>
          <cell r="E3638">
            <v>5.3040000000000006E-3</v>
          </cell>
          <cell r="F3638">
            <v>194.35600634043132</v>
          </cell>
          <cell r="G3638">
            <v>1.0308642576296478</v>
          </cell>
          <cell r="H3638">
            <v>100.1484626287203</v>
          </cell>
          <cell r="K3638">
            <v>0.26</v>
          </cell>
          <cell r="Q3638">
            <v>8.4864000000000009E-2</v>
          </cell>
          <cell r="R3638">
            <v>16.493828122074365</v>
          </cell>
          <cell r="S3638">
            <v>1602.3754020595247</v>
          </cell>
        </row>
        <row r="3639">
          <cell r="A3639" t="str">
            <v>E012</v>
          </cell>
          <cell r="C3639" t="str">
            <v>山推SD22/220HP</v>
          </cell>
          <cell r="D3639" t="str">
            <v>台班</v>
          </cell>
          <cell r="E3639">
            <v>1.0608E-3</v>
          </cell>
          <cell r="F3639">
            <v>276.00076766337224</v>
          </cell>
          <cell r="G3639">
            <v>0.29278161433730526</v>
          </cell>
          <cell r="H3639">
            <v>28.443733832869206</v>
          </cell>
          <cell r="K3639">
            <v>5.1999999999999998E-2</v>
          </cell>
          <cell r="Q3639">
            <v>1.69728E-2</v>
          </cell>
          <cell r="R3639">
            <v>4.6845058293968842</v>
          </cell>
          <cell r="S3639">
            <v>455.0997413259073</v>
          </cell>
        </row>
        <row r="3640">
          <cell r="A3640" t="str">
            <v>E501</v>
          </cell>
          <cell r="C3640" t="str">
            <v>自卸车</v>
          </cell>
          <cell r="D3640" t="str">
            <v>台班</v>
          </cell>
          <cell r="E3640">
            <v>1.6320000000000002E-3</v>
          </cell>
          <cell r="F3640">
            <v>136.63857054583232</v>
          </cell>
          <cell r="G3640">
            <v>0.22299414713079838</v>
          </cell>
          <cell r="H3640">
            <v>21.663881393757062</v>
          </cell>
          <cell r="L3640">
            <v>0.08</v>
          </cell>
          <cell r="Q3640">
            <v>2.6112000000000003E-2</v>
          </cell>
          <cell r="R3640">
            <v>3.567906354092774</v>
          </cell>
          <cell r="S3640">
            <v>346.622102300113</v>
          </cell>
        </row>
        <row r="3641">
          <cell r="A3641" t="str">
            <v>E711-1</v>
          </cell>
          <cell r="C3641" t="str">
            <v>洒水车6000L</v>
          </cell>
          <cell r="D3641" t="str">
            <v>台班</v>
          </cell>
          <cell r="E3641">
            <v>8.160000000000001E-4</v>
          </cell>
          <cell r="F3641">
            <v>178.39504715484043</v>
          </cell>
          <cell r="G3641">
            <v>0.14557035847834982</v>
          </cell>
          <cell r="H3641">
            <v>14.142160326171686</v>
          </cell>
          <cell r="L3641">
            <v>0.04</v>
          </cell>
          <cell r="Q3641">
            <v>1.3056000000000002E-2</v>
          </cell>
          <cell r="R3641">
            <v>2.329125735653597</v>
          </cell>
          <cell r="S3641">
            <v>226.27456521874697</v>
          </cell>
        </row>
        <row r="3642">
          <cell r="A3642" t="str">
            <v>E405</v>
          </cell>
          <cell r="C3642" t="str">
            <v>混凝土振捣器</v>
          </cell>
          <cell r="D3642" t="str">
            <v>台班</v>
          </cell>
          <cell r="E3642">
            <v>0</v>
          </cell>
          <cell r="F3642">
            <v>21.169635915217</v>
          </cell>
          <cell r="G3642">
            <v>0</v>
          </cell>
          <cell r="H3642">
            <v>0</v>
          </cell>
          <cell r="M3642">
            <v>0</v>
          </cell>
          <cell r="Q3642">
            <v>0</v>
          </cell>
          <cell r="R3642">
            <v>0</v>
          </cell>
          <cell r="S3642">
            <v>0</v>
          </cell>
        </row>
        <row r="3643">
          <cell r="C3643">
            <v>0</v>
          </cell>
          <cell r="D3643">
            <v>0</v>
          </cell>
          <cell r="E3643">
            <v>0</v>
          </cell>
          <cell r="F3643">
            <v>0</v>
          </cell>
          <cell r="G3643">
            <v>0</v>
          </cell>
          <cell r="H3643">
            <v>0</v>
          </cell>
          <cell r="Q3643">
            <v>0</v>
          </cell>
          <cell r="R3643">
            <v>0</v>
          </cell>
          <cell r="S3643">
            <v>0</v>
          </cell>
        </row>
        <row r="3644">
          <cell r="C3644">
            <v>0</v>
          </cell>
          <cell r="D3644">
            <v>0</v>
          </cell>
          <cell r="E3644">
            <v>0</v>
          </cell>
          <cell r="F3644">
            <v>0</v>
          </cell>
          <cell r="G3644">
            <v>0</v>
          </cell>
          <cell r="H3644">
            <v>0</v>
          </cell>
          <cell r="Q3644">
            <v>0</v>
          </cell>
          <cell r="R3644">
            <v>0</v>
          </cell>
          <cell r="S3644">
            <v>0</v>
          </cell>
        </row>
        <row r="3645">
          <cell r="C3645">
            <v>0</v>
          </cell>
          <cell r="D3645">
            <v>0</v>
          </cell>
          <cell r="E3645">
            <v>0</v>
          </cell>
          <cell r="F3645">
            <v>0</v>
          </cell>
          <cell r="H3645">
            <v>0</v>
          </cell>
          <cell r="Q3645">
            <v>0</v>
          </cell>
          <cell r="R3645">
            <v>0</v>
          </cell>
          <cell r="S3645">
            <v>0</v>
          </cell>
        </row>
        <row r="3646">
          <cell r="C3646">
            <v>0</v>
          </cell>
          <cell r="D3646">
            <v>0</v>
          </cell>
          <cell r="E3646">
            <v>0</v>
          </cell>
          <cell r="F3646">
            <v>0</v>
          </cell>
          <cell r="H3646">
            <v>0</v>
          </cell>
          <cell r="Q3646">
            <v>0</v>
          </cell>
          <cell r="R3646">
            <v>0</v>
          </cell>
          <cell r="S3646">
            <v>0</v>
          </cell>
        </row>
        <row r="3647">
          <cell r="B3647">
            <v>4</v>
          </cell>
          <cell r="C3647" t="str">
            <v>基本直接费</v>
          </cell>
          <cell r="G3647">
            <v>482.95282047316908</v>
          </cell>
        </row>
        <row r="3648">
          <cell r="B3648">
            <v>5</v>
          </cell>
          <cell r="C3648" t="str">
            <v>其他直接费</v>
          </cell>
          <cell r="G3648">
            <v>78.414882322531184</v>
          </cell>
        </row>
        <row r="3649">
          <cell r="B3649">
            <v>6</v>
          </cell>
          <cell r="C3649" t="str">
            <v>间接费</v>
          </cell>
          <cell r="G3649">
            <v>36.349154480489354</v>
          </cell>
        </row>
        <row r="3650">
          <cell r="B3650">
            <v>7</v>
          </cell>
          <cell r="C3650" t="str">
            <v>合计</v>
          </cell>
          <cell r="G3650">
            <v>597.71685727618967</v>
          </cell>
        </row>
        <row r="3652">
          <cell r="B3652" t="str">
            <v>单   价   分   析   表</v>
          </cell>
          <cell r="J3652" t="str">
            <v>工序划分</v>
          </cell>
          <cell r="Q3652" t="str">
            <v>汇总项</v>
          </cell>
        </row>
        <row r="3654">
          <cell r="A3654" t="str">
            <v>BOQ系数</v>
          </cell>
          <cell r="B3654" t="str">
            <v>项目编号:</v>
          </cell>
          <cell r="C3654" t="str">
            <v>砼穿管3-10</v>
          </cell>
          <cell r="G3654" t="str">
            <v>数量</v>
          </cell>
          <cell r="H3654">
            <v>1</v>
          </cell>
          <cell r="I3654" t="str">
            <v>单价</v>
          </cell>
        </row>
        <row r="3655">
          <cell r="B3655" t="str">
            <v>项目名称:</v>
          </cell>
          <cell r="C3655" t="str">
            <v>Pipe bore:  300-900mmmm</v>
          </cell>
          <cell r="G3655" t="str">
            <v>单位</v>
          </cell>
          <cell r="H3655">
            <v>0</v>
          </cell>
          <cell r="I3655">
            <v>1106.5267587145986</v>
          </cell>
          <cell r="J3655" t="str">
            <v>穿管</v>
          </cell>
        </row>
        <row r="3656">
          <cell r="A3656" t="str">
            <v>砼穿管3-10</v>
          </cell>
          <cell r="B3656" t="str">
            <v>单   价:</v>
          </cell>
          <cell r="C3656">
            <v>995.87408284313881</v>
          </cell>
          <cell r="D3656" t="str">
            <v>USD/</v>
          </cell>
          <cell r="G3656" t="str">
            <v>定额单位</v>
          </cell>
          <cell r="I3656">
            <v>107499</v>
          </cell>
          <cell r="J3656" t="str">
            <v>6=649</v>
          </cell>
        </row>
        <row r="3657">
          <cell r="A3657" t="str">
            <v>定额号</v>
          </cell>
          <cell r="B3657" t="str">
            <v>E01</v>
          </cell>
          <cell r="C3657" t="str">
            <v>名称及规格</v>
          </cell>
          <cell r="D3657" t="str">
            <v>单位</v>
          </cell>
          <cell r="E3657" t="str">
            <v>数  量</v>
          </cell>
          <cell r="F3657" t="str">
            <v>单价</v>
          </cell>
          <cell r="G3657" t="str">
            <v>合价</v>
          </cell>
          <cell r="J3657" t="str">
            <v>10m</v>
          </cell>
          <cell r="Q3657" t="str">
            <v>数量汇总</v>
          </cell>
          <cell r="R3657" t="str">
            <v>价格汇总(美元)</v>
          </cell>
          <cell r="S3657" t="str">
            <v>价格汇总(当地币)</v>
          </cell>
        </row>
        <row r="3658">
          <cell r="G3658" t="str">
            <v>美元</v>
          </cell>
          <cell r="H3658" t="str">
            <v>当地币</v>
          </cell>
          <cell r="J3658">
            <v>0.7</v>
          </cell>
        </row>
        <row r="3659">
          <cell r="A3659" t="str">
            <v>L00</v>
          </cell>
          <cell r="B3659">
            <v>1</v>
          </cell>
          <cell r="C3659" t="str">
            <v>人工</v>
          </cell>
          <cell r="G3659">
            <v>93.168955223880602</v>
          </cell>
          <cell r="H3659">
            <v>9051.3640000000014</v>
          </cell>
          <cell r="Q3659">
            <v>0</v>
          </cell>
          <cell r="R3659">
            <v>93.168955223880602</v>
          </cell>
          <cell r="S3659">
            <v>9051.3640000000014</v>
          </cell>
        </row>
        <row r="3660">
          <cell r="A3660" t="str">
            <v>L10</v>
          </cell>
          <cell r="B3660">
            <v>1.1000000000000001</v>
          </cell>
          <cell r="C3660" t="str">
            <v>力工</v>
          </cell>
          <cell r="D3660" t="str">
            <v>day</v>
          </cell>
          <cell r="E3660">
            <v>23.0608</v>
          </cell>
          <cell r="F3660">
            <v>2.8821410190427175</v>
          </cell>
          <cell r="G3660">
            <v>66.464477611940296</v>
          </cell>
          <cell r="H3660">
            <v>6457.0240000000003</v>
          </cell>
          <cell r="J3660">
            <v>32.944000000000003</v>
          </cell>
          <cell r="Q3660">
            <v>23.0608</v>
          </cell>
          <cell r="R3660">
            <v>66.464477611940296</v>
          </cell>
          <cell r="S3660">
            <v>6457.0240000000003</v>
          </cell>
        </row>
        <row r="3661">
          <cell r="A3661" t="str">
            <v>L20</v>
          </cell>
          <cell r="B3661">
            <v>1.2</v>
          </cell>
          <cell r="C3661" t="str">
            <v>技工</v>
          </cell>
          <cell r="D3661" t="str">
            <v>day</v>
          </cell>
          <cell r="E3661">
            <v>5.7652000000000001</v>
          </cell>
          <cell r="F3661">
            <v>4.6320123520329384</v>
          </cell>
          <cell r="G3661">
            <v>26.704477611940298</v>
          </cell>
          <cell r="H3661">
            <v>2594.34</v>
          </cell>
          <cell r="J3661">
            <v>8.2360000000000007</v>
          </cell>
          <cell r="Q3661">
            <v>5.7652000000000001</v>
          </cell>
          <cell r="R3661">
            <v>26.704477611940298</v>
          </cell>
          <cell r="S3661">
            <v>2594.34</v>
          </cell>
        </row>
        <row r="3662">
          <cell r="A3662" t="str">
            <v>M000</v>
          </cell>
          <cell r="B3662">
            <v>2</v>
          </cell>
          <cell r="C3662" t="str">
            <v>建筑材料</v>
          </cell>
          <cell r="G3662">
            <v>721.08171191879126</v>
          </cell>
          <cell r="H3662">
            <v>70053.088312910579</v>
          </cell>
          <cell r="Q3662">
            <v>0</v>
          </cell>
          <cell r="R3662">
            <v>721.08171191879126</v>
          </cell>
          <cell r="S3662">
            <v>70053.088312910579</v>
          </cell>
        </row>
        <row r="3663">
          <cell r="A3663" t="str">
            <v>GG2</v>
          </cell>
          <cell r="C3663" t="str">
            <v>DN500</v>
          </cell>
          <cell r="D3663" t="str">
            <v>m</v>
          </cell>
          <cell r="E3663">
            <v>7.1399999999999988</v>
          </cell>
          <cell r="F3663">
            <v>98.050251200000005</v>
          </cell>
          <cell r="G3663">
            <v>700.07879356799992</v>
          </cell>
          <cell r="H3663">
            <v>68012.654795131195</v>
          </cell>
          <cell r="J3663">
            <v>10.199999999999999</v>
          </cell>
          <cell r="Q3663">
            <v>7.1399999999999988</v>
          </cell>
          <cell r="R3663">
            <v>700.07879356799992</v>
          </cell>
          <cell r="S3663">
            <v>68012.654795131195</v>
          </cell>
        </row>
        <row r="3664">
          <cell r="A3664" t="str">
            <v>Y10</v>
          </cell>
          <cell r="C3664" t="str">
            <v>氧气</v>
          </cell>
          <cell r="D3664" t="str">
            <v>m3</v>
          </cell>
          <cell r="E3664">
            <v>1.3159999999999998</v>
          </cell>
          <cell r="F3664">
            <v>2.4929233144621716</v>
          </cell>
          <cell r="G3664">
            <v>3.2806870818322174</v>
          </cell>
          <cell r="H3664">
            <v>318.71874999999994</v>
          </cell>
          <cell r="J3664">
            <v>1.88</v>
          </cell>
          <cell r="Q3664">
            <v>1.3159999999999998</v>
          </cell>
          <cell r="R3664">
            <v>3.2806870818322174</v>
          </cell>
          <cell r="S3664">
            <v>318.71874999999994</v>
          </cell>
        </row>
        <row r="3665">
          <cell r="A3665" t="str">
            <v>Y11</v>
          </cell>
          <cell r="C3665" t="str">
            <v>乙炔</v>
          </cell>
          <cell r="D3665" t="str">
            <v>kg</v>
          </cell>
          <cell r="E3665">
            <v>0.43889999999999996</v>
          </cell>
          <cell r="F3665">
            <v>9.4617249571172213</v>
          </cell>
          <cell r="G3665">
            <v>4.1527510836787478</v>
          </cell>
          <cell r="H3665">
            <v>403.43976777939037</v>
          </cell>
          <cell r="J3665">
            <v>0.627</v>
          </cell>
          <cell r="Q3665">
            <v>0.43889999999999996</v>
          </cell>
          <cell r="R3665">
            <v>4.1527510836787478</v>
          </cell>
          <cell r="S3665">
            <v>403.43976777939037</v>
          </cell>
        </row>
        <row r="3666">
          <cell r="A3666" t="str">
            <v>G14</v>
          </cell>
          <cell r="C3666" t="str">
            <v>电焊条</v>
          </cell>
          <cell r="D3666" t="str">
            <v>kg</v>
          </cell>
          <cell r="E3666">
            <v>10.85</v>
          </cell>
          <cell r="F3666">
            <v>1.2506433350488935</v>
          </cell>
          <cell r="G3666">
            <v>13.569480185280494</v>
          </cell>
          <cell r="H3666">
            <v>1318.2750000000001</v>
          </cell>
          <cell r="J3666">
            <v>15.5</v>
          </cell>
          <cell r="Q3666">
            <v>10.85</v>
          </cell>
          <cell r="R3666">
            <v>13.569480185280494</v>
          </cell>
          <cell r="S3666">
            <v>1318.2750000000001</v>
          </cell>
        </row>
        <row r="3667">
          <cell r="C3667">
            <v>0</v>
          </cell>
          <cell r="D3667">
            <v>0</v>
          </cell>
          <cell r="E3667">
            <v>0</v>
          </cell>
          <cell r="F3667">
            <v>0</v>
          </cell>
          <cell r="G3667">
            <v>0</v>
          </cell>
          <cell r="H3667">
            <v>0</v>
          </cell>
          <cell r="Q3667">
            <v>0</v>
          </cell>
          <cell r="R3667">
            <v>0</v>
          </cell>
          <cell r="S3667">
            <v>0</v>
          </cell>
        </row>
        <row r="3668">
          <cell r="C3668">
            <v>0</v>
          </cell>
          <cell r="D3668">
            <v>0</v>
          </cell>
          <cell r="E3668">
            <v>0</v>
          </cell>
          <cell r="F3668">
            <v>0</v>
          </cell>
          <cell r="G3668">
            <v>0</v>
          </cell>
          <cell r="H3668">
            <v>0</v>
          </cell>
          <cell r="Q3668">
            <v>0</v>
          </cell>
          <cell r="R3668">
            <v>0</v>
          </cell>
          <cell r="S3668">
            <v>0</v>
          </cell>
        </row>
        <row r="3669">
          <cell r="C3669">
            <v>0</v>
          </cell>
          <cell r="D3669">
            <v>0</v>
          </cell>
          <cell r="E3669">
            <v>0</v>
          </cell>
          <cell r="F3669">
            <v>0</v>
          </cell>
          <cell r="G3669">
            <v>0</v>
          </cell>
          <cell r="H3669">
            <v>0</v>
          </cell>
          <cell r="Q3669">
            <v>0</v>
          </cell>
          <cell r="R3669">
            <v>0</v>
          </cell>
          <cell r="S3669">
            <v>0</v>
          </cell>
        </row>
        <row r="3670">
          <cell r="C3670">
            <v>0</v>
          </cell>
          <cell r="D3670">
            <v>0</v>
          </cell>
          <cell r="E3670">
            <v>0</v>
          </cell>
          <cell r="F3670">
            <v>0</v>
          </cell>
          <cell r="G3670">
            <v>0</v>
          </cell>
          <cell r="H3670">
            <v>0</v>
          </cell>
          <cell r="Q3670">
            <v>0</v>
          </cell>
          <cell r="R3670">
            <v>0</v>
          </cell>
          <cell r="S3670">
            <v>0</v>
          </cell>
        </row>
        <row r="3671">
          <cell r="C3671">
            <v>0</v>
          </cell>
          <cell r="D3671">
            <v>0</v>
          </cell>
          <cell r="E3671">
            <v>0</v>
          </cell>
          <cell r="F3671">
            <v>0</v>
          </cell>
          <cell r="G3671">
            <v>0</v>
          </cell>
          <cell r="H3671">
            <v>0</v>
          </cell>
          <cell r="Q3671">
            <v>0</v>
          </cell>
          <cell r="R3671">
            <v>0</v>
          </cell>
          <cell r="S3671">
            <v>0</v>
          </cell>
        </row>
        <row r="3672">
          <cell r="C3672">
            <v>0</v>
          </cell>
          <cell r="D3672">
            <v>0</v>
          </cell>
          <cell r="E3672">
            <v>0</v>
          </cell>
          <cell r="F3672">
            <v>0</v>
          </cell>
          <cell r="G3672">
            <v>0</v>
          </cell>
          <cell r="H3672">
            <v>0</v>
          </cell>
          <cell r="Q3672">
            <v>0</v>
          </cell>
          <cell r="R3672">
            <v>0</v>
          </cell>
          <cell r="S3672">
            <v>0</v>
          </cell>
        </row>
        <row r="3673">
          <cell r="C3673">
            <v>0</v>
          </cell>
          <cell r="D3673">
            <v>0</v>
          </cell>
          <cell r="E3673">
            <v>0</v>
          </cell>
          <cell r="F3673">
            <v>0</v>
          </cell>
          <cell r="G3673">
            <v>0</v>
          </cell>
          <cell r="H3673">
            <v>0</v>
          </cell>
          <cell r="Q3673">
            <v>0</v>
          </cell>
          <cell r="R3673">
            <v>0</v>
          </cell>
          <cell r="S3673">
            <v>0</v>
          </cell>
        </row>
        <row r="3674">
          <cell r="C3674">
            <v>0</v>
          </cell>
          <cell r="D3674">
            <v>0</v>
          </cell>
          <cell r="E3674">
            <v>0</v>
          </cell>
          <cell r="F3674">
            <v>0</v>
          </cell>
          <cell r="G3674">
            <v>0</v>
          </cell>
          <cell r="H3674">
            <v>0</v>
          </cell>
          <cell r="Q3674">
            <v>0</v>
          </cell>
          <cell r="R3674">
            <v>0</v>
          </cell>
          <cell r="S3674">
            <v>0</v>
          </cell>
        </row>
        <row r="3675">
          <cell r="C3675">
            <v>0</v>
          </cell>
          <cell r="D3675">
            <v>0</v>
          </cell>
          <cell r="E3675">
            <v>0</v>
          </cell>
          <cell r="F3675">
            <v>0</v>
          </cell>
          <cell r="G3675">
            <v>0</v>
          </cell>
          <cell r="H3675">
            <v>0</v>
          </cell>
          <cell r="Q3675">
            <v>0</v>
          </cell>
          <cell r="R3675">
            <v>0</v>
          </cell>
          <cell r="S3675">
            <v>0</v>
          </cell>
        </row>
        <row r="3676">
          <cell r="C3676">
            <v>0</v>
          </cell>
          <cell r="D3676">
            <v>0</v>
          </cell>
          <cell r="E3676">
            <v>0</v>
          </cell>
          <cell r="F3676">
            <v>0</v>
          </cell>
          <cell r="G3676">
            <v>0</v>
          </cell>
          <cell r="H3676">
            <v>0</v>
          </cell>
          <cell r="Q3676">
            <v>0</v>
          </cell>
          <cell r="R3676">
            <v>0</v>
          </cell>
          <cell r="S3676">
            <v>0</v>
          </cell>
        </row>
        <row r="3677">
          <cell r="C3677">
            <v>0</v>
          </cell>
          <cell r="D3677">
            <v>0</v>
          </cell>
          <cell r="E3677">
            <v>0</v>
          </cell>
          <cell r="F3677">
            <v>0</v>
          </cell>
          <cell r="G3677">
            <v>0</v>
          </cell>
          <cell r="H3677">
            <v>0</v>
          </cell>
          <cell r="Q3677">
            <v>0</v>
          </cell>
          <cell r="R3677">
            <v>0</v>
          </cell>
          <cell r="S3677">
            <v>0</v>
          </cell>
        </row>
        <row r="3678">
          <cell r="C3678">
            <v>0</v>
          </cell>
          <cell r="D3678">
            <v>0</v>
          </cell>
          <cell r="E3678">
            <v>0</v>
          </cell>
          <cell r="F3678">
            <v>0</v>
          </cell>
          <cell r="G3678">
            <v>0</v>
          </cell>
          <cell r="H3678">
            <v>0</v>
          </cell>
          <cell r="Q3678">
            <v>0</v>
          </cell>
          <cell r="R3678">
            <v>0</v>
          </cell>
          <cell r="S3678">
            <v>0</v>
          </cell>
        </row>
        <row r="3679">
          <cell r="C3679">
            <v>0</v>
          </cell>
          <cell r="D3679">
            <v>0</v>
          </cell>
          <cell r="E3679">
            <v>0</v>
          </cell>
          <cell r="F3679">
            <v>0</v>
          </cell>
          <cell r="G3679">
            <v>0</v>
          </cell>
          <cell r="H3679">
            <v>0</v>
          </cell>
          <cell r="Q3679">
            <v>0</v>
          </cell>
          <cell r="R3679">
            <v>0</v>
          </cell>
          <cell r="S3679">
            <v>0</v>
          </cell>
        </row>
        <row r="3680">
          <cell r="C3680">
            <v>0</v>
          </cell>
          <cell r="D3680">
            <v>0</v>
          </cell>
          <cell r="E3680">
            <v>0</v>
          </cell>
          <cell r="F3680">
            <v>0</v>
          </cell>
          <cell r="G3680">
            <v>0</v>
          </cell>
          <cell r="H3680">
            <v>0</v>
          </cell>
          <cell r="Q3680">
            <v>0</v>
          </cell>
          <cell r="R3680">
            <v>0</v>
          </cell>
          <cell r="S3680">
            <v>0</v>
          </cell>
        </row>
        <row r="3681">
          <cell r="C3681">
            <v>0</v>
          </cell>
          <cell r="D3681">
            <v>0</v>
          </cell>
          <cell r="E3681">
            <v>0</v>
          </cell>
          <cell r="F3681">
            <v>0</v>
          </cell>
          <cell r="G3681">
            <v>0</v>
          </cell>
          <cell r="H3681">
            <v>0</v>
          </cell>
          <cell r="Q3681">
            <v>0</v>
          </cell>
          <cell r="R3681">
            <v>0</v>
          </cell>
          <cell r="S3681">
            <v>0</v>
          </cell>
        </row>
        <row r="3682">
          <cell r="A3682" t="str">
            <v>m998</v>
          </cell>
          <cell r="C3682" t="str">
            <v>其它材料费</v>
          </cell>
          <cell r="D3682" t="str">
            <v>%</v>
          </cell>
          <cell r="E3682">
            <v>0</v>
          </cell>
          <cell r="F3682">
            <v>0</v>
          </cell>
          <cell r="G3682">
            <v>0</v>
          </cell>
          <cell r="H3682">
            <v>0</v>
          </cell>
          <cell r="Q3682">
            <v>0</v>
          </cell>
          <cell r="R3682">
            <v>0</v>
          </cell>
          <cell r="S3682">
            <v>0</v>
          </cell>
        </row>
        <row r="3683">
          <cell r="A3683" t="str">
            <v>m999</v>
          </cell>
          <cell r="C3683" t="str">
            <v>其它材料费</v>
          </cell>
          <cell r="D3683" t="str">
            <v>usd</v>
          </cell>
          <cell r="E3683">
            <v>0</v>
          </cell>
          <cell r="F3683">
            <v>1</v>
          </cell>
          <cell r="G3683">
            <v>0</v>
          </cell>
          <cell r="H3683">
            <v>0</v>
          </cell>
          <cell r="Q3683">
            <v>0</v>
          </cell>
          <cell r="R3683">
            <v>0</v>
          </cell>
          <cell r="S3683">
            <v>0</v>
          </cell>
        </row>
        <row r="3684">
          <cell r="A3684" t="str">
            <v>E000</v>
          </cell>
          <cell r="B3684">
            <v>3</v>
          </cell>
          <cell r="C3684" t="str">
            <v>施工设备</v>
          </cell>
          <cell r="G3684">
            <v>79.818510503620729</v>
          </cell>
          <cell r="H3684">
            <v>7754.3682954267542</v>
          </cell>
          <cell r="Q3684">
            <v>0</v>
          </cell>
          <cell r="R3684">
            <v>79.818510503620729</v>
          </cell>
          <cell r="S3684">
            <v>7754.3682954267542</v>
          </cell>
        </row>
        <row r="3685">
          <cell r="A3685" t="str">
            <v>E503</v>
          </cell>
          <cell r="C3685" t="str">
            <v>汽车式起重机8T</v>
          </cell>
          <cell r="D3685" t="str">
            <v>台班</v>
          </cell>
          <cell r="E3685">
            <v>0.27999999999999997</v>
          </cell>
          <cell r="F3685">
            <v>132.30936102687099</v>
          </cell>
          <cell r="G3685">
            <v>37.046621087523874</v>
          </cell>
          <cell r="H3685">
            <v>3599.0792386529447</v>
          </cell>
          <cell r="J3685">
            <v>0.39999999999999997</v>
          </cell>
          <cell r="Q3685">
            <v>0.27999999999999997</v>
          </cell>
          <cell r="R3685">
            <v>37.046621087523874</v>
          </cell>
          <cell r="S3685">
            <v>3599.0792386529447</v>
          </cell>
        </row>
        <row r="3686">
          <cell r="A3686" t="str">
            <v>E701</v>
          </cell>
          <cell r="C3686" t="str">
            <v>直流电焊机</v>
          </cell>
          <cell r="D3686" t="str">
            <v>台班</v>
          </cell>
          <cell r="E3686">
            <v>0.24499999999999997</v>
          </cell>
          <cell r="F3686">
            <v>31.7219976167219</v>
          </cell>
          <cell r="G3686">
            <v>7.7718894160968643</v>
          </cell>
          <cell r="H3686">
            <v>755.03905677381044</v>
          </cell>
          <cell r="J3686">
            <v>0.35</v>
          </cell>
          <cell r="Q3686">
            <v>0.24499999999999997</v>
          </cell>
          <cell r="R3686">
            <v>7.7718894160968643</v>
          </cell>
          <cell r="S3686">
            <v>755.03905677381044</v>
          </cell>
        </row>
        <row r="3687">
          <cell r="A3687" t="str">
            <v>E800</v>
          </cell>
          <cell r="C3687" t="str">
            <v>其他机械费</v>
          </cell>
          <cell r="D3687" t="str">
            <v>台班</v>
          </cell>
          <cell r="E3687">
            <v>35</v>
          </cell>
          <cell r="F3687">
            <v>1</v>
          </cell>
          <cell r="G3687">
            <v>35</v>
          </cell>
          <cell r="H3687">
            <v>3400.25</v>
          </cell>
          <cell r="J3687">
            <v>50</v>
          </cell>
          <cell r="Q3687">
            <v>35</v>
          </cell>
          <cell r="R3687">
            <v>35</v>
          </cell>
          <cell r="S3687">
            <v>3400.25</v>
          </cell>
        </row>
        <row r="3688">
          <cell r="C3688">
            <v>0</v>
          </cell>
          <cell r="D3688">
            <v>0</v>
          </cell>
          <cell r="E3688">
            <v>0</v>
          </cell>
          <cell r="F3688">
            <v>0</v>
          </cell>
          <cell r="G3688">
            <v>0</v>
          </cell>
          <cell r="H3688">
            <v>0</v>
          </cell>
          <cell r="Q3688">
            <v>0</v>
          </cell>
          <cell r="R3688">
            <v>0</v>
          </cell>
          <cell r="S3688">
            <v>0</v>
          </cell>
        </row>
        <row r="3689">
          <cell r="C3689">
            <v>0</v>
          </cell>
          <cell r="D3689">
            <v>0</v>
          </cell>
          <cell r="E3689">
            <v>0</v>
          </cell>
          <cell r="F3689">
            <v>0</v>
          </cell>
          <cell r="G3689">
            <v>0</v>
          </cell>
          <cell r="H3689">
            <v>0</v>
          </cell>
          <cell r="Q3689">
            <v>0</v>
          </cell>
          <cell r="R3689">
            <v>0</v>
          </cell>
          <cell r="S3689">
            <v>0</v>
          </cell>
        </row>
        <row r="3690">
          <cell r="C3690">
            <v>0</v>
          </cell>
          <cell r="D3690">
            <v>0</v>
          </cell>
          <cell r="E3690">
            <v>0</v>
          </cell>
          <cell r="F3690">
            <v>0</v>
          </cell>
          <cell r="G3690">
            <v>0</v>
          </cell>
          <cell r="H3690">
            <v>0</v>
          </cell>
          <cell r="Q3690">
            <v>0</v>
          </cell>
          <cell r="R3690">
            <v>0</v>
          </cell>
          <cell r="S3690">
            <v>0</v>
          </cell>
        </row>
        <row r="3691">
          <cell r="C3691">
            <v>0</v>
          </cell>
          <cell r="D3691">
            <v>0</v>
          </cell>
          <cell r="E3691">
            <v>0</v>
          </cell>
          <cell r="F3691">
            <v>0</v>
          </cell>
          <cell r="G3691">
            <v>0</v>
          </cell>
          <cell r="H3691">
            <v>0</v>
          </cell>
          <cell r="Q3691">
            <v>0</v>
          </cell>
          <cell r="R3691">
            <v>0</v>
          </cell>
          <cell r="S3691">
            <v>0</v>
          </cell>
        </row>
        <row r="3692">
          <cell r="C3692">
            <v>0</v>
          </cell>
          <cell r="D3692">
            <v>0</v>
          </cell>
          <cell r="E3692">
            <v>0</v>
          </cell>
          <cell r="F3692">
            <v>0</v>
          </cell>
          <cell r="G3692">
            <v>0</v>
          </cell>
          <cell r="H3692">
            <v>0</v>
          </cell>
          <cell r="Q3692">
            <v>0</v>
          </cell>
          <cell r="R3692">
            <v>0</v>
          </cell>
          <cell r="S3692">
            <v>0</v>
          </cell>
        </row>
        <row r="3693">
          <cell r="C3693">
            <v>0</v>
          </cell>
          <cell r="D3693">
            <v>0</v>
          </cell>
          <cell r="E3693">
            <v>0</v>
          </cell>
          <cell r="F3693">
            <v>0</v>
          </cell>
          <cell r="G3693">
            <v>0</v>
          </cell>
          <cell r="H3693">
            <v>0</v>
          </cell>
          <cell r="Q3693">
            <v>0</v>
          </cell>
          <cell r="R3693">
            <v>0</v>
          </cell>
          <cell r="S3693">
            <v>0</v>
          </cell>
        </row>
        <row r="3694">
          <cell r="C3694">
            <v>0</v>
          </cell>
          <cell r="D3694">
            <v>0</v>
          </cell>
          <cell r="E3694">
            <v>0</v>
          </cell>
          <cell r="F3694">
            <v>0</v>
          </cell>
          <cell r="G3694">
            <v>0</v>
          </cell>
          <cell r="H3694">
            <v>0</v>
          </cell>
          <cell r="Q3694">
            <v>0</v>
          </cell>
          <cell r="R3694">
            <v>0</v>
          </cell>
          <cell r="S3694">
            <v>0</v>
          </cell>
        </row>
        <row r="3695">
          <cell r="C3695">
            <v>0</v>
          </cell>
          <cell r="D3695">
            <v>0</v>
          </cell>
          <cell r="E3695">
            <v>0</v>
          </cell>
          <cell r="F3695">
            <v>0</v>
          </cell>
          <cell r="H3695">
            <v>0</v>
          </cell>
          <cell r="Q3695">
            <v>0</v>
          </cell>
          <cell r="R3695">
            <v>0</v>
          </cell>
          <cell r="S3695">
            <v>0</v>
          </cell>
        </row>
        <row r="3696">
          <cell r="C3696">
            <v>0</v>
          </cell>
          <cell r="D3696">
            <v>0</v>
          </cell>
          <cell r="E3696">
            <v>0</v>
          </cell>
          <cell r="F3696">
            <v>0</v>
          </cell>
          <cell r="H3696">
            <v>0</v>
          </cell>
          <cell r="Q3696">
            <v>0</v>
          </cell>
          <cell r="R3696">
            <v>0</v>
          </cell>
          <cell r="S3696">
            <v>0</v>
          </cell>
        </row>
        <row r="3697">
          <cell r="B3697">
            <v>4</v>
          </cell>
          <cell r="C3697" t="str">
            <v>基本直接费</v>
          </cell>
          <cell r="G3697">
            <v>894.06917764629259</v>
          </cell>
        </row>
        <row r="3698">
          <cell r="B3698">
            <v>5</v>
          </cell>
          <cell r="C3698" t="str">
            <v>其他直接费</v>
          </cell>
          <cell r="G3698">
            <v>145.16600044834234</v>
          </cell>
        </row>
        <row r="3699">
          <cell r="B3699">
            <v>6</v>
          </cell>
          <cell r="C3699" t="str">
            <v>间接费</v>
          </cell>
          <cell r="G3699">
            <v>67.291580619963796</v>
          </cell>
        </row>
        <row r="3700">
          <cell r="B3700">
            <v>7</v>
          </cell>
          <cell r="C3700" t="str">
            <v>合计</v>
          </cell>
          <cell r="G3700">
            <v>1106.5267587145986</v>
          </cell>
        </row>
        <row r="3702">
          <cell r="B3702" t="str">
            <v>单   价   分   析   表</v>
          </cell>
          <cell r="J3702" t="str">
            <v>工序划分</v>
          </cell>
          <cell r="Q3702" t="str">
            <v>汇总项</v>
          </cell>
        </row>
        <row r="3704">
          <cell r="A3704" t="str">
            <v>BOQ系数</v>
          </cell>
          <cell r="B3704" t="str">
            <v>项目编号:</v>
          </cell>
          <cell r="C3704" t="str">
            <v>砼穿管10</v>
          </cell>
          <cell r="G3704" t="str">
            <v>数量</v>
          </cell>
          <cell r="H3704">
            <v>1</v>
          </cell>
          <cell r="I3704" t="str">
            <v>单价</v>
          </cell>
        </row>
        <row r="3705">
          <cell r="B3705" t="str">
            <v>项目名称:</v>
          </cell>
          <cell r="C3705" t="str">
            <v>Pipe bore:  300-900mmmm</v>
          </cell>
          <cell r="G3705" t="str">
            <v>单位</v>
          </cell>
          <cell r="H3705">
            <v>0</v>
          </cell>
          <cell r="I3705">
            <v>1580.7525124494266</v>
          </cell>
          <cell r="J3705" t="str">
            <v>穿管</v>
          </cell>
        </row>
        <row r="3706">
          <cell r="A3706" t="str">
            <v>砼穿管10</v>
          </cell>
          <cell r="B3706" t="str">
            <v>单   价:</v>
          </cell>
          <cell r="C3706">
            <v>1501.7148868269553</v>
          </cell>
          <cell r="D3706" t="str">
            <v>USD/</v>
          </cell>
          <cell r="G3706" t="str">
            <v>定额单位</v>
          </cell>
          <cell r="I3706">
            <v>153570</v>
          </cell>
          <cell r="J3706" t="str">
            <v>6=649</v>
          </cell>
        </row>
        <row r="3707">
          <cell r="A3707" t="str">
            <v>定额号</v>
          </cell>
          <cell r="B3707" t="str">
            <v>E01</v>
          </cell>
          <cell r="C3707" t="str">
            <v>名称及规格</v>
          </cell>
          <cell r="D3707" t="str">
            <v>单位</v>
          </cell>
          <cell r="E3707" t="str">
            <v>数  量</v>
          </cell>
          <cell r="F3707" t="str">
            <v>单价</v>
          </cell>
          <cell r="G3707" t="str">
            <v>合价</v>
          </cell>
          <cell r="J3707" t="str">
            <v>10m</v>
          </cell>
          <cell r="Q3707" t="str">
            <v>数量汇总</v>
          </cell>
          <cell r="R3707" t="str">
            <v>价格汇总(美元)</v>
          </cell>
          <cell r="S3707" t="str">
            <v>价格汇总(当地币)</v>
          </cell>
        </row>
        <row r="3708">
          <cell r="G3708" t="str">
            <v>美元</v>
          </cell>
          <cell r="H3708" t="str">
            <v>当地币</v>
          </cell>
          <cell r="J3708">
            <v>1</v>
          </cell>
        </row>
        <row r="3709">
          <cell r="A3709" t="str">
            <v>L00</v>
          </cell>
          <cell r="B3709">
            <v>1</v>
          </cell>
          <cell r="C3709" t="str">
            <v>人工</v>
          </cell>
          <cell r="G3709">
            <v>133.09850746268657</v>
          </cell>
          <cell r="H3709">
            <v>12930.52</v>
          </cell>
          <cell r="Q3709">
            <v>0</v>
          </cell>
          <cell r="R3709">
            <v>133.09850746268657</v>
          </cell>
          <cell r="S3709">
            <v>12930.52</v>
          </cell>
        </row>
        <row r="3710">
          <cell r="A3710" t="str">
            <v>L10</v>
          </cell>
          <cell r="B3710">
            <v>1.1000000000000001</v>
          </cell>
          <cell r="C3710" t="str">
            <v>力工</v>
          </cell>
          <cell r="D3710" t="str">
            <v>day</v>
          </cell>
          <cell r="E3710">
            <v>32.944000000000003</v>
          </cell>
          <cell r="F3710">
            <v>2.8821410190427175</v>
          </cell>
          <cell r="G3710">
            <v>94.94925373134329</v>
          </cell>
          <cell r="H3710">
            <v>9224.3200000000015</v>
          </cell>
          <cell r="J3710">
            <v>32.944000000000003</v>
          </cell>
          <cell r="Q3710">
            <v>32.944000000000003</v>
          </cell>
          <cell r="R3710">
            <v>94.94925373134329</v>
          </cell>
          <cell r="S3710">
            <v>9224.3200000000015</v>
          </cell>
        </row>
        <row r="3711">
          <cell r="A3711" t="str">
            <v>L20</v>
          </cell>
          <cell r="B3711">
            <v>1.2</v>
          </cell>
          <cell r="C3711" t="str">
            <v>技工</v>
          </cell>
          <cell r="D3711" t="str">
            <v>day</v>
          </cell>
          <cell r="E3711">
            <v>8.2360000000000007</v>
          </cell>
          <cell r="F3711">
            <v>4.6320123520329384</v>
          </cell>
          <cell r="G3711">
            <v>38.149253731343286</v>
          </cell>
          <cell r="H3711">
            <v>3706.2000000000003</v>
          </cell>
          <cell r="J3711">
            <v>8.2360000000000007</v>
          </cell>
          <cell r="Q3711">
            <v>8.2360000000000007</v>
          </cell>
          <cell r="R3711">
            <v>38.149253731343286</v>
          </cell>
          <cell r="S3711">
            <v>3706.2000000000003</v>
          </cell>
        </row>
        <row r="3712">
          <cell r="A3712" t="str">
            <v>M000</v>
          </cell>
          <cell r="B3712">
            <v>2</v>
          </cell>
          <cell r="C3712" t="str">
            <v>建筑材料</v>
          </cell>
          <cell r="G3712">
            <v>1030.1167313125591</v>
          </cell>
          <cell r="H3712">
            <v>100075.84044701511</v>
          </cell>
          <cell r="Q3712">
            <v>0</v>
          </cell>
          <cell r="R3712">
            <v>1030.1167313125591</v>
          </cell>
          <cell r="S3712">
            <v>100075.84044701511</v>
          </cell>
        </row>
        <row r="3713">
          <cell r="A3713" t="str">
            <v>GG2</v>
          </cell>
          <cell r="C3713" t="str">
            <v>DN500</v>
          </cell>
          <cell r="D3713" t="str">
            <v>m</v>
          </cell>
          <cell r="E3713">
            <v>10.199999999999999</v>
          </cell>
          <cell r="F3713">
            <v>98.050251200000005</v>
          </cell>
          <cell r="G3713">
            <v>1000.11256224</v>
          </cell>
          <cell r="H3713">
            <v>97160.935421615999</v>
          </cell>
          <cell r="J3713">
            <v>10.199999999999999</v>
          </cell>
          <cell r="Q3713">
            <v>10.199999999999999</v>
          </cell>
          <cell r="R3713">
            <v>1000.11256224</v>
          </cell>
          <cell r="S3713">
            <v>97160.935421615999</v>
          </cell>
        </row>
        <row r="3714">
          <cell r="A3714" t="str">
            <v>Y10</v>
          </cell>
          <cell r="C3714" t="str">
            <v>氧气</v>
          </cell>
          <cell r="D3714" t="str">
            <v>m3</v>
          </cell>
          <cell r="E3714">
            <v>1.88</v>
          </cell>
          <cell r="F3714">
            <v>2.4929233144621716</v>
          </cell>
          <cell r="G3714">
            <v>4.6866958311888824</v>
          </cell>
          <cell r="H3714">
            <v>455.31249999999994</v>
          </cell>
          <cell r="J3714">
            <v>1.88</v>
          </cell>
          <cell r="Q3714">
            <v>1.88</v>
          </cell>
          <cell r="R3714">
            <v>4.6866958311888824</v>
          </cell>
          <cell r="S3714">
            <v>455.31249999999994</v>
          </cell>
        </row>
        <row r="3715">
          <cell r="A3715" t="str">
            <v>Y11</v>
          </cell>
          <cell r="C3715" t="str">
            <v>乙炔</v>
          </cell>
          <cell r="D3715" t="str">
            <v>kg</v>
          </cell>
          <cell r="E3715">
            <v>0.627</v>
          </cell>
          <cell r="F3715">
            <v>9.4617249571172213</v>
          </cell>
          <cell r="G3715">
            <v>5.9325015481124979</v>
          </cell>
          <cell r="H3715">
            <v>576.34252539912916</v>
          </cell>
          <cell r="J3715">
            <v>0.627</v>
          </cell>
          <cell r="Q3715">
            <v>0.627</v>
          </cell>
          <cell r="R3715">
            <v>5.9325015481124979</v>
          </cell>
          <cell r="S3715">
            <v>576.34252539912916</v>
          </cell>
        </row>
        <row r="3716">
          <cell r="A3716" t="str">
            <v>G14</v>
          </cell>
          <cell r="C3716" t="str">
            <v>电焊条</v>
          </cell>
          <cell r="D3716" t="str">
            <v>kg</v>
          </cell>
          <cell r="E3716">
            <v>15.5</v>
          </cell>
          <cell r="F3716">
            <v>1.2506433350488935</v>
          </cell>
          <cell r="G3716">
            <v>19.38497169325785</v>
          </cell>
          <cell r="H3716">
            <v>1883.2500000000002</v>
          </cell>
          <cell r="J3716">
            <v>15.5</v>
          </cell>
          <cell r="Q3716">
            <v>15.5</v>
          </cell>
          <cell r="R3716">
            <v>19.38497169325785</v>
          </cell>
          <cell r="S3716">
            <v>1883.2500000000002</v>
          </cell>
        </row>
        <row r="3717">
          <cell r="C3717">
            <v>0</v>
          </cell>
          <cell r="D3717">
            <v>0</v>
          </cell>
          <cell r="E3717">
            <v>0</v>
          </cell>
          <cell r="F3717">
            <v>0</v>
          </cell>
          <cell r="G3717">
            <v>0</v>
          </cell>
          <cell r="H3717">
            <v>0</v>
          </cell>
          <cell r="Q3717">
            <v>0</v>
          </cell>
          <cell r="R3717">
            <v>0</v>
          </cell>
          <cell r="S3717">
            <v>0</v>
          </cell>
        </row>
        <row r="3718">
          <cell r="C3718">
            <v>0</v>
          </cell>
          <cell r="D3718">
            <v>0</v>
          </cell>
          <cell r="E3718">
            <v>0</v>
          </cell>
          <cell r="F3718">
            <v>0</v>
          </cell>
          <cell r="G3718">
            <v>0</v>
          </cell>
          <cell r="H3718">
            <v>0</v>
          </cell>
          <cell r="Q3718">
            <v>0</v>
          </cell>
          <cell r="R3718">
            <v>0</v>
          </cell>
          <cell r="S3718">
            <v>0</v>
          </cell>
        </row>
        <row r="3719">
          <cell r="C3719">
            <v>0</v>
          </cell>
          <cell r="D3719">
            <v>0</v>
          </cell>
          <cell r="E3719">
            <v>0</v>
          </cell>
          <cell r="F3719">
            <v>0</v>
          </cell>
          <cell r="G3719">
            <v>0</v>
          </cell>
          <cell r="H3719">
            <v>0</v>
          </cell>
          <cell r="Q3719">
            <v>0</v>
          </cell>
          <cell r="R3719">
            <v>0</v>
          </cell>
          <cell r="S3719">
            <v>0</v>
          </cell>
        </row>
        <row r="3720">
          <cell r="C3720">
            <v>0</v>
          </cell>
          <cell r="D3720">
            <v>0</v>
          </cell>
          <cell r="E3720">
            <v>0</v>
          </cell>
          <cell r="F3720">
            <v>0</v>
          </cell>
          <cell r="G3720">
            <v>0</v>
          </cell>
          <cell r="H3720">
            <v>0</v>
          </cell>
          <cell r="Q3720">
            <v>0</v>
          </cell>
          <cell r="R3720">
            <v>0</v>
          </cell>
          <cell r="S3720">
            <v>0</v>
          </cell>
        </row>
        <row r="3721">
          <cell r="C3721">
            <v>0</v>
          </cell>
          <cell r="D3721">
            <v>0</v>
          </cell>
          <cell r="E3721">
            <v>0</v>
          </cell>
          <cell r="F3721">
            <v>0</v>
          </cell>
          <cell r="G3721">
            <v>0</v>
          </cell>
          <cell r="H3721">
            <v>0</v>
          </cell>
          <cell r="Q3721">
            <v>0</v>
          </cell>
          <cell r="R3721">
            <v>0</v>
          </cell>
          <cell r="S3721">
            <v>0</v>
          </cell>
        </row>
        <row r="3722">
          <cell r="C3722">
            <v>0</v>
          </cell>
          <cell r="D3722">
            <v>0</v>
          </cell>
          <cell r="E3722">
            <v>0</v>
          </cell>
          <cell r="F3722">
            <v>0</v>
          </cell>
          <cell r="G3722">
            <v>0</v>
          </cell>
          <cell r="H3722">
            <v>0</v>
          </cell>
          <cell r="Q3722">
            <v>0</v>
          </cell>
          <cell r="R3722">
            <v>0</v>
          </cell>
          <cell r="S3722">
            <v>0</v>
          </cell>
        </row>
        <row r="3723">
          <cell r="C3723">
            <v>0</v>
          </cell>
          <cell r="D3723">
            <v>0</v>
          </cell>
          <cell r="E3723">
            <v>0</v>
          </cell>
          <cell r="F3723">
            <v>0</v>
          </cell>
          <cell r="G3723">
            <v>0</v>
          </cell>
          <cell r="H3723">
            <v>0</v>
          </cell>
          <cell r="Q3723">
            <v>0</v>
          </cell>
          <cell r="R3723">
            <v>0</v>
          </cell>
          <cell r="S3723">
            <v>0</v>
          </cell>
        </row>
        <row r="3724">
          <cell r="C3724">
            <v>0</v>
          </cell>
          <cell r="D3724">
            <v>0</v>
          </cell>
          <cell r="E3724">
            <v>0</v>
          </cell>
          <cell r="F3724">
            <v>0</v>
          </cell>
          <cell r="G3724">
            <v>0</v>
          </cell>
          <cell r="H3724">
            <v>0</v>
          </cell>
          <cell r="Q3724">
            <v>0</v>
          </cell>
          <cell r="R3724">
            <v>0</v>
          </cell>
          <cell r="S3724">
            <v>0</v>
          </cell>
        </row>
        <row r="3725">
          <cell r="C3725">
            <v>0</v>
          </cell>
          <cell r="D3725">
            <v>0</v>
          </cell>
          <cell r="E3725">
            <v>0</v>
          </cell>
          <cell r="F3725">
            <v>0</v>
          </cell>
          <cell r="G3725">
            <v>0</v>
          </cell>
          <cell r="H3725">
            <v>0</v>
          </cell>
          <cell r="Q3725">
            <v>0</v>
          </cell>
          <cell r="R3725">
            <v>0</v>
          </cell>
          <cell r="S3725">
            <v>0</v>
          </cell>
        </row>
        <row r="3726">
          <cell r="C3726">
            <v>0</v>
          </cell>
          <cell r="D3726">
            <v>0</v>
          </cell>
          <cell r="E3726">
            <v>0</v>
          </cell>
          <cell r="F3726">
            <v>0</v>
          </cell>
          <cell r="G3726">
            <v>0</v>
          </cell>
          <cell r="H3726">
            <v>0</v>
          </cell>
          <cell r="Q3726">
            <v>0</v>
          </cell>
          <cell r="R3726">
            <v>0</v>
          </cell>
          <cell r="S3726">
            <v>0</v>
          </cell>
        </row>
        <row r="3727">
          <cell r="C3727">
            <v>0</v>
          </cell>
          <cell r="D3727">
            <v>0</v>
          </cell>
          <cell r="E3727">
            <v>0</v>
          </cell>
          <cell r="F3727">
            <v>0</v>
          </cell>
          <cell r="G3727">
            <v>0</v>
          </cell>
          <cell r="H3727">
            <v>0</v>
          </cell>
          <cell r="Q3727">
            <v>0</v>
          </cell>
          <cell r="R3727">
            <v>0</v>
          </cell>
          <cell r="S3727">
            <v>0</v>
          </cell>
        </row>
        <row r="3728">
          <cell r="C3728">
            <v>0</v>
          </cell>
          <cell r="D3728">
            <v>0</v>
          </cell>
          <cell r="E3728">
            <v>0</v>
          </cell>
          <cell r="F3728">
            <v>0</v>
          </cell>
          <cell r="G3728">
            <v>0</v>
          </cell>
          <cell r="H3728">
            <v>0</v>
          </cell>
          <cell r="Q3728">
            <v>0</v>
          </cell>
          <cell r="R3728">
            <v>0</v>
          </cell>
          <cell r="S3728">
            <v>0</v>
          </cell>
        </row>
        <row r="3729">
          <cell r="C3729">
            <v>0</v>
          </cell>
          <cell r="D3729">
            <v>0</v>
          </cell>
          <cell r="E3729">
            <v>0</v>
          </cell>
          <cell r="F3729">
            <v>0</v>
          </cell>
          <cell r="G3729">
            <v>0</v>
          </cell>
          <cell r="H3729">
            <v>0</v>
          </cell>
          <cell r="Q3729">
            <v>0</v>
          </cell>
          <cell r="R3729">
            <v>0</v>
          </cell>
          <cell r="S3729">
            <v>0</v>
          </cell>
        </row>
        <row r="3730">
          <cell r="C3730">
            <v>0</v>
          </cell>
          <cell r="D3730">
            <v>0</v>
          </cell>
          <cell r="E3730">
            <v>0</v>
          </cell>
          <cell r="F3730">
            <v>0</v>
          </cell>
          <cell r="G3730">
            <v>0</v>
          </cell>
          <cell r="H3730">
            <v>0</v>
          </cell>
          <cell r="Q3730">
            <v>0</v>
          </cell>
          <cell r="R3730">
            <v>0</v>
          </cell>
          <cell r="S3730">
            <v>0</v>
          </cell>
        </row>
        <row r="3731">
          <cell r="C3731">
            <v>0</v>
          </cell>
          <cell r="D3731">
            <v>0</v>
          </cell>
          <cell r="E3731">
            <v>0</v>
          </cell>
          <cell r="F3731">
            <v>0</v>
          </cell>
          <cell r="G3731">
            <v>0</v>
          </cell>
          <cell r="H3731">
            <v>0</v>
          </cell>
          <cell r="Q3731">
            <v>0</v>
          </cell>
          <cell r="R3731">
            <v>0</v>
          </cell>
          <cell r="S3731">
            <v>0</v>
          </cell>
        </row>
        <row r="3732">
          <cell r="A3732" t="str">
            <v>m998</v>
          </cell>
          <cell r="C3732" t="str">
            <v>其它材料费</v>
          </cell>
          <cell r="D3732" t="str">
            <v>%</v>
          </cell>
          <cell r="E3732">
            <v>0</v>
          </cell>
          <cell r="F3732">
            <v>0</v>
          </cell>
          <cell r="G3732">
            <v>0</v>
          </cell>
          <cell r="H3732">
            <v>0</v>
          </cell>
          <cell r="Q3732">
            <v>0</v>
          </cell>
          <cell r="R3732">
            <v>0</v>
          </cell>
          <cell r="S3732">
            <v>0</v>
          </cell>
        </row>
        <row r="3733">
          <cell r="A3733" t="str">
            <v>m999</v>
          </cell>
          <cell r="C3733" t="str">
            <v>其它材料费</v>
          </cell>
          <cell r="D3733" t="str">
            <v>usd</v>
          </cell>
          <cell r="E3733">
            <v>0</v>
          </cell>
          <cell r="F3733">
            <v>1</v>
          </cell>
          <cell r="G3733">
            <v>0</v>
          </cell>
          <cell r="H3733">
            <v>0</v>
          </cell>
          <cell r="Q3733">
            <v>0</v>
          </cell>
          <cell r="R3733">
            <v>0</v>
          </cell>
          <cell r="S3733">
            <v>0</v>
          </cell>
        </row>
        <row r="3734">
          <cell r="A3734" t="str">
            <v>E000</v>
          </cell>
          <cell r="B3734">
            <v>3</v>
          </cell>
          <cell r="C3734" t="str">
            <v>施工设备</v>
          </cell>
          <cell r="G3734">
            <v>114.02644357660105</v>
          </cell>
          <cell r="H3734">
            <v>11077.668993466794</v>
          </cell>
          <cell r="Q3734">
            <v>0</v>
          </cell>
          <cell r="R3734">
            <v>114.02644357660105</v>
          </cell>
          <cell r="S3734">
            <v>11077.668993466794</v>
          </cell>
        </row>
        <row r="3735">
          <cell r="A3735" t="str">
            <v>E503</v>
          </cell>
          <cell r="C3735" t="str">
            <v>汽车式起重机8T</v>
          </cell>
          <cell r="D3735" t="str">
            <v>台班</v>
          </cell>
          <cell r="E3735">
            <v>0.39999999999999997</v>
          </cell>
          <cell r="F3735">
            <v>132.30936102687099</v>
          </cell>
          <cell r="G3735">
            <v>52.923744410748391</v>
          </cell>
          <cell r="H3735">
            <v>5141.5417695042061</v>
          </cell>
          <cell r="J3735">
            <v>0.39999999999999997</v>
          </cell>
          <cell r="Q3735">
            <v>0.39999999999999997</v>
          </cell>
          <cell r="R3735">
            <v>52.923744410748391</v>
          </cell>
          <cell r="S3735">
            <v>5141.5417695042061</v>
          </cell>
        </row>
        <row r="3736">
          <cell r="A3736" t="str">
            <v>E701</v>
          </cell>
          <cell r="C3736" t="str">
            <v>直流电焊机</v>
          </cell>
          <cell r="D3736" t="str">
            <v>台班</v>
          </cell>
          <cell r="E3736">
            <v>0.35</v>
          </cell>
          <cell r="F3736">
            <v>31.7219976167219</v>
          </cell>
          <cell r="G3736">
            <v>11.102699165852664</v>
          </cell>
          <cell r="H3736">
            <v>1078.6272239625864</v>
          </cell>
          <cell r="J3736">
            <v>0.35</v>
          </cell>
          <cell r="Q3736">
            <v>0.35</v>
          </cell>
          <cell r="R3736">
            <v>11.102699165852664</v>
          </cell>
          <cell r="S3736">
            <v>1078.6272239625864</v>
          </cell>
        </row>
        <row r="3737">
          <cell r="A3737" t="str">
            <v>E800</v>
          </cell>
          <cell r="C3737" t="str">
            <v>其他机械费</v>
          </cell>
          <cell r="D3737" t="str">
            <v>台班</v>
          </cell>
          <cell r="E3737">
            <v>50</v>
          </cell>
          <cell r="F3737">
            <v>1</v>
          </cell>
          <cell r="G3737">
            <v>50</v>
          </cell>
          <cell r="H3737">
            <v>4857.5</v>
          </cell>
          <cell r="J3737">
            <v>50</v>
          </cell>
          <cell r="Q3737">
            <v>50</v>
          </cell>
          <cell r="R3737">
            <v>50</v>
          </cell>
          <cell r="S3737">
            <v>4857.5</v>
          </cell>
        </row>
        <row r="3738">
          <cell r="C3738">
            <v>0</v>
          </cell>
          <cell r="D3738">
            <v>0</v>
          </cell>
          <cell r="E3738">
            <v>0</v>
          </cell>
          <cell r="F3738">
            <v>0</v>
          </cell>
          <cell r="G3738">
            <v>0</v>
          </cell>
          <cell r="H3738">
            <v>0</v>
          </cell>
          <cell r="Q3738">
            <v>0</v>
          </cell>
          <cell r="R3738">
            <v>0</v>
          </cell>
          <cell r="S3738">
            <v>0</v>
          </cell>
        </row>
        <row r="3739">
          <cell r="C3739">
            <v>0</v>
          </cell>
          <cell r="D3739">
            <v>0</v>
          </cell>
          <cell r="E3739">
            <v>0</v>
          </cell>
          <cell r="F3739">
            <v>0</v>
          </cell>
          <cell r="G3739">
            <v>0</v>
          </cell>
          <cell r="H3739">
            <v>0</v>
          </cell>
          <cell r="Q3739">
            <v>0</v>
          </cell>
          <cell r="R3739">
            <v>0</v>
          </cell>
          <cell r="S3739">
            <v>0</v>
          </cell>
        </row>
        <row r="3740">
          <cell r="C3740">
            <v>0</v>
          </cell>
          <cell r="D3740">
            <v>0</v>
          </cell>
          <cell r="E3740">
            <v>0</v>
          </cell>
          <cell r="F3740">
            <v>0</v>
          </cell>
          <cell r="G3740">
            <v>0</v>
          </cell>
          <cell r="H3740">
            <v>0</v>
          </cell>
          <cell r="Q3740">
            <v>0</v>
          </cell>
          <cell r="R3740">
            <v>0</v>
          </cell>
          <cell r="S3740">
            <v>0</v>
          </cell>
        </row>
        <row r="3741">
          <cell r="C3741">
            <v>0</v>
          </cell>
          <cell r="D3741">
            <v>0</v>
          </cell>
          <cell r="E3741">
            <v>0</v>
          </cell>
          <cell r="F3741">
            <v>0</v>
          </cell>
          <cell r="G3741">
            <v>0</v>
          </cell>
          <cell r="H3741">
            <v>0</v>
          </cell>
          <cell r="Q3741">
            <v>0</v>
          </cell>
          <cell r="R3741">
            <v>0</v>
          </cell>
          <cell r="S3741">
            <v>0</v>
          </cell>
        </row>
        <row r="3742">
          <cell r="C3742">
            <v>0</v>
          </cell>
          <cell r="D3742">
            <v>0</v>
          </cell>
          <cell r="E3742">
            <v>0</v>
          </cell>
          <cell r="F3742">
            <v>0</v>
          </cell>
          <cell r="G3742">
            <v>0</v>
          </cell>
          <cell r="H3742">
            <v>0</v>
          </cell>
          <cell r="Q3742">
            <v>0</v>
          </cell>
          <cell r="R3742">
            <v>0</v>
          </cell>
          <cell r="S3742">
            <v>0</v>
          </cell>
        </row>
        <row r="3743">
          <cell r="C3743">
            <v>0</v>
          </cell>
          <cell r="D3743">
            <v>0</v>
          </cell>
          <cell r="E3743">
            <v>0</v>
          </cell>
          <cell r="F3743">
            <v>0</v>
          </cell>
          <cell r="G3743">
            <v>0</v>
          </cell>
          <cell r="H3743">
            <v>0</v>
          </cell>
          <cell r="Q3743">
            <v>0</v>
          </cell>
          <cell r="R3743">
            <v>0</v>
          </cell>
          <cell r="S3743">
            <v>0</v>
          </cell>
        </row>
        <row r="3744">
          <cell r="C3744">
            <v>0</v>
          </cell>
          <cell r="D3744">
            <v>0</v>
          </cell>
          <cell r="E3744">
            <v>0</v>
          </cell>
          <cell r="F3744">
            <v>0</v>
          </cell>
          <cell r="G3744">
            <v>0</v>
          </cell>
          <cell r="H3744">
            <v>0</v>
          </cell>
          <cell r="Q3744">
            <v>0</v>
          </cell>
          <cell r="R3744">
            <v>0</v>
          </cell>
          <cell r="S3744">
            <v>0</v>
          </cell>
        </row>
        <row r="3745">
          <cell r="C3745">
            <v>0</v>
          </cell>
          <cell r="D3745">
            <v>0</v>
          </cell>
          <cell r="E3745">
            <v>0</v>
          </cell>
          <cell r="F3745">
            <v>0</v>
          </cell>
          <cell r="H3745">
            <v>0</v>
          </cell>
          <cell r="Q3745">
            <v>0</v>
          </cell>
          <cell r="R3745">
            <v>0</v>
          </cell>
          <cell r="S3745">
            <v>0</v>
          </cell>
        </row>
        <row r="3746">
          <cell r="C3746">
            <v>0</v>
          </cell>
          <cell r="D3746">
            <v>0</v>
          </cell>
          <cell r="E3746">
            <v>0</v>
          </cell>
          <cell r="F3746">
            <v>0</v>
          </cell>
          <cell r="H3746">
            <v>0</v>
          </cell>
          <cell r="Q3746">
            <v>0</v>
          </cell>
          <cell r="R3746">
            <v>0</v>
          </cell>
          <cell r="S3746">
            <v>0</v>
          </cell>
        </row>
        <row r="3747">
          <cell r="B3747">
            <v>4</v>
          </cell>
          <cell r="C3747" t="str">
            <v>基本直接费</v>
          </cell>
          <cell r="G3747">
            <v>1277.2416823518465</v>
          </cell>
        </row>
        <row r="3748">
          <cell r="B3748">
            <v>5</v>
          </cell>
          <cell r="C3748" t="str">
            <v>其他直接费</v>
          </cell>
          <cell r="G3748">
            <v>207.38000064048907</v>
          </cell>
        </row>
        <row r="3749">
          <cell r="B3749">
            <v>6</v>
          </cell>
          <cell r="C3749" t="str">
            <v>间接费</v>
          </cell>
          <cell r="G3749">
            <v>96.130829457091139</v>
          </cell>
        </row>
        <row r="3750">
          <cell r="B3750">
            <v>7</v>
          </cell>
          <cell r="C3750" t="str">
            <v>合计</v>
          </cell>
          <cell r="G3750">
            <v>1580.7525124494266</v>
          </cell>
        </row>
        <row r="3752">
          <cell r="B3752" t="str">
            <v>单   价   分   析   表</v>
          </cell>
          <cell r="J3752" t="str">
            <v>工序划分</v>
          </cell>
          <cell r="Q3752" t="str">
            <v>汇总项</v>
          </cell>
        </row>
        <row r="3753">
          <cell r="H3753">
            <v>24700.541015685711</v>
          </cell>
          <cell r="J3753" t="str">
            <v>183,9</v>
          </cell>
          <cell r="K3753" t="str">
            <v>181,4</v>
          </cell>
        </row>
        <row r="3754">
          <cell r="A3754" t="str">
            <v>BOQ系数</v>
          </cell>
          <cell r="B3754" t="str">
            <v>项目编号:</v>
          </cell>
          <cell r="C3754" t="str">
            <v>沥青路恢复</v>
          </cell>
          <cell r="G3754" t="str">
            <v>数量</v>
          </cell>
          <cell r="H3754">
            <v>5023</v>
          </cell>
          <cell r="I3754" t="str">
            <v>单价</v>
          </cell>
        </row>
        <row r="3755">
          <cell r="B3755" t="str">
            <v>项目名称:</v>
          </cell>
          <cell r="C3755" t="str">
            <v>Pipe bore: 300-900 mm on tarmac road</v>
          </cell>
          <cell r="G3755" t="str">
            <v>单位</v>
          </cell>
          <cell r="H3755">
            <v>0</v>
          </cell>
          <cell r="I3755">
            <v>4.9174877594437012</v>
          </cell>
          <cell r="J3755" t="str">
            <v>挖清</v>
          </cell>
          <cell r="K3755" t="str">
            <v>沥青修复</v>
          </cell>
        </row>
        <row r="3756">
          <cell r="A3756" t="str">
            <v>沥青路恢复</v>
          </cell>
          <cell r="B3756" t="str">
            <v>单   价:</v>
          </cell>
          <cell r="C3756">
            <v>4.9174877594437012</v>
          </cell>
          <cell r="D3756" t="str">
            <v>USD/</v>
          </cell>
          <cell r="G3756" t="str">
            <v>定额单位</v>
          </cell>
          <cell r="I3756">
            <v>478</v>
          </cell>
        </row>
        <row r="3757">
          <cell r="A3757" t="str">
            <v>定额号</v>
          </cell>
          <cell r="B3757" t="str">
            <v>E01</v>
          </cell>
          <cell r="C3757" t="str">
            <v>名称及规格</v>
          </cell>
          <cell r="D3757" t="str">
            <v>单位</v>
          </cell>
          <cell r="E3757" t="str">
            <v>数  量</v>
          </cell>
          <cell r="F3757" t="str">
            <v>单价</v>
          </cell>
          <cell r="G3757" t="str">
            <v>合价</v>
          </cell>
          <cell r="J3757" t="str">
            <v>10m3</v>
          </cell>
          <cell r="K3757" t="str">
            <v>1000M2</v>
          </cell>
          <cell r="Q3757" t="str">
            <v>数量汇总</v>
          </cell>
          <cell r="R3757" t="str">
            <v>价格汇总(美元)</v>
          </cell>
          <cell r="S3757" t="str">
            <v>价格汇总(当地币)</v>
          </cell>
        </row>
        <row r="3758">
          <cell r="G3758" t="str">
            <v>美元</v>
          </cell>
          <cell r="H3758" t="str">
            <v>当地币</v>
          </cell>
          <cell r="J3758">
            <v>0.05</v>
          </cell>
          <cell r="K3758">
            <v>5.0000000000000001E-4</v>
          </cell>
        </row>
        <row r="3759">
          <cell r="A3759" t="str">
            <v>L00</v>
          </cell>
          <cell r="B3759">
            <v>1</v>
          </cell>
          <cell r="C3759" t="str">
            <v>人工</v>
          </cell>
          <cell r="G3759">
            <v>1.0961718991250646</v>
          </cell>
          <cell r="H3759">
            <v>106.49310000000004</v>
          </cell>
          <cell r="Q3759">
            <v>0</v>
          </cell>
          <cell r="R3759">
            <v>5506.0714493052001</v>
          </cell>
          <cell r="S3759">
            <v>534914.8413000002</v>
          </cell>
        </row>
        <row r="3760">
          <cell r="A3760" t="str">
            <v>L10</v>
          </cell>
          <cell r="B3760">
            <v>1.1000000000000001</v>
          </cell>
          <cell r="C3760" t="str">
            <v>力工</v>
          </cell>
          <cell r="D3760" t="str">
            <v>day</v>
          </cell>
          <cell r="E3760">
            <v>0.27132000000000006</v>
          </cell>
          <cell r="F3760">
            <v>2.8821410190427175</v>
          </cell>
          <cell r="G3760">
            <v>0.78198250128667024</v>
          </cell>
          <cell r="H3760">
            <v>75.969600000000014</v>
          </cell>
          <cell r="J3760">
            <v>5.120000000000001</v>
          </cell>
          <cell r="K3760">
            <v>30.64</v>
          </cell>
          <cell r="Q3760">
            <v>1362.8403600000004</v>
          </cell>
          <cell r="R3760">
            <v>3927.8981039629448</v>
          </cell>
          <cell r="S3760">
            <v>381595.30080000008</v>
          </cell>
        </row>
        <row r="3761">
          <cell r="A3761" t="str">
            <v>L20</v>
          </cell>
          <cell r="B3761">
            <v>1.2</v>
          </cell>
          <cell r="C3761" t="str">
            <v>技工</v>
          </cell>
          <cell r="D3761" t="str">
            <v>day</v>
          </cell>
          <cell r="E3761">
            <v>6.7830000000000015E-2</v>
          </cell>
          <cell r="F3761">
            <v>4.6320123520329384</v>
          </cell>
          <cell r="G3761">
            <v>0.31418939783839428</v>
          </cell>
          <cell r="H3761">
            <v>30.523500000000006</v>
          </cell>
          <cell r="J3761">
            <v>1.2800000000000002</v>
          </cell>
          <cell r="K3761">
            <v>7.66</v>
          </cell>
          <cell r="Q3761">
            <v>340.71009000000009</v>
          </cell>
          <cell r="R3761">
            <v>1578.1733453422544</v>
          </cell>
          <cell r="S3761">
            <v>153319.54050000003</v>
          </cell>
        </row>
        <row r="3762">
          <cell r="A3762" t="str">
            <v>M000</v>
          </cell>
          <cell r="B3762">
            <v>2</v>
          </cell>
          <cell r="C3762" t="str">
            <v>建筑材料</v>
          </cell>
          <cell r="G3762">
            <v>1.1949588053166027</v>
          </cell>
          <cell r="H3762">
            <v>116.09024793650796</v>
          </cell>
          <cell r="Q3762">
            <v>0</v>
          </cell>
          <cell r="R3762">
            <v>6002.2780791052955</v>
          </cell>
          <cell r="S3762">
            <v>583121.31538507948</v>
          </cell>
        </row>
        <row r="3763">
          <cell r="A3763" t="str">
            <v>Y08</v>
          </cell>
          <cell r="C3763" t="str">
            <v>水</v>
          </cell>
          <cell r="D3763" t="str">
            <v>m3</v>
          </cell>
          <cell r="E3763">
            <v>8.5000000000000006E-3</v>
          </cell>
          <cell r="F3763">
            <v>0.51466803911477099</v>
          </cell>
          <cell r="G3763">
            <v>4.3746783324755539E-3</v>
          </cell>
          <cell r="H3763">
            <v>0.4250000000000001</v>
          </cell>
          <cell r="K3763">
            <v>17</v>
          </cell>
          <cell r="Q3763">
            <v>42.695500000000003</v>
          </cell>
          <cell r="R3763">
            <v>21.974009264024708</v>
          </cell>
          <cell r="S3763">
            <v>2134.7750000000005</v>
          </cell>
        </row>
        <row r="3764">
          <cell r="A3764" t="str">
            <v>M12</v>
          </cell>
          <cell r="C3764" t="str">
            <v>石屑/碎石</v>
          </cell>
          <cell r="D3764" t="str">
            <v>m3</v>
          </cell>
          <cell r="E3764">
            <v>2.2305000000000002E-2</v>
          </cell>
          <cell r="F3764">
            <v>20</v>
          </cell>
          <cell r="G3764">
            <v>0.44610000000000005</v>
          </cell>
          <cell r="H3764">
            <v>43.338615000000004</v>
          </cell>
          <cell r="K3764">
            <v>44.61</v>
          </cell>
          <cell r="Q3764">
            <v>112.03801500000002</v>
          </cell>
          <cell r="R3764">
            <v>2240.7603000000004</v>
          </cell>
          <cell r="S3764">
            <v>217689.86314500001</v>
          </cell>
        </row>
        <row r="3765">
          <cell r="A3765" t="str">
            <v>M11</v>
          </cell>
          <cell r="C3765" t="str">
            <v>碎石</v>
          </cell>
          <cell r="D3765" t="str">
            <v>m3</v>
          </cell>
          <cell r="E3765">
            <v>3.9E-2</v>
          </cell>
          <cell r="F3765">
            <v>19</v>
          </cell>
          <cell r="G3765">
            <v>0.74099999999999999</v>
          </cell>
          <cell r="H3765">
            <v>71.988150000000005</v>
          </cell>
          <cell r="K3765">
            <v>78</v>
          </cell>
          <cell r="Q3765">
            <v>195.89699999999999</v>
          </cell>
          <cell r="R3765">
            <v>3722.0430000000001</v>
          </cell>
          <cell r="S3765">
            <v>361596.47745000001</v>
          </cell>
        </row>
        <row r="3766">
          <cell r="C3766">
            <v>0</v>
          </cell>
          <cell r="D3766">
            <v>0</v>
          </cell>
          <cell r="E3766">
            <v>0</v>
          </cell>
          <cell r="F3766">
            <v>0</v>
          </cell>
          <cell r="G3766">
            <v>0</v>
          </cell>
          <cell r="H3766">
            <v>0</v>
          </cell>
          <cell r="Q3766">
            <v>0</v>
          </cell>
          <cell r="R3766">
            <v>0</v>
          </cell>
          <cell r="S3766">
            <v>0</v>
          </cell>
        </row>
        <row r="3767">
          <cell r="C3767">
            <v>0</v>
          </cell>
          <cell r="D3767">
            <v>0</v>
          </cell>
          <cell r="E3767">
            <v>0</v>
          </cell>
          <cell r="F3767">
            <v>0</v>
          </cell>
          <cell r="G3767">
            <v>0</v>
          </cell>
          <cell r="H3767">
            <v>0</v>
          </cell>
          <cell r="Q3767">
            <v>0</v>
          </cell>
          <cell r="R3767">
            <v>0</v>
          </cell>
          <cell r="S3767">
            <v>0</v>
          </cell>
        </row>
        <row r="3768">
          <cell r="C3768">
            <v>0</v>
          </cell>
          <cell r="D3768">
            <v>0</v>
          </cell>
          <cell r="E3768">
            <v>0</v>
          </cell>
          <cell r="F3768">
            <v>0</v>
          </cell>
          <cell r="G3768">
            <v>0</v>
          </cell>
          <cell r="H3768">
            <v>0</v>
          </cell>
          <cell r="Q3768">
            <v>0</v>
          </cell>
          <cell r="R3768">
            <v>0</v>
          </cell>
          <cell r="S3768">
            <v>0</v>
          </cell>
        </row>
        <row r="3769">
          <cell r="C3769">
            <v>0</v>
          </cell>
          <cell r="D3769">
            <v>0</v>
          </cell>
          <cell r="E3769">
            <v>0</v>
          </cell>
          <cell r="F3769">
            <v>0</v>
          </cell>
          <cell r="G3769">
            <v>0</v>
          </cell>
          <cell r="H3769">
            <v>0</v>
          </cell>
          <cell r="Q3769">
            <v>0</v>
          </cell>
          <cell r="R3769">
            <v>0</v>
          </cell>
          <cell r="S3769">
            <v>0</v>
          </cell>
        </row>
        <row r="3770">
          <cell r="C3770">
            <v>0</v>
          </cell>
          <cell r="D3770">
            <v>0</v>
          </cell>
          <cell r="E3770">
            <v>0</v>
          </cell>
          <cell r="F3770">
            <v>0</v>
          </cell>
          <cell r="G3770">
            <v>0</v>
          </cell>
          <cell r="H3770">
            <v>0</v>
          </cell>
          <cell r="Q3770">
            <v>0</v>
          </cell>
          <cell r="R3770">
            <v>0</v>
          </cell>
          <cell r="S3770">
            <v>0</v>
          </cell>
        </row>
        <row r="3771">
          <cell r="C3771">
            <v>0</v>
          </cell>
          <cell r="D3771">
            <v>0</v>
          </cell>
          <cell r="E3771">
            <v>0</v>
          </cell>
          <cell r="F3771">
            <v>0</v>
          </cell>
          <cell r="G3771">
            <v>0</v>
          </cell>
          <cell r="H3771">
            <v>0</v>
          </cell>
          <cell r="Q3771">
            <v>0</v>
          </cell>
          <cell r="R3771">
            <v>0</v>
          </cell>
          <cell r="S3771">
            <v>0</v>
          </cell>
        </row>
        <row r="3772">
          <cell r="C3772">
            <v>0</v>
          </cell>
          <cell r="D3772">
            <v>0</v>
          </cell>
          <cell r="E3772">
            <v>0</v>
          </cell>
          <cell r="F3772">
            <v>0</v>
          </cell>
          <cell r="G3772">
            <v>0</v>
          </cell>
          <cell r="H3772">
            <v>0</v>
          </cell>
          <cell r="Q3772">
            <v>0</v>
          </cell>
          <cell r="R3772">
            <v>0</v>
          </cell>
          <cell r="S3772">
            <v>0</v>
          </cell>
        </row>
        <row r="3773">
          <cell r="C3773">
            <v>0</v>
          </cell>
          <cell r="D3773">
            <v>0</v>
          </cell>
          <cell r="E3773">
            <v>0</v>
          </cell>
          <cell r="F3773">
            <v>0</v>
          </cell>
          <cell r="G3773">
            <v>0</v>
          </cell>
          <cell r="H3773">
            <v>0</v>
          </cell>
          <cell r="Q3773">
            <v>0</v>
          </cell>
          <cell r="R3773">
            <v>0</v>
          </cell>
          <cell r="S3773">
            <v>0</v>
          </cell>
        </row>
        <row r="3774">
          <cell r="C3774">
            <v>0</v>
          </cell>
          <cell r="D3774">
            <v>0</v>
          </cell>
          <cell r="E3774">
            <v>0</v>
          </cell>
          <cell r="F3774">
            <v>0</v>
          </cell>
          <cell r="G3774">
            <v>0</v>
          </cell>
          <cell r="H3774">
            <v>0</v>
          </cell>
          <cell r="Q3774">
            <v>0</v>
          </cell>
          <cell r="R3774">
            <v>0</v>
          </cell>
          <cell r="S3774">
            <v>0</v>
          </cell>
        </row>
        <row r="3775">
          <cell r="C3775">
            <v>0</v>
          </cell>
          <cell r="D3775">
            <v>0</v>
          </cell>
          <cell r="E3775">
            <v>0</v>
          </cell>
          <cell r="F3775">
            <v>0</v>
          </cell>
          <cell r="G3775">
            <v>0</v>
          </cell>
          <cell r="H3775">
            <v>0</v>
          </cell>
          <cell r="Q3775">
            <v>0</v>
          </cell>
          <cell r="R3775">
            <v>0</v>
          </cell>
          <cell r="S3775">
            <v>0</v>
          </cell>
        </row>
        <row r="3776">
          <cell r="C3776">
            <v>0</v>
          </cell>
          <cell r="D3776">
            <v>0</v>
          </cell>
          <cell r="E3776">
            <v>0</v>
          </cell>
          <cell r="F3776">
            <v>0</v>
          </cell>
          <cell r="G3776">
            <v>0</v>
          </cell>
          <cell r="H3776">
            <v>0</v>
          </cell>
          <cell r="Q3776">
            <v>0</v>
          </cell>
          <cell r="R3776">
            <v>0</v>
          </cell>
          <cell r="S3776">
            <v>0</v>
          </cell>
        </row>
        <row r="3777">
          <cell r="C3777">
            <v>0</v>
          </cell>
          <cell r="D3777">
            <v>0</v>
          </cell>
          <cell r="E3777">
            <v>0</v>
          </cell>
          <cell r="F3777">
            <v>0</v>
          </cell>
          <cell r="G3777">
            <v>0</v>
          </cell>
          <cell r="H3777">
            <v>0</v>
          </cell>
          <cell r="Q3777">
            <v>0</v>
          </cell>
          <cell r="R3777">
            <v>0</v>
          </cell>
          <cell r="S3777">
            <v>0</v>
          </cell>
        </row>
        <row r="3778">
          <cell r="C3778">
            <v>0</v>
          </cell>
          <cell r="D3778">
            <v>0</v>
          </cell>
          <cell r="E3778">
            <v>0</v>
          </cell>
          <cell r="F3778">
            <v>0</v>
          </cell>
          <cell r="G3778">
            <v>0</v>
          </cell>
          <cell r="H3778">
            <v>0</v>
          </cell>
          <cell r="Q3778">
            <v>0</v>
          </cell>
          <cell r="R3778">
            <v>0</v>
          </cell>
          <cell r="S3778">
            <v>0</v>
          </cell>
        </row>
        <row r="3779">
          <cell r="C3779">
            <v>0</v>
          </cell>
          <cell r="D3779">
            <v>0</v>
          </cell>
          <cell r="E3779">
            <v>0</v>
          </cell>
          <cell r="F3779">
            <v>0</v>
          </cell>
          <cell r="G3779">
            <v>0</v>
          </cell>
          <cell r="H3779">
            <v>0</v>
          </cell>
          <cell r="Q3779">
            <v>0</v>
          </cell>
          <cell r="R3779">
            <v>0</v>
          </cell>
          <cell r="S3779">
            <v>0</v>
          </cell>
        </row>
        <row r="3780">
          <cell r="C3780">
            <v>0</v>
          </cell>
          <cell r="D3780">
            <v>0</v>
          </cell>
          <cell r="E3780">
            <v>0</v>
          </cell>
          <cell r="F3780">
            <v>0</v>
          </cell>
          <cell r="G3780">
            <v>0</v>
          </cell>
          <cell r="H3780">
            <v>0</v>
          </cell>
          <cell r="Q3780">
            <v>0</v>
          </cell>
          <cell r="R3780">
            <v>0</v>
          </cell>
          <cell r="S3780">
            <v>0</v>
          </cell>
        </row>
        <row r="3781">
          <cell r="C3781">
            <v>0</v>
          </cell>
          <cell r="D3781">
            <v>0</v>
          </cell>
          <cell r="E3781">
            <v>0</v>
          </cell>
          <cell r="F3781">
            <v>0</v>
          </cell>
          <cell r="G3781">
            <v>0</v>
          </cell>
          <cell r="H3781">
            <v>0</v>
          </cell>
          <cell r="Q3781">
            <v>0</v>
          </cell>
          <cell r="R3781">
            <v>0</v>
          </cell>
          <cell r="S3781">
            <v>0</v>
          </cell>
        </row>
        <row r="3782">
          <cell r="A3782" t="str">
            <v>m998</v>
          </cell>
          <cell r="C3782" t="str">
            <v>其它材料费</v>
          </cell>
          <cell r="D3782" t="str">
            <v>%</v>
          </cell>
          <cell r="E3782">
            <v>7.5000000000000011E-2</v>
          </cell>
          <cell r="F3782">
            <v>0</v>
          </cell>
          <cell r="G3782">
            <v>0</v>
          </cell>
          <cell r="H3782">
            <v>0</v>
          </cell>
          <cell r="J3782">
            <v>1.5</v>
          </cell>
          <cell r="Q3782">
            <v>376.72500000000008</v>
          </cell>
          <cell r="R3782">
            <v>0</v>
          </cell>
          <cell r="S3782">
            <v>0</v>
          </cell>
        </row>
        <row r="3783">
          <cell r="A3783" t="str">
            <v>m999</v>
          </cell>
          <cell r="C3783" t="str">
            <v>其它材料费</v>
          </cell>
          <cell r="D3783" t="str">
            <v>usd</v>
          </cell>
          <cell r="E3783">
            <v>3.484126984126984E-3</v>
          </cell>
          <cell r="F3783">
            <v>1</v>
          </cell>
          <cell r="G3783">
            <v>3.484126984126984E-3</v>
          </cell>
          <cell r="H3783">
            <v>0.33848293650793654</v>
          </cell>
          <cell r="K3783">
            <v>6.9682539682539684</v>
          </cell>
          <cell r="Q3783">
            <v>17.50076984126984</v>
          </cell>
          <cell r="R3783">
            <v>17.50076984126984</v>
          </cell>
          <cell r="S3783">
            <v>1700.1997900793651</v>
          </cell>
        </row>
        <row r="3784">
          <cell r="A3784" t="str">
            <v>E000</v>
          </cell>
          <cell r="B3784">
            <v>3</v>
          </cell>
          <cell r="C3784" t="str">
            <v>施工设备</v>
          </cell>
          <cell r="G3784">
            <v>1.6821796584083351</v>
          </cell>
          <cell r="H3784">
            <v>163.42375381436975</v>
          </cell>
          <cell r="Q3784">
            <v>0</v>
          </cell>
          <cell r="R3784">
            <v>8449.5884241850672</v>
          </cell>
          <cell r="S3784">
            <v>820877.51540957927</v>
          </cell>
        </row>
        <row r="3785">
          <cell r="A3785" t="str">
            <v>E010-1</v>
          </cell>
          <cell r="C3785" t="str">
            <v>履带反铲日立ZX250H-1m3</v>
          </cell>
          <cell r="D3785" t="str">
            <v>台班</v>
          </cell>
          <cell r="E3785">
            <v>0</v>
          </cell>
          <cell r="F3785">
            <v>194.35600634043132</v>
          </cell>
          <cell r="G3785">
            <v>0</v>
          </cell>
          <cell r="H3785">
            <v>0</v>
          </cell>
          <cell r="Q3785">
            <v>0</v>
          </cell>
          <cell r="R3785">
            <v>0</v>
          </cell>
          <cell r="S3785">
            <v>0</v>
          </cell>
        </row>
        <row r="3786">
          <cell r="A3786" t="str">
            <v>E018</v>
          </cell>
          <cell r="C3786" t="str">
            <v>手扶式振动碾</v>
          </cell>
          <cell r="D3786" t="str">
            <v>台班</v>
          </cell>
          <cell r="E3786">
            <v>3.82E-3</v>
          </cell>
          <cell r="F3786">
            <v>22.507443243291743</v>
          </cell>
          <cell r="G3786">
            <v>8.5978433189374454E-2</v>
          </cell>
          <cell r="H3786">
            <v>8.3528047843477289</v>
          </cell>
          <cell r="K3786">
            <v>7.64</v>
          </cell>
          <cell r="Q3786">
            <v>19.187860000000001</v>
          </cell>
          <cell r="R3786">
            <v>431.86966991022786</v>
          </cell>
          <cell r="S3786">
            <v>41956.138431778643</v>
          </cell>
        </row>
        <row r="3787">
          <cell r="A3787" t="str">
            <v>E014</v>
          </cell>
          <cell r="C3787" t="str">
            <v>空压机9M3</v>
          </cell>
          <cell r="D3787" t="str">
            <v>台班</v>
          </cell>
          <cell r="E3787">
            <v>6.333333333333334E-3</v>
          </cell>
          <cell r="F3787">
            <v>233.62404636593564</v>
          </cell>
          <cell r="G3787">
            <v>1.4796189603175927</v>
          </cell>
          <cell r="H3787">
            <v>143.74498199485413</v>
          </cell>
          <cell r="J3787">
            <v>0.12666666666666668</v>
          </cell>
          <cell r="Q3787">
            <v>31.812333333333338</v>
          </cell>
          <cell r="R3787">
            <v>7432.126037675268</v>
          </cell>
          <cell r="S3787">
            <v>722031.04456015234</v>
          </cell>
        </row>
        <row r="3788">
          <cell r="A3788" t="str">
            <v>e800</v>
          </cell>
          <cell r="C3788" t="str">
            <v>其他机械费</v>
          </cell>
          <cell r="D3788" t="str">
            <v>台班</v>
          </cell>
          <cell r="E3788">
            <v>9.285714285714286E-2</v>
          </cell>
          <cell r="F3788">
            <v>1</v>
          </cell>
          <cell r="G3788">
            <v>9.285714285714286E-2</v>
          </cell>
          <cell r="H3788">
            <v>9.02107142857143</v>
          </cell>
          <cell r="J3788">
            <v>1.857142857142857</v>
          </cell>
          <cell r="Q3788">
            <v>466.42142857142858</v>
          </cell>
          <cell r="R3788">
            <v>466.42142857142858</v>
          </cell>
          <cell r="S3788">
            <v>45312.841785714292</v>
          </cell>
        </row>
        <row r="3789">
          <cell r="A3789" t="str">
            <v>E505</v>
          </cell>
          <cell r="C3789" t="str">
            <v>载重汽车SX1254BM5641</v>
          </cell>
          <cell r="D3789" t="str">
            <v>台班</v>
          </cell>
          <cell r="E3789">
            <v>3.7499999999999997E-5</v>
          </cell>
          <cell r="F3789">
            <v>181.27198546618899</v>
          </cell>
          <cell r="G3789">
            <v>6.7976994549820867E-3</v>
          </cell>
          <cell r="H3789">
            <v>0.66039650205150979</v>
          </cell>
          <cell r="K3789">
            <v>7.4999999999999997E-2</v>
          </cell>
          <cell r="Q3789">
            <v>0.18836249999999999</v>
          </cell>
          <cell r="R3789">
            <v>34.144844362375018</v>
          </cell>
          <cell r="S3789">
            <v>3317.1716298047336</v>
          </cell>
        </row>
        <row r="3790">
          <cell r="A3790" t="str">
            <v>E016</v>
          </cell>
          <cell r="C3790" t="str">
            <v>机动翻斗车</v>
          </cell>
          <cell r="D3790" t="str">
            <v>台班</v>
          </cell>
          <cell r="E3790">
            <v>3.8500000000000003E-4</v>
          </cell>
          <cell r="F3790">
            <v>43.967331400631274</v>
          </cell>
          <cell r="G3790">
            <v>1.6927422589243041E-2</v>
          </cell>
          <cell r="H3790">
            <v>1.6444991045449615</v>
          </cell>
          <cell r="K3790">
            <v>0.77</v>
          </cell>
          <cell r="Q3790">
            <v>1.9338550000000001</v>
          </cell>
          <cell r="R3790">
            <v>85.0264436657678</v>
          </cell>
          <cell r="S3790">
            <v>8260.3190021293412</v>
          </cell>
        </row>
        <row r="3791">
          <cell r="C3791">
            <v>0</v>
          </cell>
          <cell r="D3791">
            <v>0</v>
          </cell>
          <cell r="E3791">
            <v>0</v>
          </cell>
          <cell r="F3791">
            <v>0</v>
          </cell>
          <cell r="G3791">
            <v>0</v>
          </cell>
          <cell r="H3791">
            <v>0</v>
          </cell>
          <cell r="Q3791">
            <v>0</v>
          </cell>
          <cell r="R3791">
            <v>0</v>
          </cell>
          <cell r="S3791">
            <v>0</v>
          </cell>
        </row>
        <row r="3792">
          <cell r="C3792">
            <v>0</v>
          </cell>
          <cell r="D3792">
            <v>0</v>
          </cell>
          <cell r="E3792">
            <v>0</v>
          </cell>
          <cell r="F3792">
            <v>0</v>
          </cell>
          <cell r="G3792">
            <v>0</v>
          </cell>
          <cell r="H3792">
            <v>0</v>
          </cell>
          <cell r="Q3792">
            <v>0</v>
          </cell>
          <cell r="R3792">
            <v>0</v>
          </cell>
          <cell r="S3792">
            <v>0</v>
          </cell>
        </row>
        <row r="3793">
          <cell r="C3793">
            <v>0</v>
          </cell>
          <cell r="D3793">
            <v>0</v>
          </cell>
          <cell r="E3793">
            <v>0</v>
          </cell>
          <cell r="F3793">
            <v>0</v>
          </cell>
          <cell r="G3793">
            <v>0</v>
          </cell>
          <cell r="H3793">
            <v>0</v>
          </cell>
          <cell r="Q3793">
            <v>0</v>
          </cell>
          <cell r="R3793">
            <v>0</v>
          </cell>
          <cell r="S3793">
            <v>0</v>
          </cell>
        </row>
        <row r="3794">
          <cell r="C3794">
            <v>0</v>
          </cell>
          <cell r="D3794">
            <v>0</v>
          </cell>
          <cell r="E3794">
            <v>0</v>
          </cell>
          <cell r="F3794">
            <v>0</v>
          </cell>
          <cell r="G3794">
            <v>0</v>
          </cell>
          <cell r="H3794">
            <v>0</v>
          </cell>
          <cell r="Q3794">
            <v>0</v>
          </cell>
          <cell r="R3794">
            <v>0</v>
          </cell>
          <cell r="S3794">
            <v>0</v>
          </cell>
        </row>
        <row r="3795">
          <cell r="C3795">
            <v>0</v>
          </cell>
          <cell r="D3795">
            <v>0</v>
          </cell>
          <cell r="E3795">
            <v>0</v>
          </cell>
          <cell r="F3795">
            <v>0</v>
          </cell>
          <cell r="H3795">
            <v>0</v>
          </cell>
          <cell r="Q3795">
            <v>0</v>
          </cell>
          <cell r="R3795">
            <v>0</v>
          </cell>
          <cell r="S3795">
            <v>0</v>
          </cell>
        </row>
        <row r="3796">
          <cell r="C3796">
            <v>0</v>
          </cell>
          <cell r="D3796">
            <v>0</v>
          </cell>
          <cell r="E3796">
            <v>0</v>
          </cell>
          <cell r="F3796">
            <v>0</v>
          </cell>
          <cell r="H3796">
            <v>0</v>
          </cell>
          <cell r="Q3796">
            <v>0</v>
          </cell>
          <cell r="R3796">
            <v>0</v>
          </cell>
          <cell r="S3796">
            <v>0</v>
          </cell>
        </row>
        <row r="3797">
          <cell r="B3797">
            <v>4</v>
          </cell>
          <cell r="C3797" t="str">
            <v>基本直接费</v>
          </cell>
          <cell r="G3797">
            <v>3.9733103628500026</v>
          </cell>
        </row>
        <row r="3798">
          <cell r="B3798">
            <v>5</v>
          </cell>
          <cell r="C3798" t="str">
            <v>其他直接费</v>
          </cell>
          <cell r="G3798">
            <v>0.64512857431606208</v>
          </cell>
        </row>
        <row r="3799">
          <cell r="B3799">
            <v>6</v>
          </cell>
          <cell r="C3799" t="str">
            <v>间接费</v>
          </cell>
          <cell r="G3799">
            <v>0.29904882227763629</v>
          </cell>
        </row>
        <row r="3800">
          <cell r="B3800">
            <v>7</v>
          </cell>
          <cell r="C3800" t="str">
            <v>合计</v>
          </cell>
          <cell r="G3800">
            <v>4.9174877594437012</v>
          </cell>
        </row>
        <row r="3802">
          <cell r="B3802" t="str">
            <v>单   价   分   析   表</v>
          </cell>
          <cell r="J3802" t="str">
            <v>工序划分</v>
          </cell>
          <cell r="Q3802" t="str">
            <v>汇总项</v>
          </cell>
        </row>
        <row r="3803">
          <cell r="J3803" t="str">
            <v>183,9</v>
          </cell>
          <cell r="K3803" t="str">
            <v>181,4</v>
          </cell>
        </row>
        <row r="3804">
          <cell r="A3804" t="str">
            <v>BOQ系数</v>
          </cell>
          <cell r="B3804" t="str">
            <v>项目编号:</v>
          </cell>
          <cell r="C3804" t="str">
            <v>修复路面</v>
          </cell>
          <cell r="G3804" t="str">
            <v>数量</v>
          </cell>
          <cell r="H3804">
            <v>300</v>
          </cell>
          <cell r="I3804" t="str">
            <v>单价</v>
          </cell>
        </row>
        <row r="3805">
          <cell r="B3805" t="str">
            <v>项目名称:</v>
          </cell>
          <cell r="C3805" t="str">
            <v xml:space="preserve">Repair of the existing access road and parking. </v>
          </cell>
          <cell r="G3805" t="str">
            <v>单位</v>
          </cell>
          <cell r="H3805">
            <v>0</v>
          </cell>
          <cell r="I3805">
            <v>5.4055510212355387</v>
          </cell>
          <cell r="J3805" t="str">
            <v>挖清</v>
          </cell>
          <cell r="K3805" t="str">
            <v>沥青修复</v>
          </cell>
        </row>
        <row r="3806">
          <cell r="A3806" t="str">
            <v>修复路面</v>
          </cell>
          <cell r="B3806" t="str">
            <v>单   价:</v>
          </cell>
          <cell r="C3806">
            <v>5.4055510212355387</v>
          </cell>
          <cell r="D3806" t="str">
            <v>USD/</v>
          </cell>
          <cell r="G3806" t="str">
            <v>定额单位</v>
          </cell>
          <cell r="I3806">
            <v>525</v>
          </cell>
        </row>
        <row r="3807">
          <cell r="A3807" t="str">
            <v>定额号</v>
          </cell>
          <cell r="B3807" t="str">
            <v>E01</v>
          </cell>
          <cell r="C3807" t="str">
            <v>名称及规格</v>
          </cell>
          <cell r="D3807" t="str">
            <v>单位</v>
          </cell>
          <cell r="E3807" t="str">
            <v>数  量</v>
          </cell>
          <cell r="F3807" t="str">
            <v>单价</v>
          </cell>
          <cell r="G3807" t="str">
            <v>合价</v>
          </cell>
          <cell r="J3807" t="str">
            <v>10m3</v>
          </cell>
          <cell r="K3807" t="str">
            <v>1000M2</v>
          </cell>
          <cell r="Q3807" t="str">
            <v>数量汇总</v>
          </cell>
          <cell r="R3807" t="str">
            <v>价格汇总(美元)</v>
          </cell>
          <cell r="S3807" t="str">
            <v>价格汇总(当地币)</v>
          </cell>
        </row>
        <row r="3808">
          <cell r="G3808" t="str">
            <v>美元</v>
          </cell>
          <cell r="H3808" t="str">
            <v>当地币</v>
          </cell>
          <cell r="J3808">
            <v>0.02</v>
          </cell>
          <cell r="K3808">
            <v>1E-3</v>
          </cell>
        </row>
        <row r="3809">
          <cell r="A3809" t="str">
            <v>L00</v>
          </cell>
          <cell r="B3809">
            <v>1</v>
          </cell>
          <cell r="C3809" t="str">
            <v>人工</v>
          </cell>
          <cell r="G3809">
            <v>0.53750077200205881</v>
          </cell>
          <cell r="H3809">
            <v>52.218200000000017</v>
          </cell>
          <cell r="Q3809">
            <v>0</v>
          </cell>
          <cell r="R3809">
            <v>161.25023160061764</v>
          </cell>
          <cell r="S3809">
            <v>15665.460000000005</v>
          </cell>
        </row>
        <row r="3810">
          <cell r="A3810" t="str">
            <v>L10</v>
          </cell>
          <cell r="B3810">
            <v>1.1000000000000001</v>
          </cell>
          <cell r="C3810" t="str">
            <v>力工</v>
          </cell>
          <cell r="D3810" t="str">
            <v>day</v>
          </cell>
          <cell r="E3810">
            <v>0.13304000000000002</v>
          </cell>
          <cell r="F3810">
            <v>2.8821410190427175</v>
          </cell>
          <cell r="G3810">
            <v>0.38344004117344321</v>
          </cell>
          <cell r="H3810">
            <v>37.251200000000011</v>
          </cell>
          <cell r="J3810">
            <v>5.120000000000001</v>
          </cell>
          <cell r="K3810">
            <v>30.64</v>
          </cell>
          <cell r="Q3810">
            <v>39.912000000000006</v>
          </cell>
          <cell r="R3810">
            <v>115.03201235203296</v>
          </cell>
          <cell r="S3810">
            <v>11175.360000000004</v>
          </cell>
        </row>
        <row r="3811">
          <cell r="A3811" t="str">
            <v>L20</v>
          </cell>
          <cell r="B3811">
            <v>1.2</v>
          </cell>
          <cell r="C3811" t="str">
            <v>技工</v>
          </cell>
          <cell r="D3811" t="str">
            <v>day</v>
          </cell>
          <cell r="E3811">
            <v>3.3260000000000005E-2</v>
          </cell>
          <cell r="F3811">
            <v>4.6320123520329384</v>
          </cell>
          <cell r="G3811">
            <v>0.15406073082861554</v>
          </cell>
          <cell r="H3811">
            <v>14.967000000000001</v>
          </cell>
          <cell r="J3811">
            <v>1.2800000000000002</v>
          </cell>
          <cell r="K3811">
            <v>7.66</v>
          </cell>
          <cell r="Q3811">
            <v>9.9780000000000015</v>
          </cell>
          <cell r="R3811">
            <v>46.21821924858466</v>
          </cell>
          <cell r="S3811">
            <v>4490.1000000000004</v>
          </cell>
        </row>
        <row r="3812">
          <cell r="A3812" t="str">
            <v>M000</v>
          </cell>
          <cell r="B3812">
            <v>2</v>
          </cell>
          <cell r="C3812" t="str">
            <v>建筑材料</v>
          </cell>
          <cell r="G3812">
            <v>2.3899176106332054</v>
          </cell>
          <cell r="H3812">
            <v>232.18049587301593</v>
          </cell>
          <cell r="Q3812">
            <v>0</v>
          </cell>
          <cell r="R3812">
            <v>716.9752831899616</v>
          </cell>
          <cell r="S3812">
            <v>69654.148761904784</v>
          </cell>
        </row>
        <row r="3813">
          <cell r="A3813" t="str">
            <v>Y08</v>
          </cell>
          <cell r="C3813" t="str">
            <v>水</v>
          </cell>
          <cell r="D3813" t="str">
            <v>m3</v>
          </cell>
          <cell r="E3813">
            <v>1.7000000000000001E-2</v>
          </cell>
          <cell r="F3813">
            <v>0.51466803911477099</v>
          </cell>
          <cell r="G3813">
            <v>8.7493566649511079E-3</v>
          </cell>
          <cell r="H3813">
            <v>0.8500000000000002</v>
          </cell>
          <cell r="K3813">
            <v>17</v>
          </cell>
          <cell r="Q3813">
            <v>5.1000000000000005</v>
          </cell>
          <cell r="R3813">
            <v>2.6248069994853322</v>
          </cell>
          <cell r="S3813">
            <v>255.00000000000006</v>
          </cell>
        </row>
        <row r="3814">
          <cell r="A3814" t="str">
            <v>M12</v>
          </cell>
          <cell r="C3814" t="str">
            <v>石屑/碎石</v>
          </cell>
          <cell r="D3814" t="str">
            <v>m3</v>
          </cell>
          <cell r="E3814">
            <v>4.4610000000000004E-2</v>
          </cell>
          <cell r="F3814">
            <v>20</v>
          </cell>
          <cell r="G3814">
            <v>0.8922000000000001</v>
          </cell>
          <cell r="H3814">
            <v>86.677230000000009</v>
          </cell>
          <cell r="K3814">
            <v>44.61</v>
          </cell>
          <cell r="Q3814">
            <v>13.383000000000001</v>
          </cell>
          <cell r="R3814">
            <v>267.66000000000003</v>
          </cell>
          <cell r="S3814">
            <v>26003.169000000002</v>
          </cell>
        </row>
        <row r="3815">
          <cell r="A3815" t="str">
            <v>M11</v>
          </cell>
          <cell r="C3815" t="str">
            <v>碎石</v>
          </cell>
          <cell r="D3815" t="str">
            <v>m3</v>
          </cell>
          <cell r="E3815">
            <v>7.8E-2</v>
          </cell>
          <cell r="F3815">
            <v>19</v>
          </cell>
          <cell r="G3815">
            <v>1.482</v>
          </cell>
          <cell r="H3815">
            <v>143.97630000000001</v>
          </cell>
          <cell r="K3815">
            <v>78</v>
          </cell>
          <cell r="Q3815">
            <v>23.4</v>
          </cell>
          <cell r="R3815">
            <v>444.6</v>
          </cell>
          <cell r="S3815">
            <v>43192.89</v>
          </cell>
        </row>
        <row r="3816">
          <cell r="C3816">
            <v>0</v>
          </cell>
          <cell r="D3816">
            <v>0</v>
          </cell>
          <cell r="E3816">
            <v>0</v>
          </cell>
          <cell r="F3816">
            <v>0</v>
          </cell>
          <cell r="G3816">
            <v>0</v>
          </cell>
          <cell r="H3816">
            <v>0</v>
          </cell>
          <cell r="Q3816">
            <v>0</v>
          </cell>
          <cell r="R3816">
            <v>0</v>
          </cell>
          <cell r="S3816">
            <v>0</v>
          </cell>
        </row>
        <row r="3817">
          <cell r="C3817">
            <v>0</v>
          </cell>
          <cell r="D3817">
            <v>0</v>
          </cell>
          <cell r="E3817">
            <v>0</v>
          </cell>
          <cell r="F3817">
            <v>0</v>
          </cell>
          <cell r="G3817">
            <v>0</v>
          </cell>
          <cell r="H3817">
            <v>0</v>
          </cell>
          <cell r="Q3817">
            <v>0</v>
          </cell>
          <cell r="R3817">
            <v>0</v>
          </cell>
          <cell r="S3817">
            <v>0</v>
          </cell>
        </row>
        <row r="3818">
          <cell r="C3818">
            <v>0</v>
          </cell>
          <cell r="D3818">
            <v>0</v>
          </cell>
          <cell r="E3818">
            <v>0</v>
          </cell>
          <cell r="F3818">
            <v>0</v>
          </cell>
          <cell r="G3818">
            <v>0</v>
          </cell>
          <cell r="H3818">
            <v>0</v>
          </cell>
          <cell r="Q3818">
            <v>0</v>
          </cell>
          <cell r="R3818">
            <v>0</v>
          </cell>
          <cell r="S3818">
            <v>0</v>
          </cell>
        </row>
        <row r="3819">
          <cell r="C3819">
            <v>0</v>
          </cell>
          <cell r="D3819">
            <v>0</v>
          </cell>
          <cell r="E3819">
            <v>0</v>
          </cell>
          <cell r="F3819">
            <v>0</v>
          </cell>
          <cell r="G3819">
            <v>0</v>
          </cell>
          <cell r="H3819">
            <v>0</v>
          </cell>
          <cell r="Q3819">
            <v>0</v>
          </cell>
          <cell r="R3819">
            <v>0</v>
          </cell>
          <cell r="S3819">
            <v>0</v>
          </cell>
        </row>
        <row r="3820">
          <cell r="C3820">
            <v>0</v>
          </cell>
          <cell r="D3820">
            <v>0</v>
          </cell>
          <cell r="E3820">
            <v>0</v>
          </cell>
          <cell r="F3820">
            <v>0</v>
          </cell>
          <cell r="G3820">
            <v>0</v>
          </cell>
          <cell r="H3820">
            <v>0</v>
          </cell>
          <cell r="Q3820">
            <v>0</v>
          </cell>
          <cell r="R3820">
            <v>0</v>
          </cell>
          <cell r="S3820">
            <v>0</v>
          </cell>
        </row>
        <row r="3821">
          <cell r="C3821">
            <v>0</v>
          </cell>
          <cell r="D3821">
            <v>0</v>
          </cell>
          <cell r="E3821">
            <v>0</v>
          </cell>
          <cell r="F3821">
            <v>0</v>
          </cell>
          <cell r="G3821">
            <v>0</v>
          </cell>
          <cell r="H3821">
            <v>0</v>
          </cell>
          <cell r="Q3821">
            <v>0</v>
          </cell>
          <cell r="R3821">
            <v>0</v>
          </cell>
          <cell r="S3821">
            <v>0</v>
          </cell>
        </row>
        <row r="3822">
          <cell r="C3822">
            <v>0</v>
          </cell>
          <cell r="D3822">
            <v>0</v>
          </cell>
          <cell r="E3822">
            <v>0</v>
          </cell>
          <cell r="F3822">
            <v>0</v>
          </cell>
          <cell r="G3822">
            <v>0</v>
          </cell>
          <cell r="H3822">
            <v>0</v>
          </cell>
          <cell r="Q3822">
            <v>0</v>
          </cell>
          <cell r="R3822">
            <v>0</v>
          </cell>
          <cell r="S3822">
            <v>0</v>
          </cell>
        </row>
        <row r="3823">
          <cell r="C3823">
            <v>0</v>
          </cell>
          <cell r="D3823">
            <v>0</v>
          </cell>
          <cell r="E3823">
            <v>0</v>
          </cell>
          <cell r="F3823">
            <v>0</v>
          </cell>
          <cell r="G3823">
            <v>0</v>
          </cell>
          <cell r="H3823">
            <v>0</v>
          </cell>
          <cell r="Q3823">
            <v>0</v>
          </cell>
          <cell r="R3823">
            <v>0</v>
          </cell>
          <cell r="S3823">
            <v>0</v>
          </cell>
        </row>
        <row r="3824">
          <cell r="C3824">
            <v>0</v>
          </cell>
          <cell r="D3824">
            <v>0</v>
          </cell>
          <cell r="E3824">
            <v>0</v>
          </cell>
          <cell r="F3824">
            <v>0</v>
          </cell>
          <cell r="G3824">
            <v>0</v>
          </cell>
          <cell r="H3824">
            <v>0</v>
          </cell>
          <cell r="Q3824">
            <v>0</v>
          </cell>
          <cell r="R3824">
            <v>0</v>
          </cell>
          <cell r="S3824">
            <v>0</v>
          </cell>
        </row>
        <row r="3825">
          <cell r="C3825">
            <v>0</v>
          </cell>
          <cell r="D3825">
            <v>0</v>
          </cell>
          <cell r="E3825">
            <v>0</v>
          </cell>
          <cell r="F3825">
            <v>0</v>
          </cell>
          <cell r="G3825">
            <v>0</v>
          </cell>
          <cell r="H3825">
            <v>0</v>
          </cell>
          <cell r="Q3825">
            <v>0</v>
          </cell>
          <cell r="R3825">
            <v>0</v>
          </cell>
          <cell r="S3825">
            <v>0</v>
          </cell>
        </row>
        <row r="3826">
          <cell r="C3826">
            <v>0</v>
          </cell>
          <cell r="D3826">
            <v>0</v>
          </cell>
          <cell r="E3826">
            <v>0</v>
          </cell>
          <cell r="F3826">
            <v>0</v>
          </cell>
          <cell r="G3826">
            <v>0</v>
          </cell>
          <cell r="H3826">
            <v>0</v>
          </cell>
          <cell r="Q3826">
            <v>0</v>
          </cell>
          <cell r="R3826">
            <v>0</v>
          </cell>
          <cell r="S3826">
            <v>0</v>
          </cell>
        </row>
        <row r="3827">
          <cell r="C3827">
            <v>0</v>
          </cell>
          <cell r="D3827">
            <v>0</v>
          </cell>
          <cell r="E3827">
            <v>0</v>
          </cell>
          <cell r="F3827">
            <v>0</v>
          </cell>
          <cell r="G3827">
            <v>0</v>
          </cell>
          <cell r="H3827">
            <v>0</v>
          </cell>
          <cell r="Q3827">
            <v>0</v>
          </cell>
          <cell r="R3827">
            <v>0</v>
          </cell>
          <cell r="S3827">
            <v>0</v>
          </cell>
        </row>
        <row r="3828">
          <cell r="C3828">
            <v>0</v>
          </cell>
          <cell r="D3828">
            <v>0</v>
          </cell>
          <cell r="E3828">
            <v>0</v>
          </cell>
          <cell r="F3828">
            <v>0</v>
          </cell>
          <cell r="G3828">
            <v>0</v>
          </cell>
          <cell r="H3828">
            <v>0</v>
          </cell>
          <cell r="Q3828">
            <v>0</v>
          </cell>
          <cell r="R3828">
            <v>0</v>
          </cell>
          <cell r="S3828">
            <v>0</v>
          </cell>
        </row>
        <row r="3829">
          <cell r="C3829">
            <v>0</v>
          </cell>
          <cell r="D3829">
            <v>0</v>
          </cell>
          <cell r="E3829">
            <v>0</v>
          </cell>
          <cell r="F3829">
            <v>0</v>
          </cell>
          <cell r="G3829">
            <v>0</v>
          </cell>
          <cell r="H3829">
            <v>0</v>
          </cell>
          <cell r="Q3829">
            <v>0</v>
          </cell>
          <cell r="R3829">
            <v>0</v>
          </cell>
          <cell r="S3829">
            <v>0</v>
          </cell>
        </row>
        <row r="3830">
          <cell r="C3830">
            <v>0</v>
          </cell>
          <cell r="D3830">
            <v>0</v>
          </cell>
          <cell r="E3830">
            <v>0</v>
          </cell>
          <cell r="F3830">
            <v>0</v>
          </cell>
          <cell r="G3830">
            <v>0</v>
          </cell>
          <cell r="H3830">
            <v>0</v>
          </cell>
          <cell r="Q3830">
            <v>0</v>
          </cell>
          <cell r="R3830">
            <v>0</v>
          </cell>
          <cell r="S3830">
            <v>0</v>
          </cell>
        </row>
        <row r="3831">
          <cell r="C3831">
            <v>0</v>
          </cell>
          <cell r="D3831">
            <v>0</v>
          </cell>
          <cell r="E3831">
            <v>0</v>
          </cell>
          <cell r="F3831">
            <v>0</v>
          </cell>
          <cell r="G3831">
            <v>0</v>
          </cell>
          <cell r="H3831">
            <v>0</v>
          </cell>
          <cell r="Q3831">
            <v>0</v>
          </cell>
          <cell r="R3831">
            <v>0</v>
          </cell>
          <cell r="S3831">
            <v>0</v>
          </cell>
        </row>
        <row r="3832">
          <cell r="A3832" t="str">
            <v>m998</v>
          </cell>
          <cell r="C3832" t="str">
            <v>其它材料费</v>
          </cell>
          <cell r="D3832" t="str">
            <v>%</v>
          </cell>
          <cell r="E3832">
            <v>0.03</v>
          </cell>
          <cell r="F3832">
            <v>0</v>
          </cell>
          <cell r="G3832">
            <v>0</v>
          </cell>
          <cell r="H3832">
            <v>0</v>
          </cell>
          <cell r="J3832">
            <v>1.5</v>
          </cell>
          <cell r="Q3832">
            <v>9</v>
          </cell>
          <cell r="R3832">
            <v>0</v>
          </cell>
          <cell r="S3832">
            <v>0</v>
          </cell>
        </row>
        <row r="3833">
          <cell r="A3833" t="str">
            <v>m999</v>
          </cell>
          <cell r="C3833" t="str">
            <v>其它材料费</v>
          </cell>
          <cell r="D3833" t="str">
            <v>usd</v>
          </cell>
          <cell r="E3833">
            <v>6.9682539682539681E-3</v>
          </cell>
          <cell r="F3833">
            <v>1</v>
          </cell>
          <cell r="G3833">
            <v>6.9682539682539681E-3</v>
          </cell>
          <cell r="H3833">
            <v>0.67696587301587308</v>
          </cell>
          <cell r="K3833">
            <v>6.9682539682539684</v>
          </cell>
          <cell r="Q3833">
            <v>2.0904761904761906</v>
          </cell>
          <cell r="R3833">
            <v>2.0904761904761906</v>
          </cell>
          <cell r="S3833">
            <v>203.08976190476193</v>
          </cell>
        </row>
        <row r="3834">
          <cell r="A3834" t="str">
            <v>E000</v>
          </cell>
          <cell r="B3834">
            <v>3</v>
          </cell>
          <cell r="C3834" t="str">
            <v>施工设备</v>
          </cell>
          <cell r="G3834">
            <v>1.4402451358641304</v>
          </cell>
          <cell r="H3834">
            <v>139.91981494920029</v>
          </cell>
          <cell r="Q3834">
            <v>0</v>
          </cell>
          <cell r="R3834">
            <v>432.07354075923911</v>
          </cell>
          <cell r="S3834">
            <v>41975.944484760083</v>
          </cell>
        </row>
        <row r="3835">
          <cell r="A3835" t="str">
            <v>E010-1</v>
          </cell>
          <cell r="C3835" t="str">
            <v>履带反铲日立ZX250H-1m3</v>
          </cell>
          <cell r="D3835" t="str">
            <v>台班</v>
          </cell>
          <cell r="E3835">
            <v>0</v>
          </cell>
          <cell r="F3835">
            <v>194.35600634043132</v>
          </cell>
          <cell r="G3835">
            <v>0</v>
          </cell>
          <cell r="H3835">
            <v>0</v>
          </cell>
          <cell r="Q3835">
            <v>0</v>
          </cell>
          <cell r="R3835">
            <v>0</v>
          </cell>
          <cell r="S3835">
            <v>0</v>
          </cell>
        </row>
        <row r="3836">
          <cell r="A3836" t="str">
            <v>E018</v>
          </cell>
          <cell r="C3836" t="str">
            <v>手扶式振动碾</v>
          </cell>
          <cell r="D3836" t="str">
            <v>台班</v>
          </cell>
          <cell r="E3836">
            <v>7.6400000000000001E-3</v>
          </cell>
          <cell r="F3836">
            <v>22.507443243291743</v>
          </cell>
          <cell r="G3836">
            <v>0.17195686637874891</v>
          </cell>
          <cell r="H3836">
            <v>16.705609568695458</v>
          </cell>
          <cell r="K3836">
            <v>7.64</v>
          </cell>
          <cell r="Q3836">
            <v>2.2919999999999998</v>
          </cell>
          <cell r="R3836">
            <v>51.587059913624671</v>
          </cell>
          <cell r="S3836">
            <v>5011.6828706086371</v>
          </cell>
        </row>
        <row r="3837">
          <cell r="A3837" t="str">
            <v>E014</v>
          </cell>
          <cell r="C3837" t="str">
            <v>空压机9M3</v>
          </cell>
          <cell r="D3837" t="str">
            <v>台班</v>
          </cell>
          <cell r="E3837">
            <v>5.0666666666666672E-3</v>
          </cell>
          <cell r="F3837">
            <v>233.62404636593564</v>
          </cell>
          <cell r="G3837">
            <v>1.1836951682540739</v>
          </cell>
          <cell r="H3837">
            <v>114.9959855958833</v>
          </cell>
          <cell r="J3837">
            <v>0.25333333333333335</v>
          </cell>
          <cell r="Q3837">
            <v>1.5200000000000002</v>
          </cell>
          <cell r="R3837">
            <v>355.10855047622221</v>
          </cell>
          <cell r="S3837">
            <v>34498.795678764989</v>
          </cell>
        </row>
        <row r="3838">
          <cell r="A3838" t="str">
            <v>e800</v>
          </cell>
          <cell r="C3838" t="str">
            <v>其他机械费</v>
          </cell>
          <cell r="D3838" t="str">
            <v>台班</v>
          </cell>
          <cell r="E3838">
            <v>3.7142857142857137E-2</v>
          </cell>
          <cell r="F3838">
            <v>1</v>
          </cell>
          <cell r="G3838">
            <v>3.7142857142857137E-2</v>
          </cell>
          <cell r="H3838">
            <v>3.6084285714285711</v>
          </cell>
          <cell r="J3838">
            <v>1.857142857142857</v>
          </cell>
          <cell r="Q3838">
            <v>11.142857142857141</v>
          </cell>
          <cell r="R3838">
            <v>11.142857142857141</v>
          </cell>
          <cell r="S3838">
            <v>1082.5285714285712</v>
          </cell>
        </row>
        <row r="3839">
          <cell r="A3839" t="str">
            <v>E505</v>
          </cell>
          <cell r="C3839" t="str">
            <v>载重汽车SX1254BM5641</v>
          </cell>
          <cell r="D3839" t="str">
            <v>台班</v>
          </cell>
          <cell r="E3839">
            <v>7.4999999999999993E-5</v>
          </cell>
          <cell r="F3839">
            <v>181.27198546618899</v>
          </cell>
          <cell r="G3839">
            <v>1.3595398909964173E-2</v>
          </cell>
          <cell r="H3839">
            <v>1.3207930041030196</v>
          </cell>
          <cell r="K3839">
            <v>7.4999999999999997E-2</v>
          </cell>
          <cell r="Q3839">
            <v>2.2499999999999999E-2</v>
          </cell>
          <cell r="R3839">
            <v>4.0786196729892517</v>
          </cell>
          <cell r="S3839">
            <v>396.23790123090589</v>
          </cell>
        </row>
        <row r="3840">
          <cell r="A3840" t="str">
            <v>E016</v>
          </cell>
          <cell r="C3840" t="str">
            <v>机动翻斗车</v>
          </cell>
          <cell r="D3840" t="str">
            <v>台班</v>
          </cell>
          <cell r="E3840">
            <v>7.7000000000000007E-4</v>
          </cell>
          <cell r="F3840">
            <v>43.967331400631274</v>
          </cell>
          <cell r="G3840">
            <v>3.3854845178486082E-2</v>
          </cell>
          <cell r="H3840">
            <v>3.288998209089923</v>
          </cell>
          <cell r="K3840">
            <v>0.77</v>
          </cell>
          <cell r="Q3840">
            <v>0.23100000000000001</v>
          </cell>
          <cell r="R3840">
            <v>10.156453553545825</v>
          </cell>
          <cell r="S3840">
            <v>986.69946272697689</v>
          </cell>
        </row>
        <row r="3841">
          <cell r="C3841">
            <v>0</v>
          </cell>
          <cell r="D3841">
            <v>0</v>
          </cell>
          <cell r="E3841">
            <v>0</v>
          </cell>
          <cell r="F3841">
            <v>0</v>
          </cell>
          <cell r="G3841">
            <v>0</v>
          </cell>
          <cell r="H3841">
            <v>0</v>
          </cell>
          <cell r="Q3841">
            <v>0</v>
          </cell>
          <cell r="R3841">
            <v>0</v>
          </cell>
          <cell r="S3841">
            <v>0</v>
          </cell>
        </row>
        <row r="3842">
          <cell r="C3842">
            <v>0</v>
          </cell>
          <cell r="D3842">
            <v>0</v>
          </cell>
          <cell r="E3842">
            <v>0</v>
          </cell>
          <cell r="F3842">
            <v>0</v>
          </cell>
          <cell r="G3842">
            <v>0</v>
          </cell>
          <cell r="H3842">
            <v>0</v>
          </cell>
          <cell r="Q3842">
            <v>0</v>
          </cell>
          <cell r="R3842">
            <v>0</v>
          </cell>
          <cell r="S3842">
            <v>0</v>
          </cell>
        </row>
        <row r="3843">
          <cell r="C3843">
            <v>0</v>
          </cell>
          <cell r="D3843">
            <v>0</v>
          </cell>
          <cell r="E3843">
            <v>0</v>
          </cell>
          <cell r="F3843">
            <v>0</v>
          </cell>
          <cell r="G3843">
            <v>0</v>
          </cell>
          <cell r="H3843">
            <v>0</v>
          </cell>
          <cell r="Q3843">
            <v>0</v>
          </cell>
          <cell r="R3843">
            <v>0</v>
          </cell>
          <cell r="S3843">
            <v>0</v>
          </cell>
        </row>
        <row r="3844">
          <cell r="C3844">
            <v>0</v>
          </cell>
          <cell r="D3844">
            <v>0</v>
          </cell>
          <cell r="E3844">
            <v>0</v>
          </cell>
          <cell r="F3844">
            <v>0</v>
          </cell>
          <cell r="G3844">
            <v>0</v>
          </cell>
          <cell r="H3844">
            <v>0</v>
          </cell>
          <cell r="Q3844">
            <v>0</v>
          </cell>
          <cell r="R3844">
            <v>0</v>
          </cell>
          <cell r="S3844">
            <v>0</v>
          </cell>
        </row>
        <row r="3845">
          <cell r="C3845">
            <v>0</v>
          </cell>
          <cell r="D3845">
            <v>0</v>
          </cell>
          <cell r="E3845">
            <v>0</v>
          </cell>
          <cell r="F3845">
            <v>0</v>
          </cell>
          <cell r="H3845">
            <v>0</v>
          </cell>
          <cell r="Q3845">
            <v>0</v>
          </cell>
          <cell r="R3845">
            <v>0</v>
          </cell>
          <cell r="S3845">
            <v>0</v>
          </cell>
        </row>
        <row r="3846">
          <cell r="C3846">
            <v>0</v>
          </cell>
          <cell r="D3846">
            <v>0</v>
          </cell>
          <cell r="E3846">
            <v>0</v>
          </cell>
          <cell r="F3846">
            <v>0</v>
          </cell>
          <cell r="H3846">
            <v>0</v>
          </cell>
          <cell r="Q3846">
            <v>0</v>
          </cell>
          <cell r="R3846">
            <v>0</v>
          </cell>
          <cell r="S3846">
            <v>0</v>
          </cell>
        </row>
        <row r="3847">
          <cell r="B3847">
            <v>4</v>
          </cell>
          <cell r="C3847" t="str">
            <v>基本直接费</v>
          </cell>
          <cell r="G3847">
            <v>4.3676635184993948</v>
          </cell>
        </row>
        <row r="3848">
          <cell r="B3848">
            <v>5</v>
          </cell>
          <cell r="C3848" t="str">
            <v>其他直接费</v>
          </cell>
          <cell r="G3848">
            <v>0.70915792663140675</v>
          </cell>
        </row>
        <row r="3849">
          <cell r="B3849">
            <v>6</v>
          </cell>
          <cell r="C3849" t="str">
            <v>间接费</v>
          </cell>
          <cell r="G3849">
            <v>0.32872957610473724</v>
          </cell>
        </row>
        <row r="3850">
          <cell r="B3850">
            <v>7</v>
          </cell>
          <cell r="C3850" t="str">
            <v>合计</v>
          </cell>
          <cell r="G3850">
            <v>5.4055510212355387</v>
          </cell>
        </row>
        <row r="3852">
          <cell r="B3852" t="str">
            <v>单   价   分   析   表</v>
          </cell>
          <cell r="J3852" t="str">
            <v>工序划分</v>
          </cell>
          <cell r="Q3852" t="str">
            <v>汇总项</v>
          </cell>
        </row>
        <row r="3853">
          <cell r="J3853" t="str">
            <v>183,7</v>
          </cell>
          <cell r="K3853" t="str">
            <v>181,1</v>
          </cell>
        </row>
        <row r="3854">
          <cell r="A3854" t="str">
            <v>BOQ系数</v>
          </cell>
          <cell r="B3854" t="str">
            <v>项目编号:</v>
          </cell>
          <cell r="C3854" t="str">
            <v>碎石路恢复</v>
          </cell>
          <cell r="G3854" t="str">
            <v>数量</v>
          </cell>
          <cell r="H3854">
            <v>2521</v>
          </cell>
          <cell r="I3854" t="str">
            <v>单价</v>
          </cell>
        </row>
        <row r="3855">
          <cell r="B3855" t="str">
            <v>项目名称:</v>
          </cell>
          <cell r="C3855" t="str">
            <v>Pipe bore: 300-900 mm on gravel road</v>
          </cell>
          <cell r="G3855" t="str">
            <v>单位</v>
          </cell>
          <cell r="H3855">
            <v>0</v>
          </cell>
          <cell r="I3855">
            <v>12.506622178872329</v>
          </cell>
          <cell r="J3855" t="str">
            <v>挖清</v>
          </cell>
          <cell r="K3855" t="str">
            <v>修复</v>
          </cell>
        </row>
        <row r="3856">
          <cell r="A3856" t="str">
            <v>碎石路恢复</v>
          </cell>
          <cell r="B3856" t="str">
            <v>单   价:</v>
          </cell>
          <cell r="C3856">
            <v>12.506622178872329</v>
          </cell>
          <cell r="D3856" t="str">
            <v>USD/</v>
          </cell>
          <cell r="G3856" t="str">
            <v>定额单位</v>
          </cell>
          <cell r="I3856">
            <v>1215</v>
          </cell>
        </row>
        <row r="3857">
          <cell r="A3857" t="str">
            <v>定额号</v>
          </cell>
          <cell r="B3857" t="str">
            <v>E01</v>
          </cell>
          <cell r="C3857" t="str">
            <v>名称及规格</v>
          </cell>
          <cell r="D3857" t="str">
            <v>单位</v>
          </cell>
          <cell r="E3857" t="str">
            <v>数  量</v>
          </cell>
          <cell r="F3857" t="str">
            <v>单价</v>
          </cell>
          <cell r="G3857" t="str">
            <v>合价</v>
          </cell>
          <cell r="J3857" t="str">
            <v>10m3</v>
          </cell>
          <cell r="K3857" t="str">
            <v>1000M2</v>
          </cell>
          <cell r="Q3857" t="str">
            <v>数量汇总</v>
          </cell>
          <cell r="R3857" t="str">
            <v>价格汇总(美元)</v>
          </cell>
          <cell r="S3857" t="str">
            <v>价格汇总(当地币)</v>
          </cell>
        </row>
        <row r="3858">
          <cell r="G3858" t="str">
            <v>美元</v>
          </cell>
          <cell r="H3858" t="str">
            <v>当地币</v>
          </cell>
          <cell r="J3858">
            <v>0.25</v>
          </cell>
          <cell r="K3858">
            <v>2.5000000000000001E-3</v>
          </cell>
        </row>
        <row r="3859">
          <cell r="A3859" t="str">
            <v>L00</v>
          </cell>
          <cell r="B3859">
            <v>1</v>
          </cell>
          <cell r="C3859" t="str">
            <v>人工</v>
          </cell>
          <cell r="G3859">
            <v>1.425362840967576</v>
          </cell>
          <cell r="H3859">
            <v>138.47400000000002</v>
          </cell>
          <cell r="Q3859">
            <v>0</v>
          </cell>
          <cell r="R3859">
            <v>3593.339722079259</v>
          </cell>
          <cell r="S3859">
            <v>349092.95400000003</v>
          </cell>
        </row>
        <row r="3860">
          <cell r="A3860" t="str">
            <v>L10</v>
          </cell>
          <cell r="B3860">
            <v>1.1000000000000001</v>
          </cell>
          <cell r="C3860" t="str">
            <v>力工</v>
          </cell>
          <cell r="D3860" t="str">
            <v>day</v>
          </cell>
          <cell r="E3860">
            <v>0.35280000000000006</v>
          </cell>
          <cell r="F3860">
            <v>2.8821410190427175</v>
          </cell>
          <cell r="G3860">
            <v>1.0168193515182709</v>
          </cell>
          <cell r="H3860">
            <v>98.78400000000002</v>
          </cell>
          <cell r="J3860">
            <v>8.0000000000000016E-2</v>
          </cell>
          <cell r="K3860">
            <v>133.12</v>
          </cell>
          <cell r="Q3860">
            <v>889.40880000000016</v>
          </cell>
          <cell r="R3860">
            <v>2563.4015851775607</v>
          </cell>
          <cell r="S3860">
            <v>249034.46400000007</v>
          </cell>
        </row>
        <row r="3861">
          <cell r="A3861" t="str">
            <v>L20</v>
          </cell>
          <cell r="B3861">
            <v>1.2</v>
          </cell>
          <cell r="C3861" t="str">
            <v>技工</v>
          </cell>
          <cell r="D3861" t="str">
            <v>day</v>
          </cell>
          <cell r="E3861">
            <v>8.8200000000000014E-2</v>
          </cell>
          <cell r="F3861">
            <v>4.6320123520329384</v>
          </cell>
          <cell r="G3861">
            <v>0.40854348944930524</v>
          </cell>
          <cell r="H3861">
            <v>39.690000000000005</v>
          </cell>
          <cell r="J3861">
            <v>2.0000000000000004E-2</v>
          </cell>
          <cell r="K3861">
            <v>33.28</v>
          </cell>
          <cell r="Q3861">
            <v>222.35220000000004</v>
          </cell>
          <cell r="R3861">
            <v>1029.9381369016985</v>
          </cell>
          <cell r="S3861">
            <v>100058.49</v>
          </cell>
        </row>
        <row r="3862">
          <cell r="A3862" t="str">
            <v>M000</v>
          </cell>
          <cell r="B3862">
            <v>2</v>
          </cell>
          <cell r="C3862" t="str">
            <v>建筑材料</v>
          </cell>
          <cell r="G3862">
            <v>4.8099900411734424</v>
          </cell>
          <cell r="H3862">
            <v>467.29053249999998</v>
          </cell>
          <cell r="Q3862">
            <v>0</v>
          </cell>
          <cell r="R3862">
            <v>12125.984893798248</v>
          </cell>
          <cell r="S3862">
            <v>1178039.4324324999</v>
          </cell>
        </row>
        <row r="3863">
          <cell r="A3863" t="str">
            <v>Y08</v>
          </cell>
          <cell r="C3863" t="str">
            <v>水</v>
          </cell>
          <cell r="D3863" t="str">
            <v>m3</v>
          </cell>
          <cell r="E3863">
            <v>0.03</v>
          </cell>
          <cell r="F3863">
            <v>0.51466803911477099</v>
          </cell>
          <cell r="G3863">
            <v>1.5440041173443129E-2</v>
          </cell>
          <cell r="H3863">
            <v>1.5000000000000002</v>
          </cell>
          <cell r="K3863">
            <v>12</v>
          </cell>
          <cell r="Q3863">
            <v>75.63</v>
          </cell>
          <cell r="R3863">
            <v>38.924343798250128</v>
          </cell>
          <cell r="S3863">
            <v>3781.5000000000005</v>
          </cell>
        </row>
        <row r="3864">
          <cell r="A3864" t="str">
            <v>M12</v>
          </cell>
          <cell r="C3864" t="str">
            <v>石屑/碎石</v>
          </cell>
          <cell r="D3864" t="str">
            <v>m3</v>
          </cell>
          <cell r="E3864">
            <v>0.11057499999999999</v>
          </cell>
          <cell r="F3864">
            <v>20</v>
          </cell>
          <cell r="G3864">
            <v>2.2115</v>
          </cell>
          <cell r="H3864">
            <v>214.84722500000001</v>
          </cell>
          <cell r="K3864">
            <v>44.23</v>
          </cell>
          <cell r="Q3864">
            <v>278.75957499999998</v>
          </cell>
          <cell r="R3864">
            <v>5575.1914999999999</v>
          </cell>
          <cell r="S3864">
            <v>541629.85422500002</v>
          </cell>
        </row>
        <row r="3865">
          <cell r="A3865" t="str">
            <v>M11</v>
          </cell>
          <cell r="C3865" t="str">
            <v>碎石</v>
          </cell>
          <cell r="D3865" t="str">
            <v>m3</v>
          </cell>
          <cell r="E3865">
            <v>0.13594999999999999</v>
          </cell>
          <cell r="F3865">
            <v>19</v>
          </cell>
          <cell r="G3865">
            <v>2.5830499999999996</v>
          </cell>
          <cell r="H3865">
            <v>250.94330749999997</v>
          </cell>
          <cell r="K3865">
            <v>54.379999999999995</v>
          </cell>
          <cell r="Q3865">
            <v>342.72994999999997</v>
          </cell>
          <cell r="R3865">
            <v>6511.8690499999993</v>
          </cell>
          <cell r="S3865">
            <v>632628.07820749993</v>
          </cell>
        </row>
        <row r="3866">
          <cell r="C3866">
            <v>0</v>
          </cell>
          <cell r="D3866">
            <v>0</v>
          </cell>
          <cell r="E3866">
            <v>0</v>
          </cell>
          <cell r="F3866">
            <v>0</v>
          </cell>
          <cell r="G3866">
            <v>0</v>
          </cell>
          <cell r="H3866">
            <v>0</v>
          </cell>
          <cell r="Q3866">
            <v>0</v>
          </cell>
          <cell r="R3866">
            <v>0</v>
          </cell>
          <cell r="S3866">
            <v>0</v>
          </cell>
        </row>
        <row r="3867">
          <cell r="C3867">
            <v>0</v>
          </cell>
          <cell r="D3867">
            <v>0</v>
          </cell>
          <cell r="E3867">
            <v>0</v>
          </cell>
          <cell r="F3867">
            <v>0</v>
          </cell>
          <cell r="G3867">
            <v>0</v>
          </cell>
          <cell r="H3867">
            <v>0</v>
          </cell>
          <cell r="Q3867">
            <v>0</v>
          </cell>
          <cell r="R3867">
            <v>0</v>
          </cell>
          <cell r="S3867">
            <v>0</v>
          </cell>
        </row>
        <row r="3868">
          <cell r="C3868">
            <v>0</v>
          </cell>
          <cell r="D3868">
            <v>0</v>
          </cell>
          <cell r="E3868">
            <v>0</v>
          </cell>
          <cell r="F3868">
            <v>0</v>
          </cell>
          <cell r="G3868">
            <v>0</v>
          </cell>
          <cell r="H3868">
            <v>0</v>
          </cell>
          <cell r="Q3868">
            <v>0</v>
          </cell>
          <cell r="R3868">
            <v>0</v>
          </cell>
          <cell r="S3868">
            <v>0</v>
          </cell>
        </row>
        <row r="3869">
          <cell r="C3869">
            <v>0</v>
          </cell>
          <cell r="D3869">
            <v>0</v>
          </cell>
          <cell r="E3869">
            <v>0</v>
          </cell>
          <cell r="F3869">
            <v>0</v>
          </cell>
          <cell r="G3869">
            <v>0</v>
          </cell>
          <cell r="H3869">
            <v>0</v>
          </cell>
          <cell r="Q3869">
            <v>0</v>
          </cell>
          <cell r="R3869">
            <v>0</v>
          </cell>
          <cell r="S3869">
            <v>0</v>
          </cell>
        </row>
        <row r="3870">
          <cell r="C3870">
            <v>0</v>
          </cell>
          <cell r="D3870">
            <v>0</v>
          </cell>
          <cell r="E3870">
            <v>0</v>
          </cell>
          <cell r="F3870">
            <v>0</v>
          </cell>
          <cell r="G3870">
            <v>0</v>
          </cell>
          <cell r="H3870">
            <v>0</v>
          </cell>
          <cell r="Q3870">
            <v>0</v>
          </cell>
          <cell r="R3870">
            <v>0</v>
          </cell>
          <cell r="S3870">
            <v>0</v>
          </cell>
        </row>
        <row r="3871">
          <cell r="C3871">
            <v>0</v>
          </cell>
          <cell r="D3871">
            <v>0</v>
          </cell>
          <cell r="E3871">
            <v>0</v>
          </cell>
          <cell r="F3871">
            <v>0</v>
          </cell>
          <cell r="G3871">
            <v>0</v>
          </cell>
          <cell r="H3871">
            <v>0</v>
          </cell>
          <cell r="Q3871">
            <v>0</v>
          </cell>
          <cell r="R3871">
            <v>0</v>
          </cell>
          <cell r="S3871">
            <v>0</v>
          </cell>
        </row>
        <row r="3872">
          <cell r="C3872">
            <v>0</v>
          </cell>
          <cell r="D3872">
            <v>0</v>
          </cell>
          <cell r="E3872">
            <v>0</v>
          </cell>
          <cell r="F3872">
            <v>0</v>
          </cell>
          <cell r="G3872">
            <v>0</v>
          </cell>
          <cell r="H3872">
            <v>0</v>
          </cell>
          <cell r="Q3872">
            <v>0</v>
          </cell>
          <cell r="R3872">
            <v>0</v>
          </cell>
          <cell r="S3872">
            <v>0</v>
          </cell>
        </row>
        <row r="3873">
          <cell r="C3873">
            <v>0</v>
          </cell>
          <cell r="D3873">
            <v>0</v>
          </cell>
          <cell r="E3873">
            <v>0</v>
          </cell>
          <cell r="F3873">
            <v>0</v>
          </cell>
          <cell r="G3873">
            <v>0</v>
          </cell>
          <cell r="H3873">
            <v>0</v>
          </cell>
          <cell r="Q3873">
            <v>0</v>
          </cell>
          <cell r="R3873">
            <v>0</v>
          </cell>
          <cell r="S3873">
            <v>0</v>
          </cell>
        </row>
        <row r="3874">
          <cell r="C3874">
            <v>0</v>
          </cell>
          <cell r="D3874">
            <v>0</v>
          </cell>
          <cell r="E3874">
            <v>0</v>
          </cell>
          <cell r="F3874">
            <v>0</v>
          </cell>
          <cell r="G3874">
            <v>0</v>
          </cell>
          <cell r="H3874">
            <v>0</v>
          </cell>
          <cell r="Q3874">
            <v>0</v>
          </cell>
          <cell r="R3874">
            <v>0</v>
          </cell>
          <cell r="S3874">
            <v>0</v>
          </cell>
        </row>
        <row r="3875">
          <cell r="C3875">
            <v>0</v>
          </cell>
          <cell r="D3875">
            <v>0</v>
          </cell>
          <cell r="E3875">
            <v>0</v>
          </cell>
          <cell r="F3875">
            <v>0</v>
          </cell>
          <cell r="G3875">
            <v>0</v>
          </cell>
          <cell r="H3875">
            <v>0</v>
          </cell>
          <cell r="Q3875">
            <v>0</v>
          </cell>
          <cell r="R3875">
            <v>0</v>
          </cell>
          <cell r="S3875">
            <v>0</v>
          </cell>
        </row>
        <row r="3876">
          <cell r="C3876">
            <v>0</v>
          </cell>
          <cell r="D3876">
            <v>0</v>
          </cell>
          <cell r="E3876">
            <v>0</v>
          </cell>
          <cell r="F3876">
            <v>0</v>
          </cell>
          <cell r="G3876">
            <v>0</v>
          </cell>
          <cell r="H3876">
            <v>0</v>
          </cell>
          <cell r="Q3876">
            <v>0</v>
          </cell>
          <cell r="R3876">
            <v>0</v>
          </cell>
          <cell r="S3876">
            <v>0</v>
          </cell>
        </row>
        <row r="3877">
          <cell r="C3877">
            <v>0</v>
          </cell>
          <cell r="D3877">
            <v>0</v>
          </cell>
          <cell r="E3877">
            <v>0</v>
          </cell>
          <cell r="F3877">
            <v>0</v>
          </cell>
          <cell r="G3877">
            <v>0</v>
          </cell>
          <cell r="H3877">
            <v>0</v>
          </cell>
          <cell r="Q3877">
            <v>0</v>
          </cell>
          <cell r="R3877">
            <v>0</v>
          </cell>
          <cell r="S3877">
            <v>0</v>
          </cell>
        </row>
        <row r="3878">
          <cell r="C3878">
            <v>0</v>
          </cell>
          <cell r="D3878">
            <v>0</v>
          </cell>
          <cell r="E3878">
            <v>0</v>
          </cell>
          <cell r="F3878">
            <v>0</v>
          </cell>
          <cell r="G3878">
            <v>0</v>
          </cell>
          <cell r="H3878">
            <v>0</v>
          </cell>
          <cell r="Q3878">
            <v>0</v>
          </cell>
          <cell r="R3878">
            <v>0</v>
          </cell>
          <cell r="S3878">
            <v>0</v>
          </cell>
        </row>
        <row r="3879">
          <cell r="C3879">
            <v>0</v>
          </cell>
          <cell r="D3879">
            <v>0</v>
          </cell>
          <cell r="E3879">
            <v>0</v>
          </cell>
          <cell r="F3879">
            <v>0</v>
          </cell>
          <cell r="G3879">
            <v>0</v>
          </cell>
          <cell r="H3879">
            <v>0</v>
          </cell>
          <cell r="Q3879">
            <v>0</v>
          </cell>
          <cell r="R3879">
            <v>0</v>
          </cell>
          <cell r="S3879">
            <v>0</v>
          </cell>
        </row>
        <row r="3880">
          <cell r="C3880">
            <v>0</v>
          </cell>
          <cell r="D3880">
            <v>0</v>
          </cell>
          <cell r="E3880">
            <v>0</v>
          </cell>
          <cell r="F3880">
            <v>0</v>
          </cell>
          <cell r="G3880">
            <v>0</v>
          </cell>
          <cell r="H3880">
            <v>0</v>
          </cell>
          <cell r="Q3880">
            <v>0</v>
          </cell>
          <cell r="R3880">
            <v>0</v>
          </cell>
          <cell r="S3880">
            <v>0</v>
          </cell>
        </row>
        <row r="3881">
          <cell r="C3881">
            <v>0</v>
          </cell>
          <cell r="D3881">
            <v>0</v>
          </cell>
          <cell r="E3881">
            <v>0</v>
          </cell>
          <cell r="F3881">
            <v>0</v>
          </cell>
          <cell r="G3881">
            <v>0</v>
          </cell>
          <cell r="H3881">
            <v>0</v>
          </cell>
          <cell r="Q3881">
            <v>0</v>
          </cell>
          <cell r="R3881">
            <v>0</v>
          </cell>
          <cell r="S3881">
            <v>0</v>
          </cell>
        </row>
        <row r="3882">
          <cell r="A3882" t="str">
            <v>m998</v>
          </cell>
          <cell r="C3882" t="str">
            <v>其它材料费</v>
          </cell>
          <cell r="D3882" t="str">
            <v>%</v>
          </cell>
          <cell r="E3882">
            <v>0.375</v>
          </cell>
          <cell r="F3882">
            <v>0</v>
          </cell>
          <cell r="G3882">
            <v>0</v>
          </cell>
          <cell r="H3882">
            <v>0</v>
          </cell>
          <cell r="J3882">
            <v>1.5</v>
          </cell>
          <cell r="Q3882">
            <v>945.375</v>
          </cell>
          <cell r="R3882">
            <v>0</v>
          </cell>
          <cell r="S3882">
            <v>0</v>
          </cell>
        </row>
        <row r="3883">
          <cell r="A3883" t="str">
            <v>m999</v>
          </cell>
          <cell r="C3883" t="str">
            <v>其它材料费</v>
          </cell>
          <cell r="D3883" t="str">
            <v>usd</v>
          </cell>
          <cell r="E3883">
            <v>0</v>
          </cell>
          <cell r="F3883">
            <v>1</v>
          </cell>
          <cell r="G3883">
            <v>0</v>
          </cell>
          <cell r="H3883">
            <v>0</v>
          </cell>
          <cell r="Q3883">
            <v>0</v>
          </cell>
          <cell r="R3883">
            <v>0</v>
          </cell>
          <cell r="S3883">
            <v>0</v>
          </cell>
        </row>
        <row r="3884">
          <cell r="A3884" t="str">
            <v>E000</v>
          </cell>
          <cell r="B3884">
            <v>3</v>
          </cell>
          <cell r="C3884" t="str">
            <v>施工设备</v>
          </cell>
          <cell r="G3884">
            <v>3.8699476164990991</v>
          </cell>
          <cell r="H3884">
            <v>375.9654109428875</v>
          </cell>
          <cell r="Q3884">
            <v>0</v>
          </cell>
          <cell r="R3884">
            <v>9756.1379411942289</v>
          </cell>
          <cell r="S3884">
            <v>947808.80098701944</v>
          </cell>
        </row>
        <row r="3885">
          <cell r="A3885" t="str">
            <v>E010-1</v>
          </cell>
          <cell r="C3885" t="str">
            <v>履带反铲日立ZX250H-1m3</v>
          </cell>
          <cell r="D3885" t="str">
            <v>台班</v>
          </cell>
          <cell r="E3885">
            <v>1.7500000000000002E-2</v>
          </cell>
          <cell r="F3885">
            <v>194.35600634043132</v>
          </cell>
          <cell r="G3885">
            <v>3.4012301109575485</v>
          </cell>
          <cell r="H3885">
            <v>330.42950527952587</v>
          </cell>
          <cell r="J3885">
            <v>7.0000000000000007E-2</v>
          </cell>
          <cell r="Q3885">
            <v>44.117500000000007</v>
          </cell>
          <cell r="R3885">
            <v>8574.5011097239803</v>
          </cell>
          <cell r="S3885">
            <v>833012.78280968475</v>
          </cell>
        </row>
        <row r="3886">
          <cell r="A3886" t="str">
            <v>E018</v>
          </cell>
          <cell r="C3886" t="str">
            <v>手扶式振动碾</v>
          </cell>
          <cell r="D3886" t="str">
            <v>台班</v>
          </cell>
          <cell r="E3886">
            <v>2.0825E-2</v>
          </cell>
          <cell r="F3886">
            <v>22.507443243291743</v>
          </cell>
          <cell r="G3886">
            <v>0.46871750554155056</v>
          </cell>
          <cell r="H3886">
            <v>45.535905663361639</v>
          </cell>
          <cell r="K3886">
            <v>8.33</v>
          </cell>
          <cell r="Q3886">
            <v>52.499825000000001</v>
          </cell>
          <cell r="R3886">
            <v>1181.636831470249</v>
          </cell>
          <cell r="S3886">
            <v>114796.01817733468</v>
          </cell>
        </row>
        <row r="3887">
          <cell r="C3887">
            <v>0</v>
          </cell>
          <cell r="D3887">
            <v>0</v>
          </cell>
          <cell r="E3887">
            <v>0</v>
          </cell>
          <cell r="F3887">
            <v>0</v>
          </cell>
          <cell r="G3887">
            <v>0</v>
          </cell>
          <cell r="H3887">
            <v>0</v>
          </cell>
          <cell r="Q3887">
            <v>0</v>
          </cell>
          <cell r="R3887">
            <v>0</v>
          </cell>
          <cell r="S3887">
            <v>0</v>
          </cell>
        </row>
        <row r="3888">
          <cell r="C3888">
            <v>0</v>
          </cell>
          <cell r="D3888">
            <v>0</v>
          </cell>
          <cell r="E3888">
            <v>0</v>
          </cell>
          <cell r="F3888">
            <v>0</v>
          </cell>
          <cell r="G3888">
            <v>0</v>
          </cell>
          <cell r="H3888">
            <v>0</v>
          </cell>
          <cell r="Q3888">
            <v>0</v>
          </cell>
          <cell r="R3888">
            <v>0</v>
          </cell>
          <cell r="S3888">
            <v>0</v>
          </cell>
        </row>
        <row r="3889">
          <cell r="C3889">
            <v>0</v>
          </cell>
          <cell r="D3889">
            <v>0</v>
          </cell>
          <cell r="E3889">
            <v>0</v>
          </cell>
          <cell r="F3889">
            <v>0</v>
          </cell>
          <cell r="G3889">
            <v>0</v>
          </cell>
          <cell r="H3889">
            <v>0</v>
          </cell>
          <cell r="Q3889">
            <v>0</v>
          </cell>
          <cell r="R3889">
            <v>0</v>
          </cell>
          <cell r="S3889">
            <v>0</v>
          </cell>
        </row>
        <row r="3890">
          <cell r="C3890">
            <v>0</v>
          </cell>
          <cell r="D3890">
            <v>0</v>
          </cell>
          <cell r="E3890">
            <v>0</v>
          </cell>
          <cell r="F3890">
            <v>0</v>
          </cell>
          <cell r="G3890">
            <v>0</v>
          </cell>
          <cell r="H3890">
            <v>0</v>
          </cell>
          <cell r="Q3890">
            <v>0</v>
          </cell>
          <cell r="R3890">
            <v>0</v>
          </cell>
          <cell r="S3890">
            <v>0</v>
          </cell>
        </row>
        <row r="3891">
          <cell r="C3891">
            <v>0</v>
          </cell>
          <cell r="D3891">
            <v>0</v>
          </cell>
          <cell r="E3891">
            <v>0</v>
          </cell>
          <cell r="F3891">
            <v>0</v>
          </cell>
          <cell r="G3891">
            <v>0</v>
          </cell>
          <cell r="H3891">
            <v>0</v>
          </cell>
          <cell r="Q3891">
            <v>0</v>
          </cell>
          <cell r="R3891">
            <v>0</v>
          </cell>
          <cell r="S3891">
            <v>0</v>
          </cell>
        </row>
        <row r="3892">
          <cell r="C3892">
            <v>0</v>
          </cell>
          <cell r="D3892">
            <v>0</v>
          </cell>
          <cell r="E3892">
            <v>0</v>
          </cell>
          <cell r="F3892">
            <v>0</v>
          </cell>
          <cell r="G3892">
            <v>0</v>
          </cell>
          <cell r="H3892">
            <v>0</v>
          </cell>
          <cell r="Q3892">
            <v>0</v>
          </cell>
          <cell r="R3892">
            <v>0</v>
          </cell>
          <cell r="S3892">
            <v>0</v>
          </cell>
        </row>
        <row r="3893">
          <cell r="C3893">
            <v>0</v>
          </cell>
          <cell r="D3893">
            <v>0</v>
          </cell>
          <cell r="E3893">
            <v>0</v>
          </cell>
          <cell r="F3893">
            <v>0</v>
          </cell>
          <cell r="G3893">
            <v>0</v>
          </cell>
          <cell r="H3893">
            <v>0</v>
          </cell>
          <cell r="Q3893">
            <v>0</v>
          </cell>
          <cell r="R3893">
            <v>0</v>
          </cell>
          <cell r="S3893">
            <v>0</v>
          </cell>
        </row>
        <row r="3894">
          <cell r="C3894">
            <v>0</v>
          </cell>
          <cell r="D3894">
            <v>0</v>
          </cell>
          <cell r="E3894">
            <v>0</v>
          </cell>
          <cell r="F3894">
            <v>0</v>
          </cell>
          <cell r="G3894">
            <v>0</v>
          </cell>
          <cell r="H3894">
            <v>0</v>
          </cell>
          <cell r="Q3894">
            <v>0</v>
          </cell>
          <cell r="R3894">
            <v>0</v>
          </cell>
          <cell r="S3894">
            <v>0</v>
          </cell>
        </row>
        <row r="3895">
          <cell r="C3895">
            <v>0</v>
          </cell>
          <cell r="D3895">
            <v>0</v>
          </cell>
          <cell r="E3895">
            <v>0</v>
          </cell>
          <cell r="F3895">
            <v>0</v>
          </cell>
          <cell r="H3895">
            <v>0</v>
          </cell>
          <cell r="Q3895">
            <v>0</v>
          </cell>
          <cell r="R3895">
            <v>0</v>
          </cell>
          <cell r="S3895">
            <v>0</v>
          </cell>
        </row>
        <row r="3896">
          <cell r="C3896">
            <v>0</v>
          </cell>
          <cell r="D3896">
            <v>0</v>
          </cell>
          <cell r="E3896">
            <v>0</v>
          </cell>
          <cell r="F3896">
            <v>0</v>
          </cell>
          <cell r="H3896">
            <v>0</v>
          </cell>
          <cell r="Q3896">
            <v>0</v>
          </cell>
          <cell r="R3896">
            <v>0</v>
          </cell>
          <cell r="S3896">
            <v>0</v>
          </cell>
        </row>
        <row r="3897">
          <cell r="B3897">
            <v>4</v>
          </cell>
          <cell r="C3897" t="str">
            <v>基本直接费</v>
          </cell>
          <cell r="G3897">
            <v>10.105300498640117</v>
          </cell>
        </row>
        <row r="3898">
          <cell r="B3898">
            <v>5</v>
          </cell>
          <cell r="C3898" t="str">
            <v>其他直接费</v>
          </cell>
          <cell r="G3898">
            <v>1.6407522967943893</v>
          </cell>
        </row>
        <row r="3899">
          <cell r="B3899">
            <v>6</v>
          </cell>
          <cell r="C3899" t="str">
            <v>间接费</v>
          </cell>
          <cell r="G3899">
            <v>0.76056938343782265</v>
          </cell>
        </row>
        <row r="3900">
          <cell r="B3900">
            <v>7</v>
          </cell>
          <cell r="C3900" t="str">
            <v>合计</v>
          </cell>
          <cell r="G3900">
            <v>12.506622178872329</v>
          </cell>
        </row>
        <row r="3902">
          <cell r="B3902" t="str">
            <v>单   价   分   析   表</v>
          </cell>
          <cell r="J3902" t="str">
            <v>工序划分</v>
          </cell>
          <cell r="Q3902" t="str">
            <v>汇总项</v>
          </cell>
        </row>
        <row r="3903">
          <cell r="J3903" t="str">
            <v>183,7</v>
          </cell>
          <cell r="K3903" t="str">
            <v>181,1</v>
          </cell>
        </row>
        <row r="3904">
          <cell r="A3904" t="str">
            <v>BOQ系数</v>
          </cell>
          <cell r="B3904" t="str">
            <v>项目编号:</v>
          </cell>
          <cell r="C3904" t="str">
            <v>碎石路恢复2</v>
          </cell>
          <cell r="G3904" t="str">
            <v>数量</v>
          </cell>
          <cell r="H3904">
            <v>5150</v>
          </cell>
          <cell r="I3904" t="str">
            <v>单价</v>
          </cell>
        </row>
        <row r="3905">
          <cell r="B3905" t="str">
            <v>项目名称:</v>
          </cell>
          <cell r="C3905" t="str">
            <v>Pipe bore: 300 mm on gravel road</v>
          </cell>
          <cell r="G3905" t="str">
            <v>单位</v>
          </cell>
          <cell r="H3905">
            <v>0</v>
          </cell>
          <cell r="I3905">
            <v>10.005297743097865</v>
          </cell>
          <cell r="J3905" t="str">
            <v>挖清</v>
          </cell>
          <cell r="K3905" t="str">
            <v>修复</v>
          </cell>
        </row>
        <row r="3906">
          <cell r="A3906" t="str">
            <v>碎石路恢复2</v>
          </cell>
          <cell r="B3906" t="str">
            <v>单   价:</v>
          </cell>
          <cell r="C3906">
            <v>10.005297743097865</v>
          </cell>
          <cell r="D3906" t="str">
            <v>USD/</v>
          </cell>
          <cell r="G3906" t="str">
            <v>定额单位</v>
          </cell>
          <cell r="I3906">
            <v>972</v>
          </cell>
        </row>
        <row r="3907">
          <cell r="A3907" t="str">
            <v>定额号</v>
          </cell>
          <cell r="B3907" t="str">
            <v>E01</v>
          </cell>
          <cell r="C3907" t="str">
            <v>名称及规格</v>
          </cell>
          <cell r="D3907" t="str">
            <v>单位</v>
          </cell>
          <cell r="E3907" t="str">
            <v>数  量</v>
          </cell>
          <cell r="F3907" t="str">
            <v>单价</v>
          </cell>
          <cell r="G3907" t="str">
            <v>合价</v>
          </cell>
          <cell r="J3907" t="str">
            <v>10m3</v>
          </cell>
          <cell r="K3907" t="str">
            <v>1000M2</v>
          </cell>
          <cell r="Q3907" t="str">
            <v>数量汇总</v>
          </cell>
          <cell r="R3907" t="str">
            <v>价格汇总(美元)</v>
          </cell>
          <cell r="S3907" t="str">
            <v>价格汇总(当地币)</v>
          </cell>
        </row>
        <row r="3908">
          <cell r="G3908" t="str">
            <v>美元</v>
          </cell>
          <cell r="H3908" t="str">
            <v>当地币</v>
          </cell>
          <cell r="J3908">
            <v>0.2</v>
          </cell>
          <cell r="K3908">
            <v>2E-3</v>
          </cell>
        </row>
        <row r="3909">
          <cell r="A3909" t="str">
            <v>L00</v>
          </cell>
          <cell r="B3909">
            <v>1</v>
          </cell>
          <cell r="C3909" t="str">
            <v>人工</v>
          </cell>
          <cell r="G3909">
            <v>1.1402902727740609</v>
          </cell>
          <cell r="H3909">
            <v>110.77920000000003</v>
          </cell>
          <cell r="Q3909">
            <v>0</v>
          </cell>
          <cell r="R3909">
            <v>5872.4949047864138</v>
          </cell>
          <cell r="S3909">
            <v>570512.88000000012</v>
          </cell>
        </row>
        <row r="3910">
          <cell r="A3910" t="str">
            <v>L10</v>
          </cell>
          <cell r="B3910">
            <v>1.1000000000000001</v>
          </cell>
          <cell r="C3910" t="str">
            <v>力工</v>
          </cell>
          <cell r="D3910" t="str">
            <v>day</v>
          </cell>
          <cell r="E3910">
            <v>0.28224000000000005</v>
          </cell>
          <cell r="F3910">
            <v>2.8821410190427175</v>
          </cell>
          <cell r="G3910">
            <v>0.81345548121461675</v>
          </cell>
          <cell r="H3910">
            <v>79.027200000000022</v>
          </cell>
          <cell r="J3910">
            <v>8.0000000000000016E-2</v>
          </cell>
          <cell r="K3910">
            <v>133.12</v>
          </cell>
          <cell r="Q3910">
            <v>1453.5360000000003</v>
          </cell>
          <cell r="R3910">
            <v>4189.2957282552761</v>
          </cell>
          <cell r="S3910">
            <v>406990.08000000013</v>
          </cell>
        </row>
        <row r="3911">
          <cell r="A3911" t="str">
            <v>L20</v>
          </cell>
          <cell r="B3911">
            <v>1.2</v>
          </cell>
          <cell r="C3911" t="str">
            <v>技工</v>
          </cell>
          <cell r="D3911" t="str">
            <v>day</v>
          </cell>
          <cell r="E3911">
            <v>7.0560000000000012E-2</v>
          </cell>
          <cell r="F3911">
            <v>4.6320123520329384</v>
          </cell>
          <cell r="G3911">
            <v>0.32683479155944417</v>
          </cell>
          <cell r="H3911">
            <v>31.752000000000002</v>
          </cell>
          <cell r="J3911">
            <v>2.0000000000000004E-2</v>
          </cell>
          <cell r="K3911">
            <v>33.28</v>
          </cell>
          <cell r="Q3911">
            <v>363.38400000000007</v>
          </cell>
          <cell r="R3911">
            <v>1683.1991765311375</v>
          </cell>
          <cell r="S3911">
            <v>163522.80000000002</v>
          </cell>
        </row>
        <row r="3912">
          <cell r="A3912" t="str">
            <v>M000</v>
          </cell>
          <cell r="B3912">
            <v>2</v>
          </cell>
          <cell r="C3912" t="str">
            <v>建筑材料</v>
          </cell>
          <cell r="G3912">
            <v>3.8479920329387545</v>
          </cell>
          <cell r="H3912">
            <v>373.832426</v>
          </cell>
          <cell r="Q3912">
            <v>0</v>
          </cell>
          <cell r="R3912">
            <v>19817.158969634587</v>
          </cell>
          <cell r="S3912">
            <v>1925236.9938999999</v>
          </cell>
        </row>
        <row r="3913">
          <cell r="A3913" t="str">
            <v>Y08</v>
          </cell>
          <cell r="C3913" t="str">
            <v>水</v>
          </cell>
          <cell r="D3913" t="str">
            <v>m3</v>
          </cell>
          <cell r="E3913">
            <v>2.4E-2</v>
          </cell>
          <cell r="F3913">
            <v>0.51466803911477099</v>
          </cell>
          <cell r="G3913">
            <v>1.2352032938754504E-2</v>
          </cell>
          <cell r="H3913">
            <v>1.2000000000000002</v>
          </cell>
          <cell r="K3913">
            <v>12</v>
          </cell>
          <cell r="Q3913">
            <v>123.60000000000001</v>
          </cell>
          <cell r="R3913">
            <v>63.612969634585696</v>
          </cell>
          <cell r="S3913">
            <v>6180.0000000000009</v>
          </cell>
        </row>
        <row r="3914">
          <cell r="A3914" t="str">
            <v>M12</v>
          </cell>
          <cell r="C3914" t="str">
            <v>石屑/碎石</v>
          </cell>
          <cell r="D3914" t="str">
            <v>m3</v>
          </cell>
          <cell r="E3914">
            <v>8.8459999999999997E-2</v>
          </cell>
          <cell r="F3914">
            <v>20</v>
          </cell>
          <cell r="G3914">
            <v>1.7691999999999999</v>
          </cell>
          <cell r="H3914">
            <v>171.87778</v>
          </cell>
          <cell r="K3914">
            <v>44.23</v>
          </cell>
          <cell r="Q3914">
            <v>455.56899999999996</v>
          </cell>
          <cell r="R3914">
            <v>9111.3799999999992</v>
          </cell>
          <cell r="S3914">
            <v>885170.56700000004</v>
          </cell>
        </row>
        <row r="3915">
          <cell r="A3915" t="str">
            <v>M11</v>
          </cell>
          <cell r="C3915" t="str">
            <v>碎石</v>
          </cell>
          <cell r="D3915" t="str">
            <v>m3</v>
          </cell>
          <cell r="E3915">
            <v>0.10876</v>
          </cell>
          <cell r="F3915">
            <v>19</v>
          </cell>
          <cell r="G3915">
            <v>2.0664400000000001</v>
          </cell>
          <cell r="H3915">
            <v>200.75464600000001</v>
          </cell>
          <cell r="K3915">
            <v>54.379999999999995</v>
          </cell>
          <cell r="Q3915">
            <v>560.11400000000003</v>
          </cell>
          <cell r="R3915">
            <v>10642.166000000001</v>
          </cell>
          <cell r="S3915">
            <v>1033886.4269000001</v>
          </cell>
        </row>
        <row r="3916">
          <cell r="C3916">
            <v>0</v>
          </cell>
          <cell r="D3916">
            <v>0</v>
          </cell>
          <cell r="E3916">
            <v>0</v>
          </cell>
          <cell r="F3916">
            <v>0</v>
          </cell>
          <cell r="G3916">
            <v>0</v>
          </cell>
          <cell r="H3916">
            <v>0</v>
          </cell>
          <cell r="Q3916">
            <v>0</v>
          </cell>
          <cell r="R3916">
            <v>0</v>
          </cell>
          <cell r="S3916">
            <v>0</v>
          </cell>
        </row>
        <row r="3917">
          <cell r="C3917">
            <v>0</v>
          </cell>
          <cell r="D3917">
            <v>0</v>
          </cell>
          <cell r="E3917">
            <v>0</v>
          </cell>
          <cell r="F3917">
            <v>0</v>
          </cell>
          <cell r="G3917">
            <v>0</v>
          </cell>
          <cell r="H3917">
            <v>0</v>
          </cell>
          <cell r="Q3917">
            <v>0</v>
          </cell>
          <cell r="R3917">
            <v>0</v>
          </cell>
          <cell r="S3917">
            <v>0</v>
          </cell>
        </row>
        <row r="3918">
          <cell r="C3918">
            <v>0</v>
          </cell>
          <cell r="D3918">
            <v>0</v>
          </cell>
          <cell r="E3918">
            <v>0</v>
          </cell>
          <cell r="F3918">
            <v>0</v>
          </cell>
          <cell r="G3918">
            <v>0</v>
          </cell>
          <cell r="H3918">
            <v>0</v>
          </cell>
          <cell r="Q3918">
            <v>0</v>
          </cell>
          <cell r="R3918">
            <v>0</v>
          </cell>
          <cell r="S3918">
            <v>0</v>
          </cell>
        </row>
        <row r="3919">
          <cell r="C3919">
            <v>0</v>
          </cell>
          <cell r="D3919">
            <v>0</v>
          </cell>
          <cell r="E3919">
            <v>0</v>
          </cell>
          <cell r="F3919">
            <v>0</v>
          </cell>
          <cell r="G3919">
            <v>0</v>
          </cell>
          <cell r="H3919">
            <v>0</v>
          </cell>
          <cell r="Q3919">
            <v>0</v>
          </cell>
          <cell r="R3919">
            <v>0</v>
          </cell>
          <cell r="S3919">
            <v>0</v>
          </cell>
        </row>
        <row r="3920">
          <cell r="C3920">
            <v>0</v>
          </cell>
          <cell r="D3920">
            <v>0</v>
          </cell>
          <cell r="E3920">
            <v>0</v>
          </cell>
          <cell r="F3920">
            <v>0</v>
          </cell>
          <cell r="G3920">
            <v>0</v>
          </cell>
          <cell r="H3920">
            <v>0</v>
          </cell>
          <cell r="Q3920">
            <v>0</v>
          </cell>
          <cell r="R3920">
            <v>0</v>
          </cell>
          <cell r="S3920">
            <v>0</v>
          </cell>
        </row>
        <row r="3921">
          <cell r="C3921">
            <v>0</v>
          </cell>
          <cell r="D3921">
            <v>0</v>
          </cell>
          <cell r="E3921">
            <v>0</v>
          </cell>
          <cell r="F3921">
            <v>0</v>
          </cell>
          <cell r="G3921">
            <v>0</v>
          </cell>
          <cell r="H3921">
            <v>0</v>
          </cell>
          <cell r="Q3921">
            <v>0</v>
          </cell>
          <cell r="R3921">
            <v>0</v>
          </cell>
          <cell r="S3921">
            <v>0</v>
          </cell>
        </row>
        <row r="3922">
          <cell r="C3922">
            <v>0</v>
          </cell>
          <cell r="D3922">
            <v>0</v>
          </cell>
          <cell r="E3922">
            <v>0</v>
          </cell>
          <cell r="F3922">
            <v>0</v>
          </cell>
          <cell r="G3922">
            <v>0</v>
          </cell>
          <cell r="H3922">
            <v>0</v>
          </cell>
          <cell r="Q3922">
            <v>0</v>
          </cell>
          <cell r="R3922">
            <v>0</v>
          </cell>
          <cell r="S3922">
            <v>0</v>
          </cell>
        </row>
        <row r="3923">
          <cell r="C3923">
            <v>0</v>
          </cell>
          <cell r="D3923">
            <v>0</v>
          </cell>
          <cell r="E3923">
            <v>0</v>
          </cell>
          <cell r="F3923">
            <v>0</v>
          </cell>
          <cell r="G3923">
            <v>0</v>
          </cell>
          <cell r="H3923">
            <v>0</v>
          </cell>
          <cell r="Q3923">
            <v>0</v>
          </cell>
          <cell r="R3923">
            <v>0</v>
          </cell>
          <cell r="S3923">
            <v>0</v>
          </cell>
        </row>
        <row r="3924">
          <cell r="C3924">
            <v>0</v>
          </cell>
          <cell r="D3924">
            <v>0</v>
          </cell>
          <cell r="E3924">
            <v>0</v>
          </cell>
          <cell r="F3924">
            <v>0</v>
          </cell>
          <cell r="G3924">
            <v>0</v>
          </cell>
          <cell r="H3924">
            <v>0</v>
          </cell>
          <cell r="Q3924">
            <v>0</v>
          </cell>
          <cell r="R3924">
            <v>0</v>
          </cell>
          <cell r="S3924">
            <v>0</v>
          </cell>
        </row>
        <row r="3925">
          <cell r="C3925">
            <v>0</v>
          </cell>
          <cell r="D3925">
            <v>0</v>
          </cell>
          <cell r="E3925">
            <v>0</v>
          </cell>
          <cell r="F3925">
            <v>0</v>
          </cell>
          <cell r="G3925">
            <v>0</v>
          </cell>
          <cell r="H3925">
            <v>0</v>
          </cell>
          <cell r="Q3925">
            <v>0</v>
          </cell>
          <cell r="R3925">
            <v>0</v>
          </cell>
          <cell r="S3925">
            <v>0</v>
          </cell>
        </row>
        <row r="3926">
          <cell r="C3926">
            <v>0</v>
          </cell>
          <cell r="D3926">
            <v>0</v>
          </cell>
          <cell r="E3926">
            <v>0</v>
          </cell>
          <cell r="F3926">
            <v>0</v>
          </cell>
          <cell r="G3926">
            <v>0</v>
          </cell>
          <cell r="H3926">
            <v>0</v>
          </cell>
          <cell r="Q3926">
            <v>0</v>
          </cell>
          <cell r="R3926">
            <v>0</v>
          </cell>
          <cell r="S3926">
            <v>0</v>
          </cell>
        </row>
        <row r="3927">
          <cell r="C3927">
            <v>0</v>
          </cell>
          <cell r="D3927">
            <v>0</v>
          </cell>
          <cell r="E3927">
            <v>0</v>
          </cell>
          <cell r="F3927">
            <v>0</v>
          </cell>
          <cell r="G3927">
            <v>0</v>
          </cell>
          <cell r="H3927">
            <v>0</v>
          </cell>
          <cell r="Q3927">
            <v>0</v>
          </cell>
          <cell r="R3927">
            <v>0</v>
          </cell>
          <cell r="S3927">
            <v>0</v>
          </cell>
        </row>
        <row r="3928">
          <cell r="C3928">
            <v>0</v>
          </cell>
          <cell r="D3928">
            <v>0</v>
          </cell>
          <cell r="E3928">
            <v>0</v>
          </cell>
          <cell r="F3928">
            <v>0</v>
          </cell>
          <cell r="G3928">
            <v>0</v>
          </cell>
          <cell r="H3928">
            <v>0</v>
          </cell>
          <cell r="Q3928">
            <v>0</v>
          </cell>
          <cell r="R3928">
            <v>0</v>
          </cell>
          <cell r="S3928">
            <v>0</v>
          </cell>
        </row>
        <row r="3929">
          <cell r="C3929">
            <v>0</v>
          </cell>
          <cell r="D3929">
            <v>0</v>
          </cell>
          <cell r="E3929">
            <v>0</v>
          </cell>
          <cell r="F3929">
            <v>0</v>
          </cell>
          <cell r="G3929">
            <v>0</v>
          </cell>
          <cell r="H3929">
            <v>0</v>
          </cell>
          <cell r="Q3929">
            <v>0</v>
          </cell>
          <cell r="R3929">
            <v>0</v>
          </cell>
          <cell r="S3929">
            <v>0</v>
          </cell>
        </row>
        <row r="3930">
          <cell r="C3930">
            <v>0</v>
          </cell>
          <cell r="D3930">
            <v>0</v>
          </cell>
          <cell r="E3930">
            <v>0</v>
          </cell>
          <cell r="F3930">
            <v>0</v>
          </cell>
          <cell r="G3930">
            <v>0</v>
          </cell>
          <cell r="H3930">
            <v>0</v>
          </cell>
          <cell r="Q3930">
            <v>0</v>
          </cell>
          <cell r="R3930">
            <v>0</v>
          </cell>
          <cell r="S3930">
            <v>0</v>
          </cell>
        </row>
        <row r="3931">
          <cell r="C3931">
            <v>0</v>
          </cell>
          <cell r="D3931">
            <v>0</v>
          </cell>
          <cell r="E3931">
            <v>0</v>
          </cell>
          <cell r="F3931">
            <v>0</v>
          </cell>
          <cell r="G3931">
            <v>0</v>
          </cell>
          <cell r="H3931">
            <v>0</v>
          </cell>
          <cell r="Q3931">
            <v>0</v>
          </cell>
          <cell r="R3931">
            <v>0</v>
          </cell>
          <cell r="S3931">
            <v>0</v>
          </cell>
        </row>
        <row r="3932">
          <cell r="A3932" t="str">
            <v>m998</v>
          </cell>
          <cell r="C3932" t="str">
            <v>其它材料费</v>
          </cell>
          <cell r="D3932" t="str">
            <v>%</v>
          </cell>
          <cell r="E3932">
            <v>0.30000000000000004</v>
          </cell>
          <cell r="F3932">
            <v>0</v>
          </cell>
          <cell r="G3932">
            <v>0</v>
          </cell>
          <cell r="H3932">
            <v>0</v>
          </cell>
          <cell r="J3932">
            <v>1.5</v>
          </cell>
          <cell r="Q3932">
            <v>1545.0000000000002</v>
          </cell>
          <cell r="R3932">
            <v>0</v>
          </cell>
          <cell r="S3932">
            <v>0</v>
          </cell>
        </row>
        <row r="3933">
          <cell r="A3933" t="str">
            <v>m999</v>
          </cell>
          <cell r="C3933" t="str">
            <v>其它材料费</v>
          </cell>
          <cell r="D3933" t="str">
            <v>usd</v>
          </cell>
          <cell r="E3933">
            <v>0</v>
          </cell>
          <cell r="F3933">
            <v>1</v>
          </cell>
          <cell r="G3933">
            <v>0</v>
          </cell>
          <cell r="H3933">
            <v>0</v>
          </cell>
          <cell r="Q3933">
            <v>0</v>
          </cell>
          <cell r="R3933">
            <v>0</v>
          </cell>
          <cell r="S3933">
            <v>0</v>
          </cell>
        </row>
        <row r="3934">
          <cell r="A3934" t="str">
            <v>E000</v>
          </cell>
          <cell r="B3934">
            <v>3</v>
          </cell>
          <cell r="C3934" t="str">
            <v>施工设备</v>
          </cell>
          <cell r="G3934">
            <v>3.0959580931992794</v>
          </cell>
          <cell r="H3934">
            <v>300.77232875431002</v>
          </cell>
          <cell r="Q3934">
            <v>0</v>
          </cell>
          <cell r="R3934">
            <v>15944.18417997629</v>
          </cell>
          <cell r="S3934">
            <v>1548977.4930846966</v>
          </cell>
        </row>
        <row r="3935">
          <cell r="A3935" t="str">
            <v>E010-1</v>
          </cell>
          <cell r="C3935" t="str">
            <v>履带反铲日立ZX250H-1m3</v>
          </cell>
          <cell r="D3935" t="str">
            <v>台班</v>
          </cell>
          <cell r="E3935">
            <v>1.4000000000000002E-2</v>
          </cell>
          <cell r="F3935">
            <v>194.35600634043132</v>
          </cell>
          <cell r="G3935">
            <v>2.720984088766039</v>
          </cell>
          <cell r="H3935">
            <v>264.34360422362073</v>
          </cell>
          <cell r="J3935">
            <v>7.0000000000000007E-2</v>
          </cell>
          <cell r="Q3935">
            <v>72.100000000000009</v>
          </cell>
          <cell r="R3935">
            <v>14013.068057145101</v>
          </cell>
          <cell r="S3935">
            <v>1361369.5617516467</v>
          </cell>
        </row>
        <row r="3936">
          <cell r="A3936" t="str">
            <v>E018</v>
          </cell>
          <cell r="C3936" t="str">
            <v>手扶式振动碾</v>
          </cell>
          <cell r="D3936" t="str">
            <v>台班</v>
          </cell>
          <cell r="E3936">
            <v>1.6660000000000001E-2</v>
          </cell>
          <cell r="F3936">
            <v>22.507443243291743</v>
          </cell>
          <cell r="G3936">
            <v>0.37497400443324047</v>
          </cell>
          <cell r="H3936">
            <v>36.428724530689315</v>
          </cell>
          <cell r="K3936">
            <v>8.33</v>
          </cell>
          <cell r="Q3936">
            <v>85.799000000000007</v>
          </cell>
          <cell r="R3936">
            <v>1931.1161228311885</v>
          </cell>
          <cell r="S3936">
            <v>187607.93133304999</v>
          </cell>
        </row>
        <row r="3937">
          <cell r="C3937">
            <v>0</v>
          </cell>
          <cell r="D3937">
            <v>0</v>
          </cell>
          <cell r="E3937">
            <v>0</v>
          </cell>
          <cell r="F3937">
            <v>0</v>
          </cell>
          <cell r="G3937">
            <v>0</v>
          </cell>
          <cell r="H3937">
            <v>0</v>
          </cell>
          <cell r="Q3937">
            <v>0</v>
          </cell>
          <cell r="R3937">
            <v>0</v>
          </cell>
          <cell r="S3937">
            <v>0</v>
          </cell>
        </row>
        <row r="3938">
          <cell r="C3938">
            <v>0</v>
          </cell>
          <cell r="D3938">
            <v>0</v>
          </cell>
          <cell r="E3938">
            <v>0</v>
          </cell>
          <cell r="F3938">
            <v>0</v>
          </cell>
          <cell r="G3938">
            <v>0</v>
          </cell>
          <cell r="H3938">
            <v>0</v>
          </cell>
          <cell r="Q3938">
            <v>0</v>
          </cell>
          <cell r="R3938">
            <v>0</v>
          </cell>
          <cell r="S3938">
            <v>0</v>
          </cell>
        </row>
        <row r="3939">
          <cell r="C3939">
            <v>0</v>
          </cell>
          <cell r="D3939">
            <v>0</v>
          </cell>
          <cell r="E3939">
            <v>0</v>
          </cell>
          <cell r="F3939">
            <v>0</v>
          </cell>
          <cell r="G3939">
            <v>0</v>
          </cell>
          <cell r="H3939">
            <v>0</v>
          </cell>
          <cell r="Q3939">
            <v>0</v>
          </cell>
          <cell r="R3939">
            <v>0</v>
          </cell>
          <cell r="S3939">
            <v>0</v>
          </cell>
        </row>
        <row r="3940">
          <cell r="C3940">
            <v>0</v>
          </cell>
          <cell r="D3940">
            <v>0</v>
          </cell>
          <cell r="E3940">
            <v>0</v>
          </cell>
          <cell r="F3940">
            <v>0</v>
          </cell>
          <cell r="G3940">
            <v>0</v>
          </cell>
          <cell r="H3940">
            <v>0</v>
          </cell>
          <cell r="Q3940">
            <v>0</v>
          </cell>
          <cell r="R3940">
            <v>0</v>
          </cell>
          <cell r="S3940">
            <v>0</v>
          </cell>
        </row>
        <row r="3941">
          <cell r="C3941">
            <v>0</v>
          </cell>
          <cell r="D3941">
            <v>0</v>
          </cell>
          <cell r="E3941">
            <v>0</v>
          </cell>
          <cell r="F3941">
            <v>0</v>
          </cell>
          <cell r="G3941">
            <v>0</v>
          </cell>
          <cell r="H3941">
            <v>0</v>
          </cell>
          <cell r="Q3941">
            <v>0</v>
          </cell>
          <cell r="R3941">
            <v>0</v>
          </cell>
          <cell r="S3941">
            <v>0</v>
          </cell>
        </row>
        <row r="3942">
          <cell r="C3942">
            <v>0</v>
          </cell>
          <cell r="D3942">
            <v>0</v>
          </cell>
          <cell r="E3942">
            <v>0</v>
          </cell>
          <cell r="F3942">
            <v>0</v>
          </cell>
          <cell r="G3942">
            <v>0</v>
          </cell>
          <cell r="H3942">
            <v>0</v>
          </cell>
          <cell r="Q3942">
            <v>0</v>
          </cell>
          <cell r="R3942">
            <v>0</v>
          </cell>
          <cell r="S3942">
            <v>0</v>
          </cell>
        </row>
        <row r="3943">
          <cell r="C3943">
            <v>0</v>
          </cell>
          <cell r="D3943">
            <v>0</v>
          </cell>
          <cell r="E3943">
            <v>0</v>
          </cell>
          <cell r="F3943">
            <v>0</v>
          </cell>
          <cell r="G3943">
            <v>0</v>
          </cell>
          <cell r="H3943">
            <v>0</v>
          </cell>
          <cell r="Q3943">
            <v>0</v>
          </cell>
          <cell r="R3943">
            <v>0</v>
          </cell>
          <cell r="S3943">
            <v>0</v>
          </cell>
        </row>
        <row r="3944">
          <cell r="C3944">
            <v>0</v>
          </cell>
          <cell r="D3944">
            <v>0</v>
          </cell>
          <cell r="E3944">
            <v>0</v>
          </cell>
          <cell r="F3944">
            <v>0</v>
          </cell>
          <cell r="G3944">
            <v>0</v>
          </cell>
          <cell r="H3944">
            <v>0</v>
          </cell>
          <cell r="Q3944">
            <v>0</v>
          </cell>
          <cell r="R3944">
            <v>0</v>
          </cell>
          <cell r="S3944">
            <v>0</v>
          </cell>
        </row>
        <row r="3945">
          <cell r="C3945">
            <v>0</v>
          </cell>
          <cell r="D3945">
            <v>0</v>
          </cell>
          <cell r="E3945">
            <v>0</v>
          </cell>
          <cell r="F3945">
            <v>0</v>
          </cell>
          <cell r="H3945">
            <v>0</v>
          </cell>
          <cell r="Q3945">
            <v>0</v>
          </cell>
          <cell r="R3945">
            <v>0</v>
          </cell>
          <cell r="S3945">
            <v>0</v>
          </cell>
        </row>
        <row r="3946">
          <cell r="C3946">
            <v>0</v>
          </cell>
          <cell r="D3946">
            <v>0</v>
          </cell>
          <cell r="E3946">
            <v>0</v>
          </cell>
          <cell r="F3946">
            <v>0</v>
          </cell>
          <cell r="H3946">
            <v>0</v>
          </cell>
          <cell r="Q3946">
            <v>0</v>
          </cell>
          <cell r="R3946">
            <v>0</v>
          </cell>
          <cell r="S3946">
            <v>0</v>
          </cell>
        </row>
        <row r="3947">
          <cell r="B3947">
            <v>4</v>
          </cell>
          <cell r="C3947" t="str">
            <v>基本直接费</v>
          </cell>
          <cell r="G3947">
            <v>8.0842403989120939</v>
          </cell>
        </row>
        <row r="3948">
          <cell r="B3948">
            <v>5</v>
          </cell>
          <cell r="C3948" t="str">
            <v>其他直接费</v>
          </cell>
          <cell r="G3948">
            <v>1.3126018374355115</v>
          </cell>
        </row>
        <row r="3949">
          <cell r="B3949">
            <v>6</v>
          </cell>
          <cell r="C3949" t="str">
            <v>间接费</v>
          </cell>
          <cell r="G3949">
            <v>0.60845550675025817</v>
          </cell>
        </row>
        <row r="3950">
          <cell r="B3950">
            <v>7</v>
          </cell>
          <cell r="C3950" t="str">
            <v>合计</v>
          </cell>
          <cell r="G3950">
            <v>10.005297743097865</v>
          </cell>
        </row>
        <row r="3952">
          <cell r="B3952" t="str">
            <v>单   价   分   析   表</v>
          </cell>
          <cell r="J3952" t="str">
            <v>工序划分</v>
          </cell>
          <cell r="Q3952" t="str">
            <v>汇总项</v>
          </cell>
        </row>
        <row r="3954">
          <cell r="A3954" t="str">
            <v>BOQ系数</v>
          </cell>
          <cell r="B3954" t="str">
            <v>项目编号:</v>
          </cell>
          <cell r="C3954" t="str">
            <v>土路恢复</v>
          </cell>
          <cell r="G3954" t="str">
            <v>数量</v>
          </cell>
          <cell r="H3954">
            <v>53300</v>
          </cell>
          <cell r="I3954" t="str">
            <v>单价</v>
          </cell>
        </row>
        <row r="3955">
          <cell r="B3955" t="str">
            <v>项目名称:</v>
          </cell>
          <cell r="C3955" t="str">
            <v>Pipe bore: not exceeding 300 mm</v>
          </cell>
          <cell r="G3955" t="str">
            <v>单位</v>
          </cell>
          <cell r="H3955">
            <v>0</v>
          </cell>
          <cell r="I3955">
            <v>1.1298092747431505</v>
          </cell>
          <cell r="J3955" t="str">
            <v>压 填</v>
          </cell>
        </row>
        <row r="3956">
          <cell r="A3956" t="str">
            <v>土路恢复</v>
          </cell>
          <cell r="B3956" t="str">
            <v>单   价:</v>
          </cell>
          <cell r="C3956">
            <v>1.1298092747431505</v>
          </cell>
          <cell r="D3956" t="str">
            <v>USD/</v>
          </cell>
          <cell r="G3956" t="str">
            <v>定额单位</v>
          </cell>
          <cell r="I3956">
            <v>110</v>
          </cell>
          <cell r="J3956" t="str">
            <v>1=136</v>
          </cell>
        </row>
        <row r="3957">
          <cell r="A3957" t="str">
            <v>定额号</v>
          </cell>
          <cell r="B3957" t="str">
            <v>E01</v>
          </cell>
          <cell r="C3957" t="str">
            <v>名称及规格</v>
          </cell>
          <cell r="D3957" t="str">
            <v>单位</v>
          </cell>
          <cell r="E3957" t="str">
            <v>数  量</v>
          </cell>
          <cell r="F3957" t="str">
            <v>单价</v>
          </cell>
          <cell r="G3957" t="str">
            <v>合价</v>
          </cell>
          <cell r="J3957" t="str">
            <v>100M3</v>
          </cell>
          <cell r="Q3957" t="str">
            <v>数量汇总</v>
          </cell>
          <cell r="R3957" t="str">
            <v>价格汇总(美元)</v>
          </cell>
          <cell r="S3957" t="str">
            <v>价格汇总(当地币)</v>
          </cell>
        </row>
        <row r="3958">
          <cell r="G3958" t="str">
            <v>美元</v>
          </cell>
          <cell r="H3958" t="str">
            <v>当地币</v>
          </cell>
          <cell r="J3958">
            <v>1.4999999999999999E-2</v>
          </cell>
        </row>
        <row r="3959">
          <cell r="A3959" t="str">
            <v>L00</v>
          </cell>
          <cell r="B3959">
            <v>1</v>
          </cell>
          <cell r="C3959" t="str">
            <v>人工</v>
          </cell>
          <cell r="G3959">
            <v>0.23949974266598045</v>
          </cell>
          <cell r="H3959">
            <v>23.267400000000002</v>
          </cell>
          <cell r="Q3959">
            <v>0</v>
          </cell>
          <cell r="R3959">
            <v>12765.336284096758</v>
          </cell>
          <cell r="S3959">
            <v>1240152.4200000002</v>
          </cell>
        </row>
        <row r="3960">
          <cell r="A3960" t="str">
            <v>L10</v>
          </cell>
          <cell r="B3960">
            <v>1.1000000000000001</v>
          </cell>
          <cell r="C3960" t="str">
            <v>力工</v>
          </cell>
          <cell r="D3960" t="str">
            <v>day</v>
          </cell>
          <cell r="E3960">
            <v>5.9280000000000006E-2</v>
          </cell>
          <cell r="F3960">
            <v>2.8821410190427175</v>
          </cell>
          <cell r="G3960">
            <v>0.17085331960885231</v>
          </cell>
          <cell r="H3960">
            <v>16.598400000000002</v>
          </cell>
          <cell r="J3960">
            <v>3.9520000000000004</v>
          </cell>
          <cell r="Q3960">
            <v>3159.6240000000003</v>
          </cell>
          <cell r="R3960">
            <v>9106.4819351518272</v>
          </cell>
          <cell r="S3960">
            <v>884694.72000000009</v>
          </cell>
        </row>
        <row r="3961">
          <cell r="A3961" t="str">
            <v>L20</v>
          </cell>
          <cell r="B3961">
            <v>1.2</v>
          </cell>
          <cell r="C3961" t="str">
            <v>技工</v>
          </cell>
          <cell r="D3961" t="str">
            <v>day</v>
          </cell>
          <cell r="E3961">
            <v>1.4820000000000002E-2</v>
          </cell>
          <cell r="F3961">
            <v>4.6320123520329384</v>
          </cell>
          <cell r="G3961">
            <v>6.8646423057128148E-2</v>
          </cell>
          <cell r="H3961">
            <v>6.6689999999999996</v>
          </cell>
          <cell r="J3961">
            <v>0.9880000000000001</v>
          </cell>
          <cell r="Q3961">
            <v>789.90600000000006</v>
          </cell>
          <cell r="R3961">
            <v>3658.8543489449303</v>
          </cell>
          <cell r="S3961">
            <v>355457.69999999995</v>
          </cell>
        </row>
        <row r="3962">
          <cell r="A3962" t="str">
            <v>M000</v>
          </cell>
          <cell r="B3962">
            <v>2</v>
          </cell>
          <cell r="C3962" t="str">
            <v>建筑材料</v>
          </cell>
          <cell r="G3962">
            <v>1.1966031909418426E-2</v>
          </cell>
          <cell r="H3962">
            <v>1.1625000000000001</v>
          </cell>
          <cell r="Q3962">
            <v>0</v>
          </cell>
          <cell r="R3962">
            <v>637.78950077200216</v>
          </cell>
          <cell r="S3962">
            <v>61961.250000000007</v>
          </cell>
        </row>
        <row r="3963">
          <cell r="A3963" t="str">
            <v>Y08</v>
          </cell>
          <cell r="C3963" t="str">
            <v>水</v>
          </cell>
          <cell r="D3963" t="str">
            <v>m3</v>
          </cell>
          <cell r="E3963">
            <v>2.325E-2</v>
          </cell>
          <cell r="F3963">
            <v>0.51466803911477099</v>
          </cell>
          <cell r="G3963">
            <v>1.1966031909418426E-2</v>
          </cell>
          <cell r="H3963">
            <v>1.1625000000000001</v>
          </cell>
          <cell r="J3963">
            <v>1.55</v>
          </cell>
          <cell r="Q3963">
            <v>1239.2249999999999</v>
          </cell>
          <cell r="R3963">
            <v>637.78950077200216</v>
          </cell>
          <cell r="S3963">
            <v>61961.250000000007</v>
          </cell>
        </row>
        <row r="3964">
          <cell r="C3964">
            <v>0</v>
          </cell>
          <cell r="D3964">
            <v>0</v>
          </cell>
          <cell r="E3964">
            <v>0</v>
          </cell>
          <cell r="F3964">
            <v>0</v>
          </cell>
          <cell r="G3964">
            <v>0</v>
          </cell>
          <cell r="H3964">
            <v>0</v>
          </cell>
          <cell r="Q3964">
            <v>0</v>
          </cell>
          <cell r="R3964">
            <v>0</v>
          </cell>
          <cell r="S3964">
            <v>0</v>
          </cell>
        </row>
        <row r="3965">
          <cell r="C3965">
            <v>0</v>
          </cell>
          <cell r="D3965">
            <v>0</v>
          </cell>
          <cell r="E3965">
            <v>0</v>
          </cell>
          <cell r="F3965">
            <v>0</v>
          </cell>
          <cell r="G3965">
            <v>0</v>
          </cell>
          <cell r="H3965">
            <v>0</v>
          </cell>
          <cell r="Q3965">
            <v>0</v>
          </cell>
          <cell r="R3965">
            <v>0</v>
          </cell>
          <cell r="S3965">
            <v>0</v>
          </cell>
        </row>
        <row r="3966">
          <cell r="C3966">
            <v>0</v>
          </cell>
          <cell r="D3966">
            <v>0</v>
          </cell>
          <cell r="E3966">
            <v>0</v>
          </cell>
          <cell r="F3966">
            <v>0</v>
          </cell>
          <cell r="G3966">
            <v>0</v>
          </cell>
          <cell r="H3966">
            <v>0</v>
          </cell>
          <cell r="Q3966">
            <v>0</v>
          </cell>
          <cell r="R3966">
            <v>0</v>
          </cell>
          <cell r="S3966">
            <v>0</v>
          </cell>
        </row>
        <row r="3967">
          <cell r="C3967">
            <v>0</v>
          </cell>
          <cell r="D3967">
            <v>0</v>
          </cell>
          <cell r="E3967">
            <v>0</v>
          </cell>
          <cell r="F3967">
            <v>0</v>
          </cell>
          <cell r="G3967">
            <v>0</v>
          </cell>
          <cell r="H3967">
            <v>0</v>
          </cell>
          <cell r="Q3967">
            <v>0</v>
          </cell>
          <cell r="R3967">
            <v>0</v>
          </cell>
          <cell r="S3967">
            <v>0</v>
          </cell>
        </row>
        <row r="3968">
          <cell r="C3968">
            <v>0</v>
          </cell>
          <cell r="D3968">
            <v>0</v>
          </cell>
          <cell r="E3968">
            <v>0</v>
          </cell>
          <cell r="F3968">
            <v>0</v>
          </cell>
          <cell r="G3968">
            <v>0</v>
          </cell>
          <cell r="H3968">
            <v>0</v>
          </cell>
          <cell r="Q3968">
            <v>0</v>
          </cell>
          <cell r="R3968">
            <v>0</v>
          </cell>
          <cell r="S3968">
            <v>0</v>
          </cell>
        </row>
        <row r="3969">
          <cell r="C3969">
            <v>0</v>
          </cell>
          <cell r="D3969">
            <v>0</v>
          </cell>
          <cell r="E3969">
            <v>0</v>
          </cell>
          <cell r="F3969">
            <v>0</v>
          </cell>
          <cell r="G3969">
            <v>0</v>
          </cell>
          <cell r="H3969">
            <v>0</v>
          </cell>
          <cell r="Q3969">
            <v>0</v>
          </cell>
          <cell r="R3969">
            <v>0</v>
          </cell>
          <cell r="S3969">
            <v>0</v>
          </cell>
        </row>
        <row r="3970">
          <cell r="C3970">
            <v>0</v>
          </cell>
          <cell r="D3970">
            <v>0</v>
          </cell>
          <cell r="E3970">
            <v>0</v>
          </cell>
          <cell r="F3970">
            <v>0</v>
          </cell>
          <cell r="G3970">
            <v>0</v>
          </cell>
          <cell r="H3970">
            <v>0</v>
          </cell>
          <cell r="Q3970">
            <v>0</v>
          </cell>
          <cell r="R3970">
            <v>0</v>
          </cell>
          <cell r="S3970">
            <v>0</v>
          </cell>
        </row>
        <row r="3971">
          <cell r="C3971">
            <v>0</v>
          </cell>
          <cell r="D3971">
            <v>0</v>
          </cell>
          <cell r="E3971">
            <v>0</v>
          </cell>
          <cell r="F3971">
            <v>0</v>
          </cell>
          <cell r="G3971">
            <v>0</v>
          </cell>
          <cell r="H3971">
            <v>0</v>
          </cell>
          <cell r="Q3971">
            <v>0</v>
          </cell>
          <cell r="R3971">
            <v>0</v>
          </cell>
          <cell r="S3971">
            <v>0</v>
          </cell>
        </row>
        <row r="3972">
          <cell r="C3972">
            <v>0</v>
          </cell>
          <cell r="D3972">
            <v>0</v>
          </cell>
          <cell r="E3972">
            <v>0</v>
          </cell>
          <cell r="F3972">
            <v>0</v>
          </cell>
          <cell r="G3972">
            <v>0</v>
          </cell>
          <cell r="H3972">
            <v>0</v>
          </cell>
          <cell r="Q3972">
            <v>0</v>
          </cell>
          <cell r="R3972">
            <v>0</v>
          </cell>
          <cell r="S3972">
            <v>0</v>
          </cell>
        </row>
        <row r="3973">
          <cell r="C3973">
            <v>0</v>
          </cell>
          <cell r="D3973">
            <v>0</v>
          </cell>
          <cell r="E3973">
            <v>0</v>
          </cell>
          <cell r="F3973">
            <v>0</v>
          </cell>
          <cell r="G3973">
            <v>0</v>
          </cell>
          <cell r="H3973">
            <v>0</v>
          </cell>
          <cell r="Q3973">
            <v>0</v>
          </cell>
          <cell r="R3973">
            <v>0</v>
          </cell>
          <cell r="S3973">
            <v>0</v>
          </cell>
        </row>
        <row r="3974">
          <cell r="C3974">
            <v>0</v>
          </cell>
          <cell r="D3974">
            <v>0</v>
          </cell>
          <cell r="E3974">
            <v>0</v>
          </cell>
          <cell r="F3974">
            <v>0</v>
          </cell>
          <cell r="G3974">
            <v>0</v>
          </cell>
          <cell r="H3974">
            <v>0</v>
          </cell>
          <cell r="Q3974">
            <v>0</v>
          </cell>
          <cell r="R3974">
            <v>0</v>
          </cell>
          <cell r="S3974">
            <v>0</v>
          </cell>
        </row>
        <row r="3975">
          <cell r="C3975">
            <v>0</v>
          </cell>
          <cell r="D3975">
            <v>0</v>
          </cell>
          <cell r="E3975">
            <v>0</v>
          </cell>
          <cell r="F3975">
            <v>0</v>
          </cell>
          <cell r="G3975">
            <v>0</v>
          </cell>
          <cell r="H3975">
            <v>0</v>
          </cell>
          <cell r="Q3975">
            <v>0</v>
          </cell>
          <cell r="R3975">
            <v>0</v>
          </cell>
          <cell r="S3975">
            <v>0</v>
          </cell>
        </row>
        <row r="3976">
          <cell r="C3976">
            <v>0</v>
          </cell>
          <cell r="D3976">
            <v>0</v>
          </cell>
          <cell r="E3976">
            <v>0</v>
          </cell>
          <cell r="F3976">
            <v>0</v>
          </cell>
          <cell r="G3976">
            <v>0</v>
          </cell>
          <cell r="H3976">
            <v>0</v>
          </cell>
          <cell r="Q3976">
            <v>0</v>
          </cell>
          <cell r="R3976">
            <v>0</v>
          </cell>
          <cell r="S3976">
            <v>0</v>
          </cell>
        </row>
        <row r="3977">
          <cell r="C3977">
            <v>0</v>
          </cell>
          <cell r="D3977">
            <v>0</v>
          </cell>
          <cell r="E3977">
            <v>0</v>
          </cell>
          <cell r="F3977">
            <v>0</v>
          </cell>
          <cell r="G3977">
            <v>0</v>
          </cell>
          <cell r="H3977">
            <v>0</v>
          </cell>
          <cell r="Q3977">
            <v>0</v>
          </cell>
          <cell r="R3977">
            <v>0</v>
          </cell>
          <cell r="S3977">
            <v>0</v>
          </cell>
        </row>
        <row r="3978">
          <cell r="C3978">
            <v>0</v>
          </cell>
          <cell r="D3978">
            <v>0</v>
          </cell>
          <cell r="E3978">
            <v>0</v>
          </cell>
          <cell r="F3978">
            <v>0</v>
          </cell>
          <cell r="G3978">
            <v>0</v>
          </cell>
          <cell r="H3978">
            <v>0</v>
          </cell>
          <cell r="Q3978">
            <v>0</v>
          </cell>
          <cell r="R3978">
            <v>0</v>
          </cell>
          <cell r="S3978">
            <v>0</v>
          </cell>
        </row>
        <row r="3979">
          <cell r="C3979">
            <v>0</v>
          </cell>
          <cell r="D3979">
            <v>0</v>
          </cell>
          <cell r="E3979">
            <v>0</v>
          </cell>
          <cell r="F3979">
            <v>0</v>
          </cell>
          <cell r="G3979">
            <v>0</v>
          </cell>
          <cell r="H3979">
            <v>0</v>
          </cell>
          <cell r="Q3979">
            <v>0</v>
          </cell>
          <cell r="R3979">
            <v>0</v>
          </cell>
          <cell r="S3979">
            <v>0</v>
          </cell>
        </row>
        <row r="3980">
          <cell r="C3980">
            <v>0</v>
          </cell>
          <cell r="D3980">
            <v>0</v>
          </cell>
          <cell r="E3980">
            <v>0</v>
          </cell>
          <cell r="F3980">
            <v>0</v>
          </cell>
          <cell r="G3980">
            <v>0</v>
          </cell>
          <cell r="H3980">
            <v>0</v>
          </cell>
          <cell r="Q3980">
            <v>0</v>
          </cell>
          <cell r="R3980">
            <v>0</v>
          </cell>
          <cell r="S3980">
            <v>0</v>
          </cell>
        </row>
        <row r="3981">
          <cell r="C3981">
            <v>0</v>
          </cell>
          <cell r="D3981">
            <v>0</v>
          </cell>
          <cell r="E3981">
            <v>0</v>
          </cell>
          <cell r="F3981">
            <v>0</v>
          </cell>
          <cell r="G3981">
            <v>0</v>
          </cell>
          <cell r="H3981">
            <v>0</v>
          </cell>
          <cell r="Q3981">
            <v>0</v>
          </cell>
          <cell r="R3981">
            <v>0</v>
          </cell>
          <cell r="S3981">
            <v>0</v>
          </cell>
        </row>
        <row r="3982">
          <cell r="A3982" t="str">
            <v>m998</v>
          </cell>
          <cell r="C3982" t="str">
            <v>其它材料费</v>
          </cell>
          <cell r="D3982" t="str">
            <v>%</v>
          </cell>
          <cell r="E3982">
            <v>0</v>
          </cell>
          <cell r="F3982">
            <v>0</v>
          </cell>
          <cell r="G3982">
            <v>0</v>
          </cell>
          <cell r="H3982">
            <v>0</v>
          </cell>
          <cell r="Q3982">
            <v>0</v>
          </cell>
          <cell r="R3982">
            <v>0</v>
          </cell>
          <cell r="S3982">
            <v>0</v>
          </cell>
        </row>
        <row r="3983">
          <cell r="A3983" t="str">
            <v>m999</v>
          </cell>
          <cell r="C3983" t="str">
            <v>其它材料费</v>
          </cell>
          <cell r="D3983" t="str">
            <v>usd</v>
          </cell>
          <cell r="E3983">
            <v>0</v>
          </cell>
          <cell r="F3983">
            <v>1</v>
          </cell>
          <cell r="G3983">
            <v>0</v>
          </cell>
          <cell r="H3983">
            <v>0</v>
          </cell>
          <cell r="Q3983">
            <v>0</v>
          </cell>
          <cell r="R3983">
            <v>0</v>
          </cell>
          <cell r="S3983">
            <v>0</v>
          </cell>
        </row>
        <row r="3984">
          <cell r="A3984" t="str">
            <v>E000</v>
          </cell>
          <cell r="B3984">
            <v>3</v>
          </cell>
          <cell r="C3984" t="str">
            <v>施工设备</v>
          </cell>
          <cell r="G3984">
            <v>0.66141558252813981</v>
          </cell>
          <cell r="H3984">
            <v>64.256523842608786</v>
          </cell>
          <cell r="Q3984">
            <v>0</v>
          </cell>
          <cell r="R3984">
            <v>35253.450548749854</v>
          </cell>
          <cell r="S3984">
            <v>3424872.7208110481</v>
          </cell>
        </row>
        <row r="3985">
          <cell r="C3985">
            <v>0</v>
          </cell>
          <cell r="D3985">
            <v>0</v>
          </cell>
          <cell r="E3985">
            <v>0</v>
          </cell>
          <cell r="F3985">
            <v>0</v>
          </cell>
          <cell r="G3985">
            <v>0</v>
          </cell>
          <cell r="H3985">
            <v>0</v>
          </cell>
          <cell r="Q3985">
            <v>0</v>
          </cell>
          <cell r="R3985">
            <v>0</v>
          </cell>
          <cell r="S3985">
            <v>0</v>
          </cell>
        </row>
        <row r="3986">
          <cell r="C3986">
            <v>0</v>
          </cell>
          <cell r="D3986">
            <v>0</v>
          </cell>
          <cell r="E3986">
            <v>0</v>
          </cell>
          <cell r="F3986">
            <v>0</v>
          </cell>
          <cell r="G3986">
            <v>0</v>
          </cell>
          <cell r="H3986">
            <v>0</v>
          </cell>
          <cell r="Q3986">
            <v>0</v>
          </cell>
          <cell r="R3986">
            <v>0</v>
          </cell>
          <cell r="S3986">
            <v>0</v>
          </cell>
        </row>
        <row r="3987">
          <cell r="C3987">
            <v>0</v>
          </cell>
          <cell r="D3987">
            <v>0</v>
          </cell>
          <cell r="E3987">
            <v>0</v>
          </cell>
          <cell r="F3987">
            <v>0</v>
          </cell>
          <cell r="G3987">
            <v>0</v>
          </cell>
          <cell r="H3987">
            <v>0</v>
          </cell>
          <cell r="Q3987">
            <v>0</v>
          </cell>
          <cell r="R3987">
            <v>0</v>
          </cell>
          <cell r="S3987">
            <v>0</v>
          </cell>
        </row>
        <row r="3988">
          <cell r="A3988" t="str">
            <v>E711-1</v>
          </cell>
          <cell r="C3988" t="str">
            <v>洒水车6000L</v>
          </cell>
          <cell r="D3988" t="str">
            <v>台班</v>
          </cell>
          <cell r="E3988">
            <v>7.7999999999999999E-4</v>
          </cell>
          <cell r="F3988">
            <v>178.39504715484043</v>
          </cell>
          <cell r="G3988">
            <v>0.13914813678077553</v>
          </cell>
          <cell r="H3988">
            <v>13.518241488252343</v>
          </cell>
          <cell r="J3988">
            <v>5.1999999999999998E-2</v>
          </cell>
          <cell r="Q3988">
            <v>41.573999999999998</v>
          </cell>
          <cell r="R3988">
            <v>7416.5956904153363</v>
          </cell>
          <cell r="S3988">
            <v>720522.27132384991</v>
          </cell>
        </row>
        <row r="3989">
          <cell r="A3989" t="str">
            <v>E018</v>
          </cell>
          <cell r="C3989" t="str">
            <v>手扶式振动碾</v>
          </cell>
          <cell r="D3989" t="str">
            <v>台班</v>
          </cell>
          <cell r="E3989">
            <v>1.0635E-2</v>
          </cell>
          <cell r="F3989">
            <v>22.507443243291743</v>
          </cell>
          <cell r="G3989">
            <v>0.23936665889240769</v>
          </cell>
          <cell r="H3989">
            <v>23.254470911397409</v>
          </cell>
          <cell r="J3989">
            <v>0.70900000000000007</v>
          </cell>
          <cell r="Q3989">
            <v>566.84550000000002</v>
          </cell>
          <cell r="R3989">
            <v>12758.24291896533</v>
          </cell>
          <cell r="S3989">
            <v>1239463.2995774818</v>
          </cell>
        </row>
        <row r="3990">
          <cell r="C3990">
            <v>0</v>
          </cell>
          <cell r="D3990">
            <v>0</v>
          </cell>
          <cell r="E3990">
            <v>0</v>
          </cell>
          <cell r="F3990">
            <v>0</v>
          </cell>
          <cell r="G3990">
            <v>0</v>
          </cell>
          <cell r="H3990">
            <v>0</v>
          </cell>
          <cell r="Q3990">
            <v>0</v>
          </cell>
          <cell r="R3990">
            <v>0</v>
          </cell>
          <cell r="S3990">
            <v>0</v>
          </cell>
        </row>
        <row r="3991">
          <cell r="A3991" t="str">
            <v>E012</v>
          </cell>
          <cell r="C3991" t="str">
            <v>山推SD22/220HP</v>
          </cell>
          <cell r="D3991" t="str">
            <v>台班</v>
          </cell>
          <cell r="E3991">
            <v>1.0249999999999999E-3</v>
          </cell>
          <cell r="F3991">
            <v>276.00076766337224</v>
          </cell>
          <cell r="G3991">
            <v>0.28290078685495651</v>
          </cell>
          <cell r="H3991">
            <v>27.483811442959027</v>
          </cell>
          <cell r="J3991">
            <v>6.8333333333333329E-2</v>
          </cell>
          <cell r="Q3991">
            <v>54.632499999999993</v>
          </cell>
          <cell r="R3991">
            <v>15078.611939369182</v>
          </cell>
          <cell r="S3991">
            <v>1464887.1499097161</v>
          </cell>
        </row>
        <row r="3992">
          <cell r="C3992">
            <v>0</v>
          </cell>
          <cell r="D3992">
            <v>0</v>
          </cell>
          <cell r="E3992">
            <v>0</v>
          </cell>
          <cell r="F3992">
            <v>0</v>
          </cell>
          <cell r="G3992">
            <v>0</v>
          </cell>
          <cell r="H3992">
            <v>0</v>
          </cell>
          <cell r="Q3992">
            <v>0</v>
          </cell>
          <cell r="R3992">
            <v>0</v>
          </cell>
          <cell r="S3992">
            <v>0</v>
          </cell>
        </row>
        <row r="3993">
          <cell r="C3993">
            <v>0</v>
          </cell>
          <cell r="D3993">
            <v>0</v>
          </cell>
          <cell r="E3993">
            <v>0</v>
          </cell>
          <cell r="F3993">
            <v>0</v>
          </cell>
          <cell r="G3993">
            <v>0</v>
          </cell>
          <cell r="H3993">
            <v>0</v>
          </cell>
          <cell r="Q3993">
            <v>0</v>
          </cell>
          <cell r="R3993">
            <v>0</v>
          </cell>
          <cell r="S3993">
            <v>0</v>
          </cell>
        </row>
        <row r="3994">
          <cell r="C3994">
            <v>0</v>
          </cell>
          <cell r="D3994">
            <v>0</v>
          </cell>
          <cell r="E3994">
            <v>0</v>
          </cell>
          <cell r="F3994">
            <v>0</v>
          </cell>
          <cell r="G3994">
            <v>0</v>
          </cell>
          <cell r="H3994">
            <v>0</v>
          </cell>
          <cell r="Q3994">
            <v>0</v>
          </cell>
          <cell r="R3994">
            <v>0</v>
          </cell>
          <cell r="S3994">
            <v>0</v>
          </cell>
        </row>
        <row r="3995">
          <cell r="C3995">
            <v>0</v>
          </cell>
          <cell r="D3995">
            <v>0</v>
          </cell>
          <cell r="E3995">
            <v>0</v>
          </cell>
          <cell r="F3995">
            <v>0</v>
          </cell>
          <cell r="H3995">
            <v>0</v>
          </cell>
          <cell r="Q3995">
            <v>0</v>
          </cell>
          <cell r="R3995">
            <v>0</v>
          </cell>
          <cell r="S3995">
            <v>0</v>
          </cell>
        </row>
        <row r="3996">
          <cell r="C3996">
            <v>0</v>
          </cell>
          <cell r="D3996">
            <v>0</v>
          </cell>
          <cell r="E3996">
            <v>0</v>
          </cell>
          <cell r="F3996">
            <v>0</v>
          </cell>
          <cell r="H3996">
            <v>0</v>
          </cell>
          <cell r="Q3996">
            <v>0</v>
          </cell>
          <cell r="R3996">
            <v>0</v>
          </cell>
          <cell r="S3996">
            <v>0</v>
          </cell>
        </row>
        <row r="3997">
          <cell r="B3997">
            <v>4</v>
          </cell>
          <cell r="C3997" t="str">
            <v>基本直接费</v>
          </cell>
          <cell r="G3997">
            <v>0.91288135710353868</v>
          </cell>
        </row>
        <row r="3998">
          <cell r="B3998">
            <v>5</v>
          </cell>
          <cell r="C3998" t="str">
            <v>其他直接费</v>
          </cell>
          <cell r="G3998">
            <v>0.148220449611565</v>
          </cell>
        </row>
        <row r="3999">
          <cell r="B3999">
            <v>6</v>
          </cell>
          <cell r="C3999" t="str">
            <v>间接费</v>
          </cell>
          <cell r="G3999">
            <v>6.8707468028046795E-2</v>
          </cell>
        </row>
        <row r="4000">
          <cell r="B4000">
            <v>7</v>
          </cell>
          <cell r="C4000" t="str">
            <v>合计</v>
          </cell>
          <cell r="G4000">
            <v>1.1298092747431505</v>
          </cell>
        </row>
        <row r="4002">
          <cell r="B4002" t="str">
            <v>单   价   分   析   表</v>
          </cell>
          <cell r="J4002" t="str">
            <v>工序划分</v>
          </cell>
          <cell r="Q4002" t="str">
            <v>汇总项</v>
          </cell>
        </row>
        <row r="4004">
          <cell r="A4004" t="str">
            <v>BOQ系数</v>
          </cell>
          <cell r="B4004" t="str">
            <v>项目编号:</v>
          </cell>
          <cell r="C4004" t="str">
            <v>RKW0.25</v>
          </cell>
          <cell r="G4004" t="str">
            <v>数量</v>
          </cell>
          <cell r="H4004">
            <v>123</v>
          </cell>
          <cell r="I4004" t="str">
            <v>单价</v>
          </cell>
        </row>
        <row r="4005">
          <cell r="B4005" t="str">
            <v>项目名称:</v>
          </cell>
          <cell r="C4005" t="str">
            <v>Maximum depth not exceeding 0.25 m</v>
          </cell>
          <cell r="G4005" t="str">
            <v>单位</v>
          </cell>
          <cell r="H4005">
            <v>0</v>
          </cell>
          <cell r="I4005">
            <v>4.5130258442793139</v>
          </cell>
          <cell r="J4005" t="str">
            <v>石方开挖</v>
          </cell>
          <cell r="K4005" t="str">
            <v>挖运1KM</v>
          </cell>
        </row>
        <row r="4006">
          <cell r="A4006" t="str">
            <v>RKW0.25</v>
          </cell>
          <cell r="B4006" t="str">
            <v>单   价:</v>
          </cell>
          <cell r="C4006">
            <v>4.5130258442793139</v>
          </cell>
          <cell r="D4006" t="str">
            <v>USD/</v>
          </cell>
          <cell r="G4006" t="str">
            <v>定额单位</v>
          </cell>
          <cell r="I4006">
            <v>438</v>
          </cell>
          <cell r="J4006" t="str">
            <v>1=178</v>
          </cell>
          <cell r="K4006" t="str">
            <v>，21666</v>
          </cell>
        </row>
        <row r="4007">
          <cell r="A4007" t="str">
            <v>定额号</v>
          </cell>
          <cell r="B4007" t="str">
            <v>E01</v>
          </cell>
          <cell r="C4007" t="str">
            <v>名称及规格</v>
          </cell>
          <cell r="D4007" t="str">
            <v>单位</v>
          </cell>
          <cell r="E4007" t="str">
            <v>数  量</v>
          </cell>
          <cell r="F4007" t="str">
            <v>单价</v>
          </cell>
          <cell r="G4007" t="str">
            <v>合价</v>
          </cell>
          <cell r="J4007" t="str">
            <v>100M3</v>
          </cell>
          <cell r="K4007" t="str">
            <v>100M3</v>
          </cell>
          <cell r="Q4007" t="str">
            <v>数量汇总</v>
          </cell>
          <cell r="R4007" t="str">
            <v>价格汇总(美元)</v>
          </cell>
          <cell r="S4007" t="str">
            <v>价格汇总(当地币)</v>
          </cell>
        </row>
        <row r="4008">
          <cell r="G4008" t="str">
            <v>美元</v>
          </cell>
          <cell r="H4008" t="str">
            <v>当地币</v>
          </cell>
          <cell r="J4008">
            <v>0.01</v>
          </cell>
          <cell r="K4008">
            <v>0.01</v>
          </cell>
        </row>
        <row r="4009">
          <cell r="A4009" t="str">
            <v>L00</v>
          </cell>
          <cell r="B4009">
            <v>1</v>
          </cell>
          <cell r="C4009" t="str">
            <v>人工</v>
          </cell>
          <cell r="G4009">
            <v>0.10112712300566136</v>
          </cell>
          <cell r="H4009">
            <v>9.8245000000000022</v>
          </cell>
          <cell r="Q4009">
            <v>0</v>
          </cell>
          <cell r="R4009">
            <v>12.438636129696347</v>
          </cell>
          <cell r="S4009">
            <v>1208.4135000000003</v>
          </cell>
        </row>
        <row r="4010">
          <cell r="A4010" t="str">
            <v>L10</v>
          </cell>
          <cell r="B4010">
            <v>1.1000000000000001</v>
          </cell>
          <cell r="C4010" t="str">
            <v>力工</v>
          </cell>
          <cell r="D4010" t="str">
            <v>day</v>
          </cell>
          <cell r="E4010">
            <v>6.4000000000000012E-3</v>
          </cell>
          <cell r="F4010">
            <v>2.8821410190427175</v>
          </cell>
          <cell r="G4010">
            <v>1.8445702521873397E-2</v>
          </cell>
          <cell r="H4010">
            <v>1.7920000000000005</v>
          </cell>
          <cell r="J4010">
            <v>0.64000000000000012</v>
          </cell>
          <cell r="Q4010">
            <v>0.78720000000000012</v>
          </cell>
          <cell r="R4010">
            <v>2.2688214101904278</v>
          </cell>
          <cell r="S4010">
            <v>220.41600000000005</v>
          </cell>
        </row>
        <row r="4011">
          <cell r="A4011" t="str">
            <v>L20</v>
          </cell>
          <cell r="B4011">
            <v>1.2</v>
          </cell>
          <cell r="C4011" t="str">
            <v>技工</v>
          </cell>
          <cell r="D4011" t="str">
            <v>day</v>
          </cell>
          <cell r="E4011">
            <v>1.7850000000000001E-2</v>
          </cell>
          <cell r="F4011">
            <v>4.6320123520329384</v>
          </cell>
          <cell r="G4011">
            <v>8.268142048378796E-2</v>
          </cell>
          <cell r="H4011">
            <v>8.0325000000000006</v>
          </cell>
          <cell r="J4011">
            <v>0.16000000000000003</v>
          </cell>
          <cell r="K4011">
            <v>1.625</v>
          </cell>
          <cell r="Q4011">
            <v>2.1955500000000003</v>
          </cell>
          <cell r="R4011">
            <v>10.169814719505919</v>
          </cell>
          <cell r="S4011">
            <v>987.99750000000006</v>
          </cell>
        </row>
        <row r="4012">
          <cell r="A4012" t="str">
            <v>M000</v>
          </cell>
          <cell r="B4012">
            <v>2</v>
          </cell>
          <cell r="C4012" t="str">
            <v>建筑材料</v>
          </cell>
          <cell r="G4012">
            <v>1.5873015873015876E-2</v>
          </cell>
          <cell r="H4012">
            <v>1.5420634920634924</v>
          </cell>
          <cell r="Q4012">
            <v>0</v>
          </cell>
          <cell r="R4012">
            <v>1.9523809523809528</v>
          </cell>
          <cell r="S4012">
            <v>189.67380952380955</v>
          </cell>
        </row>
        <row r="4013">
          <cell r="C4013">
            <v>0</v>
          </cell>
          <cell r="D4013">
            <v>0</v>
          </cell>
          <cell r="E4013">
            <v>0</v>
          </cell>
          <cell r="F4013">
            <v>0</v>
          </cell>
          <cell r="G4013">
            <v>0</v>
          </cell>
          <cell r="H4013">
            <v>0</v>
          </cell>
          <cell r="Q4013">
            <v>0</v>
          </cell>
          <cell r="R4013">
            <v>0</v>
          </cell>
          <cell r="S4013">
            <v>0</v>
          </cell>
        </row>
        <row r="4014">
          <cell r="C4014">
            <v>0</v>
          </cell>
          <cell r="D4014">
            <v>0</v>
          </cell>
          <cell r="E4014">
            <v>0</v>
          </cell>
          <cell r="F4014">
            <v>0</v>
          </cell>
          <cell r="G4014">
            <v>0</v>
          </cell>
          <cell r="H4014">
            <v>0</v>
          </cell>
          <cell r="Q4014">
            <v>0</v>
          </cell>
          <cell r="R4014">
            <v>0</v>
          </cell>
          <cell r="S4014">
            <v>0</v>
          </cell>
        </row>
        <row r="4015">
          <cell r="C4015">
            <v>0</v>
          </cell>
          <cell r="D4015">
            <v>0</v>
          </cell>
          <cell r="E4015">
            <v>0</v>
          </cell>
          <cell r="F4015">
            <v>0</v>
          </cell>
          <cell r="G4015">
            <v>0</v>
          </cell>
          <cell r="H4015">
            <v>0</v>
          </cell>
          <cell r="Q4015">
            <v>0</v>
          </cell>
          <cell r="R4015">
            <v>0</v>
          </cell>
          <cell r="S4015">
            <v>0</v>
          </cell>
        </row>
        <row r="4016">
          <cell r="C4016">
            <v>0</v>
          </cell>
          <cell r="D4016">
            <v>0</v>
          </cell>
          <cell r="E4016">
            <v>0</v>
          </cell>
          <cell r="F4016">
            <v>0</v>
          </cell>
          <cell r="G4016">
            <v>0</v>
          </cell>
          <cell r="H4016">
            <v>0</v>
          </cell>
          <cell r="Q4016">
            <v>0</v>
          </cell>
          <cell r="R4016">
            <v>0</v>
          </cell>
          <cell r="S4016">
            <v>0</v>
          </cell>
        </row>
        <row r="4017">
          <cell r="C4017">
            <v>0</v>
          </cell>
          <cell r="D4017">
            <v>0</v>
          </cell>
          <cell r="E4017">
            <v>0</v>
          </cell>
          <cell r="F4017">
            <v>0</v>
          </cell>
          <cell r="G4017">
            <v>0</v>
          </cell>
          <cell r="H4017">
            <v>0</v>
          </cell>
          <cell r="Q4017">
            <v>0</v>
          </cell>
          <cell r="R4017">
            <v>0</v>
          </cell>
          <cell r="S4017">
            <v>0</v>
          </cell>
        </row>
        <row r="4018">
          <cell r="C4018">
            <v>0</v>
          </cell>
          <cell r="D4018">
            <v>0</v>
          </cell>
          <cell r="E4018">
            <v>0</v>
          </cell>
          <cell r="F4018">
            <v>0</v>
          </cell>
          <cell r="G4018">
            <v>0</v>
          </cell>
          <cell r="H4018">
            <v>0</v>
          </cell>
          <cell r="Q4018">
            <v>0</v>
          </cell>
          <cell r="R4018">
            <v>0</v>
          </cell>
          <cell r="S4018">
            <v>0</v>
          </cell>
        </row>
        <row r="4019">
          <cell r="C4019">
            <v>0</v>
          </cell>
          <cell r="D4019">
            <v>0</v>
          </cell>
          <cell r="E4019">
            <v>0</v>
          </cell>
          <cell r="F4019">
            <v>0</v>
          </cell>
          <cell r="G4019">
            <v>0</v>
          </cell>
          <cell r="H4019">
            <v>0</v>
          </cell>
          <cell r="Q4019">
            <v>0</v>
          </cell>
          <cell r="R4019">
            <v>0</v>
          </cell>
          <cell r="S4019">
            <v>0</v>
          </cell>
        </row>
        <row r="4020">
          <cell r="C4020">
            <v>0</v>
          </cell>
          <cell r="D4020">
            <v>0</v>
          </cell>
          <cell r="E4020">
            <v>0</v>
          </cell>
          <cell r="F4020">
            <v>0</v>
          </cell>
          <cell r="G4020">
            <v>0</v>
          </cell>
          <cell r="H4020">
            <v>0</v>
          </cell>
          <cell r="Q4020">
            <v>0</v>
          </cell>
          <cell r="R4020">
            <v>0</v>
          </cell>
          <cell r="S4020">
            <v>0</v>
          </cell>
        </row>
        <row r="4021">
          <cell r="C4021">
            <v>0</v>
          </cell>
          <cell r="D4021">
            <v>0</v>
          </cell>
          <cell r="E4021">
            <v>0</v>
          </cell>
          <cell r="F4021">
            <v>0</v>
          </cell>
          <cell r="G4021">
            <v>0</v>
          </cell>
          <cell r="H4021">
            <v>0</v>
          </cell>
          <cell r="Q4021">
            <v>0</v>
          </cell>
          <cell r="R4021">
            <v>0</v>
          </cell>
          <cell r="S4021">
            <v>0</v>
          </cell>
        </row>
        <row r="4022">
          <cell r="C4022">
            <v>0</v>
          </cell>
          <cell r="D4022">
            <v>0</v>
          </cell>
          <cell r="E4022">
            <v>0</v>
          </cell>
          <cell r="F4022">
            <v>0</v>
          </cell>
          <cell r="G4022">
            <v>0</v>
          </cell>
          <cell r="H4022">
            <v>0</v>
          </cell>
          <cell r="Q4022">
            <v>0</v>
          </cell>
          <cell r="R4022">
            <v>0</v>
          </cell>
          <cell r="S4022">
            <v>0</v>
          </cell>
        </row>
        <row r="4023">
          <cell r="C4023">
            <v>0</v>
          </cell>
          <cell r="D4023">
            <v>0</v>
          </cell>
          <cell r="E4023">
            <v>0</v>
          </cell>
          <cell r="F4023">
            <v>0</v>
          </cell>
          <cell r="G4023">
            <v>0</v>
          </cell>
          <cell r="H4023">
            <v>0</v>
          </cell>
          <cell r="Q4023">
            <v>0</v>
          </cell>
          <cell r="R4023">
            <v>0</v>
          </cell>
          <cell r="S4023">
            <v>0</v>
          </cell>
        </row>
        <row r="4024">
          <cell r="C4024">
            <v>0</v>
          </cell>
          <cell r="D4024">
            <v>0</v>
          </cell>
          <cell r="E4024">
            <v>0</v>
          </cell>
          <cell r="F4024">
            <v>0</v>
          </cell>
          <cell r="G4024">
            <v>0</v>
          </cell>
          <cell r="H4024">
            <v>0</v>
          </cell>
          <cell r="Q4024">
            <v>0</v>
          </cell>
          <cell r="R4024">
            <v>0</v>
          </cell>
          <cell r="S4024">
            <v>0</v>
          </cell>
        </row>
        <row r="4025">
          <cell r="C4025">
            <v>0</v>
          </cell>
          <cell r="D4025">
            <v>0</v>
          </cell>
          <cell r="E4025">
            <v>0</v>
          </cell>
          <cell r="F4025">
            <v>0</v>
          </cell>
          <cell r="G4025">
            <v>0</v>
          </cell>
          <cell r="H4025">
            <v>0</v>
          </cell>
          <cell r="Q4025">
            <v>0</v>
          </cell>
          <cell r="R4025">
            <v>0</v>
          </cell>
          <cell r="S4025">
            <v>0</v>
          </cell>
        </row>
        <row r="4026">
          <cell r="C4026">
            <v>0</v>
          </cell>
          <cell r="D4026">
            <v>0</v>
          </cell>
          <cell r="E4026">
            <v>0</v>
          </cell>
          <cell r="F4026">
            <v>0</v>
          </cell>
          <cell r="G4026">
            <v>0</v>
          </cell>
          <cell r="H4026">
            <v>0</v>
          </cell>
          <cell r="Q4026">
            <v>0</v>
          </cell>
          <cell r="R4026">
            <v>0</v>
          </cell>
          <cell r="S4026">
            <v>0</v>
          </cell>
        </row>
        <row r="4027">
          <cell r="C4027">
            <v>0</v>
          </cell>
          <cell r="D4027">
            <v>0</v>
          </cell>
          <cell r="E4027">
            <v>0</v>
          </cell>
          <cell r="F4027">
            <v>0</v>
          </cell>
          <cell r="G4027">
            <v>0</v>
          </cell>
          <cell r="H4027">
            <v>0</v>
          </cell>
          <cell r="Q4027">
            <v>0</v>
          </cell>
          <cell r="R4027">
            <v>0</v>
          </cell>
          <cell r="S4027">
            <v>0</v>
          </cell>
        </row>
        <row r="4028">
          <cell r="C4028">
            <v>0</v>
          </cell>
          <cell r="D4028">
            <v>0</v>
          </cell>
          <cell r="E4028">
            <v>0</v>
          </cell>
          <cell r="F4028">
            <v>0</v>
          </cell>
          <cell r="G4028">
            <v>0</v>
          </cell>
          <cell r="H4028">
            <v>0</v>
          </cell>
          <cell r="Q4028">
            <v>0</v>
          </cell>
          <cell r="R4028">
            <v>0</v>
          </cell>
          <cell r="S4028">
            <v>0</v>
          </cell>
        </row>
        <row r="4029">
          <cell r="C4029">
            <v>0</v>
          </cell>
          <cell r="D4029">
            <v>0</v>
          </cell>
          <cell r="E4029">
            <v>0</v>
          </cell>
          <cell r="F4029">
            <v>0</v>
          </cell>
          <cell r="G4029">
            <v>0</v>
          </cell>
          <cell r="H4029">
            <v>0</v>
          </cell>
          <cell r="Q4029">
            <v>0</v>
          </cell>
          <cell r="R4029">
            <v>0</v>
          </cell>
          <cell r="S4029">
            <v>0</v>
          </cell>
        </row>
        <row r="4030">
          <cell r="C4030">
            <v>0</v>
          </cell>
          <cell r="D4030">
            <v>0</v>
          </cell>
          <cell r="E4030">
            <v>0</v>
          </cell>
          <cell r="F4030">
            <v>0</v>
          </cell>
          <cell r="G4030">
            <v>0</v>
          </cell>
          <cell r="H4030">
            <v>0</v>
          </cell>
          <cell r="Q4030">
            <v>0</v>
          </cell>
          <cell r="R4030">
            <v>0</v>
          </cell>
          <cell r="S4030">
            <v>0</v>
          </cell>
        </row>
        <row r="4031">
          <cell r="C4031">
            <v>0</v>
          </cell>
          <cell r="D4031">
            <v>0</v>
          </cell>
          <cell r="E4031">
            <v>0</v>
          </cell>
          <cell r="F4031">
            <v>0</v>
          </cell>
          <cell r="G4031">
            <v>0</v>
          </cell>
          <cell r="H4031">
            <v>0</v>
          </cell>
          <cell r="Q4031">
            <v>0</v>
          </cell>
          <cell r="R4031">
            <v>0</v>
          </cell>
          <cell r="S4031">
            <v>0</v>
          </cell>
        </row>
        <row r="4032">
          <cell r="A4032" t="str">
            <v>m998</v>
          </cell>
          <cell r="C4032" t="str">
            <v>其它材料费</v>
          </cell>
          <cell r="D4032" t="str">
            <v>%</v>
          </cell>
          <cell r="E4032">
            <v>0</v>
          </cell>
          <cell r="F4032">
            <v>0</v>
          </cell>
          <cell r="G4032">
            <v>0</v>
          </cell>
          <cell r="H4032">
            <v>0</v>
          </cell>
          <cell r="Q4032">
            <v>0</v>
          </cell>
          <cell r="R4032">
            <v>0</v>
          </cell>
          <cell r="S4032">
            <v>0</v>
          </cell>
        </row>
        <row r="4033">
          <cell r="A4033" t="str">
            <v>m999</v>
          </cell>
          <cell r="C4033" t="str">
            <v>其它材料费</v>
          </cell>
          <cell r="D4033" t="str">
            <v>usd</v>
          </cell>
          <cell r="E4033">
            <v>1.5873015873015876E-2</v>
          </cell>
          <cell r="F4033">
            <v>1</v>
          </cell>
          <cell r="G4033">
            <v>1.5873015873015876E-2</v>
          </cell>
          <cell r="H4033">
            <v>1.5420634920634924</v>
          </cell>
          <cell r="K4033">
            <v>1.5873015873015874</v>
          </cell>
          <cell r="Q4033">
            <v>1.9523809523809528</v>
          </cell>
          <cell r="R4033">
            <v>1.9523809523809528</v>
          </cell>
          <cell r="S4033">
            <v>189.67380952380955</v>
          </cell>
        </row>
        <row r="4034">
          <cell r="A4034" t="str">
            <v>E000</v>
          </cell>
          <cell r="B4034">
            <v>3</v>
          </cell>
          <cell r="C4034" t="str">
            <v>施工设备</v>
          </cell>
          <cell r="G4034">
            <v>3.5295066206853623</v>
          </cell>
          <cell r="H4034">
            <v>342.89156819958293</v>
          </cell>
          <cell r="Q4034">
            <v>0</v>
          </cell>
          <cell r="R4034">
            <v>434.12931434429953</v>
          </cell>
          <cell r="S4034">
            <v>42175.662888548701</v>
          </cell>
        </row>
        <row r="4035">
          <cell r="A4035" t="str">
            <v>E017</v>
          </cell>
          <cell r="C4035" t="str">
            <v>破碎锤</v>
          </cell>
          <cell r="D4035" t="str">
            <v>台班</v>
          </cell>
          <cell r="E4035">
            <v>0</v>
          </cell>
          <cell r="F4035">
            <v>127.08866310787624</v>
          </cell>
          <cell r="G4035">
            <v>0</v>
          </cell>
          <cell r="H4035">
            <v>0</v>
          </cell>
          <cell r="Q4035">
            <v>0</v>
          </cell>
          <cell r="R4035">
            <v>0</v>
          </cell>
          <cell r="S4035">
            <v>0</v>
          </cell>
        </row>
        <row r="4036">
          <cell r="A4036" t="str">
            <v>E014</v>
          </cell>
          <cell r="C4036" t="str">
            <v>空压机9M3</v>
          </cell>
          <cell r="D4036" t="str">
            <v>台班</v>
          </cell>
          <cell r="E4036">
            <v>0</v>
          </cell>
          <cell r="F4036">
            <v>233.62404636593564</v>
          </cell>
          <cell r="G4036">
            <v>0</v>
          </cell>
          <cell r="H4036">
            <v>0</v>
          </cell>
          <cell r="Q4036">
            <v>0</v>
          </cell>
          <cell r="R4036">
            <v>0</v>
          </cell>
          <cell r="S4036">
            <v>0</v>
          </cell>
        </row>
        <row r="4037">
          <cell r="A4037" t="str">
            <v>E015</v>
          </cell>
          <cell r="C4037" t="str">
            <v>手风钻</v>
          </cell>
          <cell r="D4037" t="str">
            <v>台班</v>
          </cell>
          <cell r="E4037">
            <v>0</v>
          </cell>
          <cell r="F4037">
            <v>87.819162401110376</v>
          </cell>
          <cell r="G4037">
            <v>0</v>
          </cell>
          <cell r="H4037">
            <v>0</v>
          </cell>
          <cell r="Q4037">
            <v>0</v>
          </cell>
          <cell r="R4037">
            <v>0</v>
          </cell>
          <cell r="S4037">
            <v>0</v>
          </cell>
        </row>
        <row r="4038">
          <cell r="A4038" t="str">
            <v>E010-1</v>
          </cell>
          <cell r="C4038" t="str">
            <v>履带反铲日立ZX250H-1m3</v>
          </cell>
          <cell r="D4038" t="str">
            <v>台班</v>
          </cell>
          <cell r="E4038">
            <v>8.858461538461539E-3</v>
          </cell>
          <cell r="F4038">
            <v>194.35600634043132</v>
          </cell>
          <cell r="G4038">
            <v>1.7216952069356979</v>
          </cell>
          <cell r="H4038">
            <v>167.26268935380307</v>
          </cell>
          <cell r="J4038">
            <v>0.47199999999999998</v>
          </cell>
          <cell r="K4038">
            <v>0.41384615384615386</v>
          </cell>
          <cell r="Q4038">
            <v>1.0895907692307694</v>
          </cell>
          <cell r="R4038">
            <v>211.76851045309084</v>
          </cell>
          <cell r="S4038">
            <v>20573.310790517779</v>
          </cell>
        </row>
        <row r="4039">
          <cell r="A4039" t="str">
            <v>E012</v>
          </cell>
          <cell r="C4039" t="str">
            <v>山推SD22/220HP</v>
          </cell>
          <cell r="D4039" t="str">
            <v>台班</v>
          </cell>
          <cell r="E4039">
            <v>2.9093846153846153E-3</v>
          </cell>
          <cell r="F4039">
            <v>276.00076766337224</v>
          </cell>
          <cell r="G4039">
            <v>0.80299238727415878</v>
          </cell>
          <cell r="H4039">
            <v>78.010710423684529</v>
          </cell>
          <cell r="J4039">
            <v>0.26440000000000002</v>
          </cell>
          <cell r="K4039">
            <v>2.6538461538461535E-2</v>
          </cell>
          <cell r="Q4039">
            <v>0.35785430769230769</v>
          </cell>
          <cell r="R4039">
            <v>98.768063634721528</v>
          </cell>
          <cell r="S4039">
            <v>9595.3173821131968</v>
          </cell>
        </row>
        <row r="4040">
          <cell r="A4040" t="str">
            <v>E501</v>
          </cell>
          <cell r="C4040" t="str">
            <v>自卸车</v>
          </cell>
          <cell r="D4040" t="str">
            <v>台班</v>
          </cell>
          <cell r="E4040">
            <v>7.3538461538461544E-3</v>
          </cell>
          <cell r="F4040">
            <v>136.63857054583232</v>
          </cell>
          <cell r="G4040">
            <v>1.0048190264755055</v>
          </cell>
          <cell r="H4040">
            <v>97.618168422095366</v>
          </cell>
          <cell r="K4040">
            <v>0.73538461538461541</v>
          </cell>
          <cell r="Q4040">
            <v>0.90452307692307699</v>
          </cell>
          <cell r="R4040">
            <v>123.59274025648718</v>
          </cell>
          <cell r="S4040">
            <v>12007.034715917731</v>
          </cell>
        </row>
        <row r="4041">
          <cell r="C4041">
            <v>0</v>
          </cell>
          <cell r="D4041">
            <v>0</v>
          </cell>
          <cell r="E4041">
            <v>0</v>
          </cell>
          <cell r="F4041">
            <v>0</v>
          </cell>
          <cell r="G4041">
            <v>0</v>
          </cell>
          <cell r="H4041">
            <v>0</v>
          </cell>
          <cell r="Q4041">
            <v>0</v>
          </cell>
          <cell r="R4041">
            <v>0</v>
          </cell>
          <cell r="S4041">
            <v>0</v>
          </cell>
        </row>
        <row r="4042">
          <cell r="C4042">
            <v>0</v>
          </cell>
          <cell r="D4042">
            <v>0</v>
          </cell>
          <cell r="E4042">
            <v>0</v>
          </cell>
          <cell r="F4042">
            <v>0</v>
          </cell>
          <cell r="G4042">
            <v>0</v>
          </cell>
          <cell r="H4042">
            <v>0</v>
          </cell>
          <cell r="Q4042">
            <v>0</v>
          </cell>
          <cell r="R4042">
            <v>0</v>
          </cell>
          <cell r="S4042">
            <v>0</v>
          </cell>
        </row>
        <row r="4043">
          <cell r="C4043">
            <v>0</v>
          </cell>
          <cell r="D4043">
            <v>0</v>
          </cell>
          <cell r="E4043">
            <v>0</v>
          </cell>
          <cell r="F4043">
            <v>0</v>
          </cell>
          <cell r="G4043">
            <v>0</v>
          </cell>
          <cell r="H4043">
            <v>0</v>
          </cell>
          <cell r="Q4043">
            <v>0</v>
          </cell>
          <cell r="R4043">
            <v>0</v>
          </cell>
          <cell r="S4043">
            <v>0</v>
          </cell>
        </row>
        <row r="4044">
          <cell r="C4044">
            <v>0</v>
          </cell>
          <cell r="D4044">
            <v>0</v>
          </cell>
          <cell r="E4044">
            <v>0</v>
          </cell>
          <cell r="F4044">
            <v>0</v>
          </cell>
          <cell r="G4044">
            <v>0</v>
          </cell>
          <cell r="H4044">
            <v>0</v>
          </cell>
          <cell r="Q4044">
            <v>0</v>
          </cell>
          <cell r="R4044">
            <v>0</v>
          </cell>
          <cell r="S4044">
            <v>0</v>
          </cell>
        </row>
        <row r="4045">
          <cell r="C4045">
            <v>0</v>
          </cell>
          <cell r="D4045">
            <v>0</v>
          </cell>
          <cell r="E4045">
            <v>0</v>
          </cell>
          <cell r="F4045">
            <v>0</v>
          </cell>
          <cell r="H4045">
            <v>0</v>
          </cell>
          <cell r="Q4045">
            <v>0</v>
          </cell>
          <cell r="R4045">
            <v>0</v>
          </cell>
          <cell r="S4045">
            <v>0</v>
          </cell>
        </row>
        <row r="4046">
          <cell r="C4046">
            <v>0</v>
          </cell>
          <cell r="D4046">
            <v>0</v>
          </cell>
          <cell r="E4046">
            <v>0</v>
          </cell>
          <cell r="F4046">
            <v>0</v>
          </cell>
          <cell r="H4046">
            <v>0</v>
          </cell>
          <cell r="Q4046">
            <v>0</v>
          </cell>
          <cell r="R4046">
            <v>0</v>
          </cell>
          <cell r="S4046">
            <v>0</v>
          </cell>
        </row>
        <row r="4047">
          <cell r="B4047">
            <v>4</v>
          </cell>
          <cell r="C4047" t="str">
            <v>基本直接费</v>
          </cell>
          <cell r="G4047">
            <v>3.6465067595640397</v>
          </cell>
        </row>
        <row r="4048">
          <cell r="B4048">
            <v>5</v>
          </cell>
          <cell r="C4048" t="str">
            <v>其他直接费</v>
          </cell>
          <cell r="G4048">
            <v>0.59206693970516822</v>
          </cell>
        </row>
        <row r="4049">
          <cell r="B4049">
            <v>6</v>
          </cell>
          <cell r="C4049" t="str">
            <v>间接费</v>
          </cell>
          <cell r="G4049">
            <v>0.27445214501010601</v>
          </cell>
        </row>
        <row r="4050">
          <cell r="B4050">
            <v>7</v>
          </cell>
          <cell r="C4050" t="str">
            <v>合计</v>
          </cell>
          <cell r="G4050">
            <v>4.5130258442793139</v>
          </cell>
        </row>
        <row r="4052">
          <cell r="B4052" t="str">
            <v>单   价   分   析   表</v>
          </cell>
          <cell r="J4052" t="str">
            <v>工序划分</v>
          </cell>
          <cell r="Q4052" t="str">
            <v>汇总项</v>
          </cell>
        </row>
        <row r="4054">
          <cell r="A4054" t="str">
            <v>BOQ系数</v>
          </cell>
          <cell r="B4054" t="str">
            <v>项目编号:</v>
          </cell>
          <cell r="C4054" t="str">
            <v>RKW0.5</v>
          </cell>
          <cell r="G4054" t="str">
            <v>数量</v>
          </cell>
          <cell r="H4054">
            <v>123</v>
          </cell>
          <cell r="I4054" t="str">
            <v>单价</v>
          </cell>
        </row>
        <row r="4055">
          <cell r="B4055" t="str">
            <v>项目名称:</v>
          </cell>
          <cell r="C4055" t="str">
            <v>Maximum depth 0.25 - 0.5 m</v>
          </cell>
          <cell r="G4055" t="str">
            <v>单位</v>
          </cell>
          <cell r="H4055">
            <v>0</v>
          </cell>
          <cell r="I4055">
            <v>5.5482805573366711</v>
          </cell>
          <cell r="J4055" t="str">
            <v>石方开挖</v>
          </cell>
          <cell r="K4055" t="str">
            <v>挖运1KM</v>
          </cell>
        </row>
        <row r="4056">
          <cell r="A4056" t="str">
            <v>RKW0.5</v>
          </cell>
          <cell r="B4056" t="str">
            <v>单   价:</v>
          </cell>
          <cell r="C4056">
            <v>5.5482805573366711</v>
          </cell>
          <cell r="D4056" t="str">
            <v>USD/</v>
          </cell>
          <cell r="G4056" t="str">
            <v>定额单位</v>
          </cell>
          <cell r="I4056">
            <v>539</v>
          </cell>
          <cell r="J4056" t="str">
            <v>1=178</v>
          </cell>
          <cell r="K4056" t="str">
            <v>，21666</v>
          </cell>
        </row>
        <row r="4057">
          <cell r="A4057" t="str">
            <v>定额号</v>
          </cell>
          <cell r="B4057" t="str">
            <v>E01</v>
          </cell>
          <cell r="C4057" t="str">
            <v>名称及规格</v>
          </cell>
          <cell r="D4057" t="str">
            <v>单位</v>
          </cell>
          <cell r="E4057" t="str">
            <v>数  量</v>
          </cell>
          <cell r="F4057" t="str">
            <v>单价</v>
          </cell>
          <cell r="G4057" t="str">
            <v>合价</v>
          </cell>
          <cell r="J4057" t="str">
            <v>100M3</v>
          </cell>
          <cell r="K4057" t="str">
            <v>100M3</v>
          </cell>
          <cell r="Q4057" t="str">
            <v>数量汇总</v>
          </cell>
          <cell r="R4057" t="str">
            <v>价格汇总(美元)</v>
          </cell>
          <cell r="S4057" t="str">
            <v>价格汇总(当地币)</v>
          </cell>
        </row>
        <row r="4058">
          <cell r="G4058" t="str">
            <v>美元</v>
          </cell>
          <cell r="H4058" t="str">
            <v>当地币</v>
          </cell>
          <cell r="J4058">
            <v>1.4999999999999999E-2</v>
          </cell>
          <cell r="K4058">
            <v>0.01</v>
          </cell>
        </row>
        <row r="4059">
          <cell r="A4059" t="str">
            <v>L00</v>
          </cell>
          <cell r="B4059">
            <v>1</v>
          </cell>
          <cell r="C4059" t="str">
            <v>人工</v>
          </cell>
          <cell r="G4059">
            <v>0.11405558414822439</v>
          </cell>
          <cell r="H4059">
            <v>11.080500000000001</v>
          </cell>
          <cell r="Q4059">
            <v>0</v>
          </cell>
          <cell r="R4059">
            <v>14.028836850231601</v>
          </cell>
          <cell r="S4059">
            <v>1362.9015000000002</v>
          </cell>
        </row>
        <row r="4060">
          <cell r="A4060" t="str">
            <v>L10</v>
          </cell>
          <cell r="B4060">
            <v>1.1000000000000001</v>
          </cell>
          <cell r="C4060" t="str">
            <v>力工</v>
          </cell>
          <cell r="D4060" t="str">
            <v>day</v>
          </cell>
          <cell r="E4060">
            <v>9.6000000000000009E-3</v>
          </cell>
          <cell r="F4060">
            <v>2.8821410190427175</v>
          </cell>
          <cell r="G4060">
            <v>2.766855378281009E-2</v>
          </cell>
          <cell r="H4060">
            <v>2.6880000000000002</v>
          </cell>
          <cell r="J4060">
            <v>0.64000000000000012</v>
          </cell>
          <cell r="Q4060">
            <v>1.1808000000000001</v>
          </cell>
          <cell r="R4060">
            <v>3.4032321152856411</v>
          </cell>
          <cell r="S4060">
            <v>330.62400000000002</v>
          </cell>
        </row>
        <row r="4061">
          <cell r="A4061" t="str">
            <v>L20</v>
          </cell>
          <cell r="B4061">
            <v>1.2</v>
          </cell>
          <cell r="C4061" t="str">
            <v>技工</v>
          </cell>
          <cell r="D4061" t="str">
            <v>day</v>
          </cell>
          <cell r="E4061">
            <v>1.865E-2</v>
          </cell>
          <cell r="F4061">
            <v>4.6320123520329384</v>
          </cell>
          <cell r="G4061">
            <v>8.63870303654143E-2</v>
          </cell>
          <cell r="H4061">
            <v>8.3925000000000001</v>
          </cell>
          <cell r="J4061">
            <v>0.16000000000000003</v>
          </cell>
          <cell r="K4061">
            <v>1.625</v>
          </cell>
          <cell r="Q4061">
            <v>2.2939500000000002</v>
          </cell>
          <cell r="R4061">
            <v>10.625604734945959</v>
          </cell>
          <cell r="S4061">
            <v>1032.2774999999999</v>
          </cell>
        </row>
        <row r="4062">
          <cell r="A4062" t="str">
            <v>M000</v>
          </cell>
          <cell r="B4062">
            <v>2</v>
          </cell>
          <cell r="C4062" t="str">
            <v>建筑材料</v>
          </cell>
          <cell r="G4062">
            <v>1.5873015873015876E-2</v>
          </cell>
          <cell r="H4062">
            <v>1.5420634920634924</v>
          </cell>
          <cell r="Q4062">
            <v>0</v>
          </cell>
          <cell r="R4062">
            <v>1.9523809523809528</v>
          </cell>
          <cell r="S4062">
            <v>189.67380952380955</v>
          </cell>
        </row>
        <row r="4063">
          <cell r="C4063">
            <v>0</v>
          </cell>
          <cell r="D4063">
            <v>0</v>
          </cell>
          <cell r="E4063">
            <v>0</v>
          </cell>
          <cell r="F4063">
            <v>0</v>
          </cell>
          <cell r="G4063">
            <v>0</v>
          </cell>
          <cell r="H4063">
            <v>0</v>
          </cell>
          <cell r="Q4063">
            <v>0</v>
          </cell>
          <cell r="R4063">
            <v>0</v>
          </cell>
          <cell r="S4063">
            <v>0</v>
          </cell>
        </row>
        <row r="4064">
          <cell r="C4064">
            <v>0</v>
          </cell>
          <cell r="D4064">
            <v>0</v>
          </cell>
          <cell r="E4064">
            <v>0</v>
          </cell>
          <cell r="F4064">
            <v>0</v>
          </cell>
          <cell r="G4064">
            <v>0</v>
          </cell>
          <cell r="H4064">
            <v>0</v>
          </cell>
          <cell r="Q4064">
            <v>0</v>
          </cell>
          <cell r="R4064">
            <v>0</v>
          </cell>
          <cell r="S4064">
            <v>0</v>
          </cell>
        </row>
        <row r="4065">
          <cell r="C4065">
            <v>0</v>
          </cell>
          <cell r="D4065">
            <v>0</v>
          </cell>
          <cell r="E4065">
            <v>0</v>
          </cell>
          <cell r="F4065">
            <v>0</v>
          </cell>
          <cell r="G4065">
            <v>0</v>
          </cell>
          <cell r="H4065">
            <v>0</v>
          </cell>
          <cell r="Q4065">
            <v>0</v>
          </cell>
          <cell r="R4065">
            <v>0</v>
          </cell>
          <cell r="S4065">
            <v>0</v>
          </cell>
        </row>
        <row r="4066">
          <cell r="C4066">
            <v>0</v>
          </cell>
          <cell r="D4066">
            <v>0</v>
          </cell>
          <cell r="E4066">
            <v>0</v>
          </cell>
          <cell r="F4066">
            <v>0</v>
          </cell>
          <cell r="G4066">
            <v>0</v>
          </cell>
          <cell r="H4066">
            <v>0</v>
          </cell>
          <cell r="Q4066">
            <v>0</v>
          </cell>
          <cell r="R4066">
            <v>0</v>
          </cell>
          <cell r="S4066">
            <v>0</v>
          </cell>
        </row>
        <row r="4067">
          <cell r="C4067">
            <v>0</v>
          </cell>
          <cell r="D4067">
            <v>0</v>
          </cell>
          <cell r="E4067">
            <v>0</v>
          </cell>
          <cell r="F4067">
            <v>0</v>
          </cell>
          <cell r="G4067">
            <v>0</v>
          </cell>
          <cell r="H4067">
            <v>0</v>
          </cell>
          <cell r="Q4067">
            <v>0</v>
          </cell>
          <cell r="R4067">
            <v>0</v>
          </cell>
          <cell r="S4067">
            <v>0</v>
          </cell>
        </row>
        <row r="4068">
          <cell r="C4068">
            <v>0</v>
          </cell>
          <cell r="D4068">
            <v>0</v>
          </cell>
          <cell r="E4068">
            <v>0</v>
          </cell>
          <cell r="F4068">
            <v>0</v>
          </cell>
          <cell r="G4068">
            <v>0</v>
          </cell>
          <cell r="H4068">
            <v>0</v>
          </cell>
          <cell r="Q4068">
            <v>0</v>
          </cell>
          <cell r="R4068">
            <v>0</v>
          </cell>
          <cell r="S4068">
            <v>0</v>
          </cell>
        </row>
        <row r="4069">
          <cell r="C4069">
            <v>0</v>
          </cell>
          <cell r="D4069">
            <v>0</v>
          </cell>
          <cell r="E4069">
            <v>0</v>
          </cell>
          <cell r="F4069">
            <v>0</v>
          </cell>
          <cell r="G4069">
            <v>0</v>
          </cell>
          <cell r="H4069">
            <v>0</v>
          </cell>
          <cell r="Q4069">
            <v>0</v>
          </cell>
          <cell r="R4069">
            <v>0</v>
          </cell>
          <cell r="S4069">
            <v>0</v>
          </cell>
        </row>
        <row r="4070">
          <cell r="C4070">
            <v>0</v>
          </cell>
          <cell r="D4070">
            <v>0</v>
          </cell>
          <cell r="E4070">
            <v>0</v>
          </cell>
          <cell r="F4070">
            <v>0</v>
          </cell>
          <cell r="G4070">
            <v>0</v>
          </cell>
          <cell r="H4070">
            <v>0</v>
          </cell>
          <cell r="Q4070">
            <v>0</v>
          </cell>
          <cell r="R4070">
            <v>0</v>
          </cell>
          <cell r="S4070">
            <v>0</v>
          </cell>
        </row>
        <row r="4071">
          <cell r="C4071">
            <v>0</v>
          </cell>
          <cell r="D4071">
            <v>0</v>
          </cell>
          <cell r="E4071">
            <v>0</v>
          </cell>
          <cell r="F4071">
            <v>0</v>
          </cell>
          <cell r="G4071">
            <v>0</v>
          </cell>
          <cell r="H4071">
            <v>0</v>
          </cell>
          <cell r="Q4071">
            <v>0</v>
          </cell>
          <cell r="R4071">
            <v>0</v>
          </cell>
          <cell r="S4071">
            <v>0</v>
          </cell>
        </row>
        <row r="4072">
          <cell r="C4072">
            <v>0</v>
          </cell>
          <cell r="D4072">
            <v>0</v>
          </cell>
          <cell r="E4072">
            <v>0</v>
          </cell>
          <cell r="F4072">
            <v>0</v>
          </cell>
          <cell r="G4072">
            <v>0</v>
          </cell>
          <cell r="H4072">
            <v>0</v>
          </cell>
          <cell r="Q4072">
            <v>0</v>
          </cell>
          <cell r="R4072">
            <v>0</v>
          </cell>
          <cell r="S4072">
            <v>0</v>
          </cell>
        </row>
        <row r="4073">
          <cell r="C4073">
            <v>0</v>
          </cell>
          <cell r="D4073">
            <v>0</v>
          </cell>
          <cell r="E4073">
            <v>0</v>
          </cell>
          <cell r="F4073">
            <v>0</v>
          </cell>
          <cell r="G4073">
            <v>0</v>
          </cell>
          <cell r="H4073">
            <v>0</v>
          </cell>
          <cell r="Q4073">
            <v>0</v>
          </cell>
          <cell r="R4073">
            <v>0</v>
          </cell>
          <cell r="S4073">
            <v>0</v>
          </cell>
        </row>
        <row r="4074">
          <cell r="C4074">
            <v>0</v>
          </cell>
          <cell r="D4074">
            <v>0</v>
          </cell>
          <cell r="E4074">
            <v>0</v>
          </cell>
          <cell r="F4074">
            <v>0</v>
          </cell>
          <cell r="G4074">
            <v>0</v>
          </cell>
          <cell r="H4074">
            <v>0</v>
          </cell>
          <cell r="Q4074">
            <v>0</v>
          </cell>
          <cell r="R4074">
            <v>0</v>
          </cell>
          <cell r="S4074">
            <v>0</v>
          </cell>
        </row>
        <row r="4075">
          <cell r="C4075">
            <v>0</v>
          </cell>
          <cell r="D4075">
            <v>0</v>
          </cell>
          <cell r="E4075">
            <v>0</v>
          </cell>
          <cell r="F4075">
            <v>0</v>
          </cell>
          <cell r="G4075">
            <v>0</v>
          </cell>
          <cell r="H4075">
            <v>0</v>
          </cell>
          <cell r="Q4075">
            <v>0</v>
          </cell>
          <cell r="R4075">
            <v>0</v>
          </cell>
          <cell r="S4075">
            <v>0</v>
          </cell>
        </row>
        <row r="4076">
          <cell r="C4076">
            <v>0</v>
          </cell>
          <cell r="D4076">
            <v>0</v>
          </cell>
          <cell r="E4076">
            <v>0</v>
          </cell>
          <cell r="F4076">
            <v>0</v>
          </cell>
          <cell r="G4076">
            <v>0</v>
          </cell>
          <cell r="H4076">
            <v>0</v>
          </cell>
          <cell r="Q4076">
            <v>0</v>
          </cell>
          <cell r="R4076">
            <v>0</v>
          </cell>
          <cell r="S4076">
            <v>0</v>
          </cell>
        </row>
        <row r="4077">
          <cell r="C4077">
            <v>0</v>
          </cell>
          <cell r="D4077">
            <v>0</v>
          </cell>
          <cell r="E4077">
            <v>0</v>
          </cell>
          <cell r="F4077">
            <v>0</v>
          </cell>
          <cell r="G4077">
            <v>0</v>
          </cell>
          <cell r="H4077">
            <v>0</v>
          </cell>
          <cell r="Q4077">
            <v>0</v>
          </cell>
          <cell r="R4077">
            <v>0</v>
          </cell>
          <cell r="S4077">
            <v>0</v>
          </cell>
        </row>
        <row r="4078">
          <cell r="C4078">
            <v>0</v>
          </cell>
          <cell r="D4078">
            <v>0</v>
          </cell>
          <cell r="E4078">
            <v>0</v>
          </cell>
          <cell r="F4078">
            <v>0</v>
          </cell>
          <cell r="G4078">
            <v>0</v>
          </cell>
          <cell r="H4078">
            <v>0</v>
          </cell>
          <cell r="Q4078">
            <v>0</v>
          </cell>
          <cell r="R4078">
            <v>0</v>
          </cell>
          <cell r="S4078">
            <v>0</v>
          </cell>
        </row>
        <row r="4079">
          <cell r="C4079">
            <v>0</v>
          </cell>
          <cell r="D4079">
            <v>0</v>
          </cell>
          <cell r="E4079">
            <v>0</v>
          </cell>
          <cell r="F4079">
            <v>0</v>
          </cell>
          <cell r="G4079">
            <v>0</v>
          </cell>
          <cell r="H4079">
            <v>0</v>
          </cell>
          <cell r="Q4079">
            <v>0</v>
          </cell>
          <cell r="R4079">
            <v>0</v>
          </cell>
          <cell r="S4079">
            <v>0</v>
          </cell>
        </row>
        <row r="4080">
          <cell r="C4080">
            <v>0</v>
          </cell>
          <cell r="D4080">
            <v>0</v>
          </cell>
          <cell r="E4080">
            <v>0</v>
          </cell>
          <cell r="F4080">
            <v>0</v>
          </cell>
          <cell r="G4080">
            <v>0</v>
          </cell>
          <cell r="H4080">
            <v>0</v>
          </cell>
          <cell r="Q4080">
            <v>0</v>
          </cell>
          <cell r="R4080">
            <v>0</v>
          </cell>
          <cell r="S4080">
            <v>0</v>
          </cell>
        </row>
        <row r="4081">
          <cell r="C4081">
            <v>0</v>
          </cell>
          <cell r="D4081">
            <v>0</v>
          </cell>
          <cell r="E4081">
            <v>0</v>
          </cell>
          <cell r="F4081">
            <v>0</v>
          </cell>
          <cell r="G4081">
            <v>0</v>
          </cell>
          <cell r="H4081">
            <v>0</v>
          </cell>
          <cell r="Q4081">
            <v>0</v>
          </cell>
          <cell r="R4081">
            <v>0</v>
          </cell>
          <cell r="S4081">
            <v>0</v>
          </cell>
        </row>
        <row r="4082">
          <cell r="A4082" t="str">
            <v>m998</v>
          </cell>
          <cell r="C4082" t="str">
            <v>其它材料费</v>
          </cell>
          <cell r="D4082" t="str">
            <v>%</v>
          </cell>
          <cell r="E4082">
            <v>0</v>
          </cell>
          <cell r="F4082">
            <v>0</v>
          </cell>
          <cell r="G4082">
            <v>0</v>
          </cell>
          <cell r="H4082">
            <v>0</v>
          </cell>
          <cell r="Q4082">
            <v>0</v>
          </cell>
          <cell r="R4082">
            <v>0</v>
          </cell>
          <cell r="S4082">
            <v>0</v>
          </cell>
        </row>
        <row r="4083">
          <cell r="A4083" t="str">
            <v>m999</v>
          </cell>
          <cell r="C4083" t="str">
            <v>其它材料费</v>
          </cell>
          <cell r="D4083" t="str">
            <v>usd</v>
          </cell>
          <cell r="E4083">
            <v>1.5873015873015876E-2</v>
          </cell>
          <cell r="F4083">
            <v>1</v>
          </cell>
          <cell r="G4083">
            <v>1.5873015873015876E-2</v>
          </cell>
          <cell r="H4083">
            <v>1.5420634920634924</v>
          </cell>
          <cell r="K4083">
            <v>1.5873015873015874</v>
          </cell>
          <cell r="Q4083">
            <v>1.9523809523809528</v>
          </cell>
          <cell r="R4083">
            <v>1.9523809523809528</v>
          </cell>
          <cell r="S4083">
            <v>189.67380952380955</v>
          </cell>
        </row>
        <row r="4084">
          <cell r="A4084" t="str">
            <v>E000</v>
          </cell>
          <cell r="B4084">
            <v>3</v>
          </cell>
          <cell r="C4084" t="str">
            <v>施工设备</v>
          </cell>
          <cell r="G4084">
            <v>4.353059810499758</v>
          </cell>
          <cell r="H4084">
            <v>422.89976059005153</v>
          </cell>
          <cell r="Q4084">
            <v>0</v>
          </cell>
          <cell r="R4084">
            <v>535.42635669147023</v>
          </cell>
          <cell r="S4084">
            <v>52016.670552576339</v>
          </cell>
        </row>
        <row r="4085">
          <cell r="A4085" t="str">
            <v>E017</v>
          </cell>
          <cell r="C4085" t="str">
            <v>破碎锤</v>
          </cell>
          <cell r="D4085" t="str">
            <v>台班</v>
          </cell>
          <cell r="E4085">
            <v>0</v>
          </cell>
          <cell r="F4085">
            <v>127.08866310787624</v>
          </cell>
          <cell r="G4085">
            <v>0</v>
          </cell>
          <cell r="H4085">
            <v>0</v>
          </cell>
          <cell r="Q4085">
            <v>0</v>
          </cell>
          <cell r="R4085">
            <v>0</v>
          </cell>
          <cell r="S4085">
            <v>0</v>
          </cell>
        </row>
        <row r="4086">
          <cell r="A4086" t="str">
            <v>E014</v>
          </cell>
          <cell r="C4086" t="str">
            <v>空压机9M3</v>
          </cell>
          <cell r="D4086" t="str">
            <v>台班</v>
          </cell>
          <cell r="E4086">
            <v>0</v>
          </cell>
          <cell r="F4086">
            <v>233.62404636593564</v>
          </cell>
          <cell r="G4086">
            <v>0</v>
          </cell>
          <cell r="H4086">
            <v>0</v>
          </cell>
          <cell r="Q4086">
            <v>0</v>
          </cell>
          <cell r="R4086">
            <v>0</v>
          </cell>
          <cell r="S4086">
            <v>0</v>
          </cell>
        </row>
        <row r="4087">
          <cell r="A4087" t="str">
            <v>E015</v>
          </cell>
          <cell r="C4087" t="str">
            <v>手风钻</v>
          </cell>
          <cell r="D4087" t="str">
            <v>台班</v>
          </cell>
          <cell r="E4087">
            <v>0</v>
          </cell>
          <cell r="F4087">
            <v>87.819162401110376</v>
          </cell>
          <cell r="G4087">
            <v>0</v>
          </cell>
          <cell r="H4087">
            <v>0</v>
          </cell>
          <cell r="Q4087">
            <v>0</v>
          </cell>
          <cell r="R4087">
            <v>0</v>
          </cell>
          <cell r="S4087">
            <v>0</v>
          </cell>
        </row>
        <row r="4088">
          <cell r="A4088" t="str">
            <v>E010-1</v>
          </cell>
          <cell r="C4088" t="str">
            <v>履带反铲日立ZX250H-1m3</v>
          </cell>
          <cell r="D4088" t="str">
            <v>台班</v>
          </cell>
          <cell r="E4088">
            <v>1.1218461538461538E-2</v>
          </cell>
          <cell r="F4088">
            <v>194.35600634043132</v>
          </cell>
          <cell r="G4088">
            <v>2.1803753818991156</v>
          </cell>
          <cell r="H4088">
            <v>211.82346835149909</v>
          </cell>
          <cell r="J4088">
            <v>0.47199999999999998</v>
          </cell>
          <cell r="K4088">
            <v>0.41384615384615386</v>
          </cell>
          <cell r="Q4088">
            <v>1.3798707692307692</v>
          </cell>
          <cell r="R4088">
            <v>268.18617197359123</v>
          </cell>
          <cell r="S4088">
            <v>26054.28660723439</v>
          </cell>
        </row>
        <row r="4089">
          <cell r="A4089" t="str">
            <v>E012</v>
          </cell>
          <cell r="C4089" t="str">
            <v>山推SD22/220HP</v>
          </cell>
          <cell r="D4089" t="str">
            <v>台班</v>
          </cell>
          <cell r="E4089">
            <v>4.2313846153846152E-3</v>
          </cell>
          <cell r="F4089">
            <v>276.00076766337224</v>
          </cell>
          <cell r="G4089">
            <v>1.1678654021251369</v>
          </cell>
          <cell r="H4089">
            <v>113.45812381645706</v>
          </cell>
          <cell r="J4089">
            <v>0.26440000000000002</v>
          </cell>
          <cell r="K4089">
            <v>2.6538461538461535E-2</v>
          </cell>
          <cell r="Q4089">
            <v>0.52046030769230767</v>
          </cell>
          <cell r="R4089">
            <v>143.64744446139184</v>
          </cell>
          <cell r="S4089">
            <v>13955.349229424219</v>
          </cell>
        </row>
        <row r="4090">
          <cell r="A4090" t="str">
            <v>E501</v>
          </cell>
          <cell r="C4090" t="str">
            <v>自卸车</v>
          </cell>
          <cell r="D4090" t="str">
            <v>台班</v>
          </cell>
          <cell r="E4090">
            <v>7.3538461538461544E-3</v>
          </cell>
          <cell r="F4090">
            <v>136.63857054583232</v>
          </cell>
          <cell r="G4090">
            <v>1.0048190264755055</v>
          </cell>
          <cell r="H4090">
            <v>97.618168422095366</v>
          </cell>
          <cell r="K4090">
            <v>0.73538461538461541</v>
          </cell>
          <cell r="Q4090">
            <v>0.90452307692307699</v>
          </cell>
          <cell r="R4090">
            <v>123.59274025648718</v>
          </cell>
          <cell r="S4090">
            <v>12007.034715917731</v>
          </cell>
        </row>
        <row r="4091">
          <cell r="C4091">
            <v>0</v>
          </cell>
          <cell r="D4091">
            <v>0</v>
          </cell>
          <cell r="E4091">
            <v>0</v>
          </cell>
          <cell r="F4091">
            <v>0</v>
          </cell>
          <cell r="G4091">
            <v>0</v>
          </cell>
          <cell r="H4091">
            <v>0</v>
          </cell>
          <cell r="Q4091">
            <v>0</v>
          </cell>
          <cell r="R4091">
            <v>0</v>
          </cell>
          <cell r="S4091">
            <v>0</v>
          </cell>
        </row>
        <row r="4092">
          <cell r="C4092">
            <v>0</v>
          </cell>
          <cell r="D4092">
            <v>0</v>
          </cell>
          <cell r="E4092">
            <v>0</v>
          </cell>
          <cell r="F4092">
            <v>0</v>
          </cell>
          <cell r="G4092">
            <v>0</v>
          </cell>
          <cell r="H4092">
            <v>0</v>
          </cell>
          <cell r="Q4092">
            <v>0</v>
          </cell>
          <cell r="R4092">
            <v>0</v>
          </cell>
          <cell r="S4092">
            <v>0</v>
          </cell>
        </row>
        <row r="4093">
          <cell r="C4093">
            <v>0</v>
          </cell>
          <cell r="D4093">
            <v>0</v>
          </cell>
          <cell r="E4093">
            <v>0</v>
          </cell>
          <cell r="F4093">
            <v>0</v>
          </cell>
          <cell r="G4093">
            <v>0</v>
          </cell>
          <cell r="H4093">
            <v>0</v>
          </cell>
          <cell r="Q4093">
            <v>0</v>
          </cell>
          <cell r="R4093">
            <v>0</v>
          </cell>
          <cell r="S4093">
            <v>0</v>
          </cell>
        </row>
        <row r="4094">
          <cell r="C4094">
            <v>0</v>
          </cell>
          <cell r="D4094">
            <v>0</v>
          </cell>
          <cell r="E4094">
            <v>0</v>
          </cell>
          <cell r="F4094">
            <v>0</v>
          </cell>
          <cell r="G4094">
            <v>0</v>
          </cell>
          <cell r="H4094">
            <v>0</v>
          </cell>
          <cell r="Q4094">
            <v>0</v>
          </cell>
          <cell r="R4094">
            <v>0</v>
          </cell>
          <cell r="S4094">
            <v>0</v>
          </cell>
        </row>
        <row r="4095">
          <cell r="C4095">
            <v>0</v>
          </cell>
          <cell r="D4095">
            <v>0</v>
          </cell>
          <cell r="E4095">
            <v>0</v>
          </cell>
          <cell r="F4095">
            <v>0</v>
          </cell>
          <cell r="H4095">
            <v>0</v>
          </cell>
          <cell r="Q4095">
            <v>0</v>
          </cell>
          <cell r="R4095">
            <v>0</v>
          </cell>
          <cell r="S4095">
            <v>0</v>
          </cell>
        </row>
        <row r="4096">
          <cell r="C4096">
            <v>0</v>
          </cell>
          <cell r="D4096">
            <v>0</v>
          </cell>
          <cell r="E4096">
            <v>0</v>
          </cell>
          <cell r="F4096">
            <v>0</v>
          </cell>
          <cell r="H4096">
            <v>0</v>
          </cell>
          <cell r="Q4096">
            <v>0</v>
          </cell>
          <cell r="R4096">
            <v>0</v>
          </cell>
          <cell r="S4096">
            <v>0</v>
          </cell>
        </row>
        <row r="4097">
          <cell r="B4097">
            <v>4</v>
          </cell>
          <cell r="C4097" t="str">
            <v>基本直接费</v>
          </cell>
          <cell r="G4097">
            <v>4.4829884105209983</v>
          </cell>
        </row>
        <row r="4098">
          <cell r="B4098">
            <v>5</v>
          </cell>
          <cell r="C4098" t="str">
            <v>其他直接费</v>
          </cell>
          <cell r="G4098">
            <v>0.72788271185550513</v>
          </cell>
        </row>
        <row r="4099">
          <cell r="B4099">
            <v>6</v>
          </cell>
          <cell r="C4099" t="str">
            <v>间接费</v>
          </cell>
          <cell r="G4099">
            <v>0.33740943496016745</v>
          </cell>
        </row>
        <row r="4100">
          <cell r="B4100">
            <v>7</v>
          </cell>
          <cell r="C4100" t="str">
            <v>合计</v>
          </cell>
          <cell r="G4100">
            <v>5.5482805573366711</v>
          </cell>
        </row>
        <row r="4102">
          <cell r="B4102" t="str">
            <v>单   价   分   析   表</v>
          </cell>
          <cell r="J4102" t="str">
            <v>工序划分</v>
          </cell>
          <cell r="Q4102" t="str">
            <v>汇总项</v>
          </cell>
        </row>
        <row r="4104">
          <cell r="A4104" t="str">
            <v>BOQ系数</v>
          </cell>
          <cell r="B4104" t="str">
            <v>项目编号:</v>
          </cell>
          <cell r="C4104" t="str">
            <v>RKW1.0</v>
          </cell>
          <cell r="G4104" t="str">
            <v>数量</v>
          </cell>
          <cell r="H4104">
            <v>101</v>
          </cell>
          <cell r="I4104" t="str">
            <v>单价</v>
          </cell>
        </row>
        <row r="4105">
          <cell r="B4105" t="str">
            <v>项目名称:</v>
          </cell>
          <cell r="C4105" t="str">
            <v>Maximum depth 0.5 - 1 m</v>
          </cell>
          <cell r="G4105" t="str">
            <v>单位</v>
          </cell>
          <cell r="H4105">
            <v>0</v>
          </cell>
          <cell r="I4105">
            <v>22.461508266041747</v>
          </cell>
          <cell r="J4105" t="str">
            <v>石方开挖</v>
          </cell>
          <cell r="K4105" t="str">
            <v>挖运1KM</v>
          </cell>
        </row>
        <row r="4106">
          <cell r="A4106" t="str">
            <v>RKW1.0</v>
          </cell>
          <cell r="B4106" t="str">
            <v>单   价:</v>
          </cell>
          <cell r="C4106">
            <v>22.461508266041747</v>
          </cell>
          <cell r="D4106" t="str">
            <v>USD/</v>
          </cell>
          <cell r="G4106" t="str">
            <v>定额单位</v>
          </cell>
          <cell r="I4106">
            <v>2182</v>
          </cell>
          <cell r="J4106" t="str">
            <v>1=178</v>
          </cell>
          <cell r="K4106" t="str">
            <v>，21666</v>
          </cell>
        </row>
        <row r="4107">
          <cell r="A4107" t="str">
            <v>定额号</v>
          </cell>
          <cell r="B4107" t="str">
            <v>E01</v>
          </cell>
          <cell r="C4107" t="str">
            <v>名称及规格</v>
          </cell>
          <cell r="D4107" t="str">
            <v>单位</v>
          </cell>
          <cell r="E4107" t="str">
            <v>数  量</v>
          </cell>
          <cell r="F4107" t="str">
            <v>单价</v>
          </cell>
          <cell r="G4107" t="str">
            <v>合价</v>
          </cell>
          <cell r="J4107" t="str">
            <v>100M3</v>
          </cell>
          <cell r="K4107" t="str">
            <v>100M3</v>
          </cell>
          <cell r="Q4107" t="str">
            <v>数量汇总</v>
          </cell>
          <cell r="R4107" t="str">
            <v>价格汇总(美元)</v>
          </cell>
          <cell r="S4107" t="str">
            <v>价格汇总(当地币)</v>
          </cell>
        </row>
        <row r="4108">
          <cell r="G4108" t="str">
            <v>美元</v>
          </cell>
          <cell r="H4108" t="str">
            <v>当地币</v>
          </cell>
          <cell r="J4108">
            <v>0.01</v>
          </cell>
          <cell r="K4108">
            <v>9.0000000000000011E-3</v>
          </cell>
        </row>
        <row r="4109">
          <cell r="A4109" t="str">
            <v>L00</v>
          </cell>
          <cell r="B4109">
            <v>1</v>
          </cell>
          <cell r="C4109" t="str">
            <v>人工</v>
          </cell>
          <cell r="G4109">
            <v>9.3600102933607834E-2</v>
          </cell>
          <cell r="H4109">
            <v>9.0932500000000012</v>
          </cell>
          <cell r="Q4109">
            <v>0</v>
          </cell>
          <cell r="R4109">
            <v>9.4536103962943905</v>
          </cell>
          <cell r="S4109">
            <v>918.41825000000017</v>
          </cell>
        </row>
        <row r="4110">
          <cell r="A4110" t="str">
            <v>L10</v>
          </cell>
          <cell r="B4110">
            <v>1.1000000000000001</v>
          </cell>
          <cell r="C4110" t="str">
            <v>力工</v>
          </cell>
          <cell r="D4110" t="str">
            <v>day</v>
          </cell>
          <cell r="E4110">
            <v>6.4000000000000012E-3</v>
          </cell>
          <cell r="F4110">
            <v>2.8821410190427175</v>
          </cell>
          <cell r="G4110">
            <v>1.8445702521873397E-2</v>
          </cell>
          <cell r="H4110">
            <v>1.7920000000000005</v>
          </cell>
          <cell r="J4110">
            <v>0.64000000000000012</v>
          </cell>
          <cell r="Q4110">
            <v>0.64640000000000009</v>
          </cell>
          <cell r="R4110">
            <v>1.8630159547092131</v>
          </cell>
          <cell r="S4110">
            <v>180.99200000000005</v>
          </cell>
        </row>
        <row r="4111">
          <cell r="A4111" t="str">
            <v>L20</v>
          </cell>
          <cell r="B4111">
            <v>1.2</v>
          </cell>
          <cell r="C4111" t="str">
            <v>技工</v>
          </cell>
          <cell r="D4111" t="str">
            <v>day</v>
          </cell>
          <cell r="E4111">
            <v>1.6225000000000003E-2</v>
          </cell>
          <cell r="F4111">
            <v>4.6320123520329384</v>
          </cell>
          <cell r="G4111">
            <v>7.5154400411734434E-2</v>
          </cell>
          <cell r="H4111">
            <v>7.3012500000000005</v>
          </cell>
          <cell r="J4111">
            <v>0.16000000000000003</v>
          </cell>
          <cell r="K4111">
            <v>1.625</v>
          </cell>
          <cell r="Q4111">
            <v>1.6387250000000004</v>
          </cell>
          <cell r="R4111">
            <v>7.5905944415851776</v>
          </cell>
          <cell r="S4111">
            <v>737.4262500000001</v>
          </cell>
        </row>
        <row r="4112">
          <cell r="A4112" t="str">
            <v>M000</v>
          </cell>
          <cell r="B4112">
            <v>2</v>
          </cell>
          <cell r="C4112" t="str">
            <v>建筑材料</v>
          </cell>
          <cell r="G4112">
            <v>1.4285714285714289E-2</v>
          </cell>
          <cell r="H4112">
            <v>1.3878571428571431</v>
          </cell>
          <cell r="Q4112">
            <v>0</v>
          </cell>
          <cell r="R4112">
            <v>1.4428571428571431</v>
          </cell>
          <cell r="S4112">
            <v>140.17357142857145</v>
          </cell>
        </row>
        <row r="4113">
          <cell r="C4113">
            <v>0</v>
          </cell>
          <cell r="D4113">
            <v>0</v>
          </cell>
          <cell r="E4113">
            <v>0</v>
          </cell>
          <cell r="F4113">
            <v>0</v>
          </cell>
          <cell r="G4113">
            <v>0</v>
          </cell>
          <cell r="H4113">
            <v>0</v>
          </cell>
          <cell r="Q4113">
            <v>0</v>
          </cell>
          <cell r="R4113">
            <v>0</v>
          </cell>
          <cell r="S4113">
            <v>0</v>
          </cell>
        </row>
        <row r="4114">
          <cell r="C4114">
            <v>0</v>
          </cell>
          <cell r="D4114">
            <v>0</v>
          </cell>
          <cell r="E4114">
            <v>0</v>
          </cell>
          <cell r="F4114">
            <v>0</v>
          </cell>
          <cell r="G4114">
            <v>0</v>
          </cell>
          <cell r="H4114">
            <v>0</v>
          </cell>
          <cell r="Q4114">
            <v>0</v>
          </cell>
          <cell r="R4114">
            <v>0</v>
          </cell>
          <cell r="S4114">
            <v>0</v>
          </cell>
        </row>
        <row r="4115">
          <cell r="C4115">
            <v>0</v>
          </cell>
          <cell r="D4115">
            <v>0</v>
          </cell>
          <cell r="E4115">
            <v>0</v>
          </cell>
          <cell r="F4115">
            <v>0</v>
          </cell>
          <cell r="G4115">
            <v>0</v>
          </cell>
          <cell r="H4115">
            <v>0</v>
          </cell>
          <cell r="Q4115">
            <v>0</v>
          </cell>
          <cell r="R4115">
            <v>0</v>
          </cell>
          <cell r="S4115">
            <v>0</v>
          </cell>
        </row>
        <row r="4116">
          <cell r="C4116">
            <v>0</v>
          </cell>
          <cell r="D4116">
            <v>0</v>
          </cell>
          <cell r="E4116">
            <v>0</v>
          </cell>
          <cell r="F4116">
            <v>0</v>
          </cell>
          <cell r="G4116">
            <v>0</v>
          </cell>
          <cell r="H4116">
            <v>0</v>
          </cell>
          <cell r="Q4116">
            <v>0</v>
          </cell>
          <cell r="R4116">
            <v>0</v>
          </cell>
          <cell r="S4116">
            <v>0</v>
          </cell>
        </row>
        <row r="4117">
          <cell r="C4117">
            <v>0</v>
          </cell>
          <cell r="D4117">
            <v>0</v>
          </cell>
          <cell r="E4117">
            <v>0</v>
          </cell>
          <cell r="F4117">
            <v>0</v>
          </cell>
          <cell r="G4117">
            <v>0</v>
          </cell>
          <cell r="H4117">
            <v>0</v>
          </cell>
          <cell r="Q4117">
            <v>0</v>
          </cell>
          <cell r="R4117">
            <v>0</v>
          </cell>
          <cell r="S4117">
            <v>0</v>
          </cell>
        </row>
        <row r="4118">
          <cell r="C4118">
            <v>0</v>
          </cell>
          <cell r="D4118">
            <v>0</v>
          </cell>
          <cell r="E4118">
            <v>0</v>
          </cell>
          <cell r="F4118">
            <v>0</v>
          </cell>
          <cell r="G4118">
            <v>0</v>
          </cell>
          <cell r="H4118">
            <v>0</v>
          </cell>
          <cell r="Q4118">
            <v>0</v>
          </cell>
          <cell r="R4118">
            <v>0</v>
          </cell>
          <cell r="S4118">
            <v>0</v>
          </cell>
        </row>
        <row r="4119">
          <cell r="C4119">
            <v>0</v>
          </cell>
          <cell r="D4119">
            <v>0</v>
          </cell>
          <cell r="E4119">
            <v>0</v>
          </cell>
          <cell r="F4119">
            <v>0</v>
          </cell>
          <cell r="G4119">
            <v>0</v>
          </cell>
          <cell r="H4119">
            <v>0</v>
          </cell>
          <cell r="Q4119">
            <v>0</v>
          </cell>
          <cell r="R4119">
            <v>0</v>
          </cell>
          <cell r="S4119">
            <v>0</v>
          </cell>
        </row>
        <row r="4120">
          <cell r="C4120">
            <v>0</v>
          </cell>
          <cell r="D4120">
            <v>0</v>
          </cell>
          <cell r="E4120">
            <v>0</v>
          </cell>
          <cell r="F4120">
            <v>0</v>
          </cell>
          <cell r="G4120">
            <v>0</v>
          </cell>
          <cell r="H4120">
            <v>0</v>
          </cell>
          <cell r="Q4120">
            <v>0</v>
          </cell>
          <cell r="R4120">
            <v>0</v>
          </cell>
          <cell r="S4120">
            <v>0</v>
          </cell>
        </row>
        <row r="4121">
          <cell r="C4121">
            <v>0</v>
          </cell>
          <cell r="D4121">
            <v>0</v>
          </cell>
          <cell r="E4121">
            <v>0</v>
          </cell>
          <cell r="F4121">
            <v>0</v>
          </cell>
          <cell r="G4121">
            <v>0</v>
          </cell>
          <cell r="H4121">
            <v>0</v>
          </cell>
          <cell r="Q4121">
            <v>0</v>
          </cell>
          <cell r="R4121">
            <v>0</v>
          </cell>
          <cell r="S4121">
            <v>0</v>
          </cell>
        </row>
        <row r="4122">
          <cell r="C4122">
            <v>0</v>
          </cell>
          <cell r="D4122">
            <v>0</v>
          </cell>
          <cell r="E4122">
            <v>0</v>
          </cell>
          <cell r="F4122">
            <v>0</v>
          </cell>
          <cell r="G4122">
            <v>0</v>
          </cell>
          <cell r="H4122">
            <v>0</v>
          </cell>
          <cell r="Q4122">
            <v>0</v>
          </cell>
          <cell r="R4122">
            <v>0</v>
          </cell>
          <cell r="S4122">
            <v>0</v>
          </cell>
        </row>
        <row r="4123">
          <cell r="C4123">
            <v>0</v>
          </cell>
          <cell r="D4123">
            <v>0</v>
          </cell>
          <cell r="E4123">
            <v>0</v>
          </cell>
          <cell r="F4123">
            <v>0</v>
          </cell>
          <cell r="G4123">
            <v>0</v>
          </cell>
          <cell r="H4123">
            <v>0</v>
          </cell>
          <cell r="Q4123">
            <v>0</v>
          </cell>
          <cell r="R4123">
            <v>0</v>
          </cell>
          <cell r="S4123">
            <v>0</v>
          </cell>
        </row>
        <row r="4124">
          <cell r="C4124">
            <v>0</v>
          </cell>
          <cell r="D4124">
            <v>0</v>
          </cell>
          <cell r="E4124">
            <v>0</v>
          </cell>
          <cell r="F4124">
            <v>0</v>
          </cell>
          <cell r="G4124">
            <v>0</v>
          </cell>
          <cell r="H4124">
            <v>0</v>
          </cell>
          <cell r="Q4124">
            <v>0</v>
          </cell>
          <cell r="R4124">
            <v>0</v>
          </cell>
          <cell r="S4124">
            <v>0</v>
          </cell>
        </row>
        <row r="4125">
          <cell r="C4125">
            <v>0</v>
          </cell>
          <cell r="D4125">
            <v>0</v>
          </cell>
          <cell r="E4125">
            <v>0</v>
          </cell>
          <cell r="F4125">
            <v>0</v>
          </cell>
          <cell r="G4125">
            <v>0</v>
          </cell>
          <cell r="H4125">
            <v>0</v>
          </cell>
          <cell r="Q4125">
            <v>0</v>
          </cell>
          <cell r="R4125">
            <v>0</v>
          </cell>
          <cell r="S4125">
            <v>0</v>
          </cell>
        </row>
        <row r="4126">
          <cell r="C4126">
            <v>0</v>
          </cell>
          <cell r="D4126">
            <v>0</v>
          </cell>
          <cell r="E4126">
            <v>0</v>
          </cell>
          <cell r="F4126">
            <v>0</v>
          </cell>
          <cell r="G4126">
            <v>0</v>
          </cell>
          <cell r="H4126">
            <v>0</v>
          </cell>
          <cell r="Q4126">
            <v>0</v>
          </cell>
          <cell r="R4126">
            <v>0</v>
          </cell>
          <cell r="S4126">
            <v>0</v>
          </cell>
        </row>
        <row r="4127">
          <cell r="C4127">
            <v>0</v>
          </cell>
          <cell r="D4127">
            <v>0</v>
          </cell>
          <cell r="E4127">
            <v>0</v>
          </cell>
          <cell r="F4127">
            <v>0</v>
          </cell>
          <cell r="G4127">
            <v>0</v>
          </cell>
          <cell r="H4127">
            <v>0</v>
          </cell>
          <cell r="Q4127">
            <v>0</v>
          </cell>
          <cell r="R4127">
            <v>0</v>
          </cell>
          <cell r="S4127">
            <v>0</v>
          </cell>
        </row>
        <row r="4128">
          <cell r="C4128">
            <v>0</v>
          </cell>
          <cell r="D4128">
            <v>0</v>
          </cell>
          <cell r="E4128">
            <v>0</v>
          </cell>
          <cell r="F4128">
            <v>0</v>
          </cell>
          <cell r="G4128">
            <v>0</v>
          </cell>
          <cell r="H4128">
            <v>0</v>
          </cell>
          <cell r="Q4128">
            <v>0</v>
          </cell>
          <cell r="R4128">
            <v>0</v>
          </cell>
          <cell r="S4128">
            <v>0</v>
          </cell>
        </row>
        <row r="4129">
          <cell r="C4129">
            <v>0</v>
          </cell>
          <cell r="D4129">
            <v>0</v>
          </cell>
          <cell r="E4129">
            <v>0</v>
          </cell>
          <cell r="F4129">
            <v>0</v>
          </cell>
          <cell r="G4129">
            <v>0</v>
          </cell>
          <cell r="H4129">
            <v>0</v>
          </cell>
          <cell r="Q4129">
            <v>0</v>
          </cell>
          <cell r="R4129">
            <v>0</v>
          </cell>
          <cell r="S4129">
            <v>0</v>
          </cell>
        </row>
        <row r="4130">
          <cell r="C4130">
            <v>0</v>
          </cell>
          <cell r="D4130">
            <v>0</v>
          </cell>
          <cell r="E4130">
            <v>0</v>
          </cell>
          <cell r="F4130">
            <v>0</v>
          </cell>
          <cell r="G4130">
            <v>0</v>
          </cell>
          <cell r="H4130">
            <v>0</v>
          </cell>
          <cell r="Q4130">
            <v>0</v>
          </cell>
          <cell r="R4130">
            <v>0</v>
          </cell>
          <cell r="S4130">
            <v>0</v>
          </cell>
        </row>
        <row r="4131">
          <cell r="C4131">
            <v>0</v>
          </cell>
          <cell r="D4131">
            <v>0</v>
          </cell>
          <cell r="E4131">
            <v>0</v>
          </cell>
          <cell r="F4131">
            <v>0</v>
          </cell>
          <cell r="G4131">
            <v>0</v>
          </cell>
          <cell r="H4131">
            <v>0</v>
          </cell>
          <cell r="Q4131">
            <v>0</v>
          </cell>
          <cell r="R4131">
            <v>0</v>
          </cell>
          <cell r="S4131">
            <v>0</v>
          </cell>
        </row>
        <row r="4132">
          <cell r="A4132" t="str">
            <v>m998</v>
          </cell>
          <cell r="C4132" t="str">
            <v>其它材料费</v>
          </cell>
          <cell r="D4132" t="str">
            <v>%</v>
          </cell>
          <cell r="E4132">
            <v>0</v>
          </cell>
          <cell r="F4132">
            <v>0</v>
          </cell>
          <cell r="G4132">
            <v>0</v>
          </cell>
          <cell r="H4132">
            <v>0</v>
          </cell>
          <cell r="Q4132">
            <v>0</v>
          </cell>
          <cell r="R4132">
            <v>0</v>
          </cell>
          <cell r="S4132">
            <v>0</v>
          </cell>
        </row>
        <row r="4133">
          <cell r="A4133" t="str">
            <v>m999</v>
          </cell>
          <cell r="C4133" t="str">
            <v>其它材料费</v>
          </cell>
          <cell r="D4133" t="str">
            <v>usd</v>
          </cell>
          <cell r="E4133">
            <v>1.4285714285714289E-2</v>
          </cell>
          <cell r="F4133">
            <v>1</v>
          </cell>
          <cell r="G4133">
            <v>1.4285714285714289E-2</v>
          </cell>
          <cell r="H4133">
            <v>1.3878571428571431</v>
          </cell>
          <cell r="K4133">
            <v>1.5873015873015874</v>
          </cell>
          <cell r="Q4133">
            <v>1.4428571428571431</v>
          </cell>
          <cell r="R4133">
            <v>1.4428571428571431</v>
          </cell>
          <cell r="S4133">
            <v>140.17357142857145</v>
          </cell>
        </row>
        <row r="4134">
          <cell r="A4134" t="str">
            <v>E000</v>
          </cell>
          <cell r="B4134">
            <v>3</v>
          </cell>
          <cell r="C4134" t="str">
            <v>施工设备</v>
          </cell>
          <cell r="G4134">
            <v>18.040922664776947</v>
          </cell>
          <cell r="H4134">
            <v>1752.6756368830804</v>
          </cell>
          <cell r="Q4134">
            <v>0</v>
          </cell>
          <cell r="R4134">
            <v>1822.1331891424716</v>
          </cell>
          <cell r="S4134">
            <v>177020.23932519113</v>
          </cell>
        </row>
        <row r="4135">
          <cell r="A4135" t="str">
            <v>E017</v>
          </cell>
          <cell r="C4135" t="str">
            <v>破碎锤</v>
          </cell>
          <cell r="D4135" t="str">
            <v>台班</v>
          </cell>
          <cell r="E4135">
            <v>4.5500000000000002E-3</v>
          </cell>
          <cell r="F4135">
            <v>127.08866310787624</v>
          </cell>
          <cell r="G4135">
            <v>0.57825341714083689</v>
          </cell>
          <cell r="H4135">
            <v>56.177319475232309</v>
          </cell>
          <cell r="J4135">
            <v>0.45500000000000002</v>
          </cell>
          <cell r="Q4135">
            <v>0.45955000000000001</v>
          </cell>
          <cell r="R4135">
            <v>58.403595131224527</v>
          </cell>
          <cell r="S4135">
            <v>5673.909266998463</v>
          </cell>
        </row>
        <row r="4136">
          <cell r="A4136" t="str">
            <v>E014</v>
          </cell>
          <cell r="C4136" t="str">
            <v>空压机9M3</v>
          </cell>
          <cell r="D4136" t="str">
            <v>台班</v>
          </cell>
          <cell r="E4136">
            <v>2.0733333333333333E-2</v>
          </cell>
          <cell r="F4136">
            <v>233.62404636593564</v>
          </cell>
          <cell r="G4136">
            <v>4.8438052279870654</v>
          </cell>
          <cell r="H4136">
            <v>470.57567789894341</v>
          </cell>
          <cell r="J4136">
            <v>2.0733333333333333</v>
          </cell>
          <cell r="Q4136">
            <v>2.0940666666666665</v>
          </cell>
          <cell r="R4136">
            <v>489.22432802669363</v>
          </cell>
          <cell r="S4136">
            <v>47528.143467793285</v>
          </cell>
        </row>
        <row r="4137">
          <cell r="A4137" t="str">
            <v>E015</v>
          </cell>
          <cell r="C4137" t="str">
            <v>手风钻</v>
          </cell>
          <cell r="D4137" t="str">
            <v>台班</v>
          </cell>
          <cell r="E4137">
            <v>0.1244</v>
          </cell>
          <cell r="F4137">
            <v>87.819162401110376</v>
          </cell>
          <cell r="G4137">
            <v>10.924703802698131</v>
          </cell>
          <cell r="H4137">
            <v>1061.3349744321235</v>
          </cell>
          <cell r="J4137">
            <v>12.44</v>
          </cell>
          <cell r="Q4137">
            <v>12.564399999999999</v>
          </cell>
          <cell r="R4137">
            <v>1103.3950840725113</v>
          </cell>
          <cell r="S4137">
            <v>107194.83241764447</v>
          </cell>
        </row>
        <row r="4138">
          <cell r="A4138" t="str">
            <v>E010-1</v>
          </cell>
          <cell r="C4138" t="str">
            <v>履带反铲日立ZX250H-1m3</v>
          </cell>
          <cell r="D4138" t="str">
            <v>台班</v>
          </cell>
          <cell r="E4138">
            <v>3.7246153846153852E-3</v>
          </cell>
          <cell r="F4138">
            <v>194.35600634043132</v>
          </cell>
          <cell r="G4138">
            <v>0.72390137130797583</v>
          </cell>
          <cell r="H4138">
            <v>70.327018222569862</v>
          </cell>
          <cell r="K4138">
            <v>0.41384615384615386</v>
          </cell>
          <cell r="Q4138">
            <v>0.37618615384615389</v>
          </cell>
          <cell r="R4138">
            <v>73.114038502105558</v>
          </cell>
          <cell r="S4138">
            <v>7103.0288404795565</v>
          </cell>
        </row>
        <row r="4139">
          <cell r="A4139" t="str">
            <v>E012</v>
          </cell>
          <cell r="C4139" t="str">
            <v>山推SD22/220HP</v>
          </cell>
          <cell r="D4139" t="str">
            <v>台班</v>
          </cell>
          <cell r="E4139">
            <v>2.3884615384615383E-4</v>
          </cell>
          <cell r="F4139">
            <v>276.00076766337224</v>
          </cell>
          <cell r="G4139">
            <v>6.5921721814982362E-2</v>
          </cell>
          <cell r="H4139">
            <v>6.4042952743255368</v>
          </cell>
          <cell r="K4139">
            <v>2.6538461538461535E-2</v>
          </cell>
          <cell r="Q4139">
            <v>2.4123461538461538E-2</v>
          </cell>
          <cell r="R4139">
            <v>6.6580939033132189</v>
          </cell>
          <cell r="S4139">
            <v>646.83382270687923</v>
          </cell>
        </row>
        <row r="4140">
          <cell r="A4140" t="str">
            <v>E501</v>
          </cell>
          <cell r="C4140" t="str">
            <v>自卸车</v>
          </cell>
          <cell r="D4140" t="str">
            <v>台班</v>
          </cell>
          <cell r="E4140">
            <v>6.6184615384615392E-3</v>
          </cell>
          <cell r="F4140">
            <v>136.63857054583232</v>
          </cell>
          <cell r="G4140">
            <v>0.90433712382795495</v>
          </cell>
          <cell r="H4140">
            <v>87.856351579885825</v>
          </cell>
          <cell r="K4140">
            <v>0.73538461538461541</v>
          </cell>
          <cell r="Q4140">
            <v>0.66846461538461543</v>
          </cell>
          <cell r="R4140">
            <v>91.338049506623449</v>
          </cell>
          <cell r="S4140">
            <v>8873.4915095684682</v>
          </cell>
        </row>
        <row r="4141">
          <cell r="C4141">
            <v>0</v>
          </cell>
          <cell r="D4141">
            <v>0</v>
          </cell>
          <cell r="E4141">
            <v>0</v>
          </cell>
          <cell r="F4141">
            <v>0</v>
          </cell>
          <cell r="G4141">
            <v>0</v>
          </cell>
          <cell r="H4141">
            <v>0</v>
          </cell>
          <cell r="Q4141">
            <v>0</v>
          </cell>
          <cell r="R4141">
            <v>0</v>
          </cell>
          <cell r="S4141">
            <v>0</v>
          </cell>
        </row>
        <row r="4142">
          <cell r="C4142">
            <v>0</v>
          </cell>
          <cell r="D4142">
            <v>0</v>
          </cell>
          <cell r="E4142">
            <v>0</v>
          </cell>
          <cell r="F4142">
            <v>0</v>
          </cell>
          <cell r="G4142">
            <v>0</v>
          </cell>
          <cell r="H4142">
            <v>0</v>
          </cell>
          <cell r="Q4142">
            <v>0</v>
          </cell>
          <cell r="R4142">
            <v>0</v>
          </cell>
          <cell r="S4142">
            <v>0</v>
          </cell>
        </row>
        <row r="4143">
          <cell r="C4143">
            <v>0</v>
          </cell>
          <cell r="D4143">
            <v>0</v>
          </cell>
          <cell r="E4143">
            <v>0</v>
          </cell>
          <cell r="F4143">
            <v>0</v>
          </cell>
          <cell r="G4143">
            <v>0</v>
          </cell>
          <cell r="H4143">
            <v>0</v>
          </cell>
          <cell r="Q4143">
            <v>0</v>
          </cell>
          <cell r="R4143">
            <v>0</v>
          </cell>
          <cell r="S4143">
            <v>0</v>
          </cell>
        </row>
        <row r="4144">
          <cell r="C4144">
            <v>0</v>
          </cell>
          <cell r="D4144">
            <v>0</v>
          </cell>
          <cell r="E4144">
            <v>0</v>
          </cell>
          <cell r="F4144">
            <v>0</v>
          </cell>
          <cell r="G4144">
            <v>0</v>
          </cell>
          <cell r="H4144">
            <v>0</v>
          </cell>
          <cell r="Q4144">
            <v>0</v>
          </cell>
          <cell r="R4144">
            <v>0</v>
          </cell>
          <cell r="S4144">
            <v>0</v>
          </cell>
        </row>
        <row r="4145">
          <cell r="C4145">
            <v>0</v>
          </cell>
          <cell r="D4145">
            <v>0</v>
          </cell>
          <cell r="E4145">
            <v>0</v>
          </cell>
          <cell r="F4145">
            <v>0</v>
          </cell>
          <cell r="H4145">
            <v>0</v>
          </cell>
          <cell r="Q4145">
            <v>0</v>
          </cell>
          <cell r="R4145">
            <v>0</v>
          </cell>
          <cell r="S4145">
            <v>0</v>
          </cell>
        </row>
        <row r="4146">
          <cell r="C4146">
            <v>0</v>
          </cell>
          <cell r="D4146">
            <v>0</v>
          </cell>
          <cell r="E4146">
            <v>0</v>
          </cell>
          <cell r="F4146">
            <v>0</v>
          </cell>
          <cell r="H4146">
            <v>0</v>
          </cell>
          <cell r="Q4146">
            <v>0</v>
          </cell>
          <cell r="R4146">
            <v>0</v>
          </cell>
          <cell r="S4146">
            <v>0</v>
          </cell>
        </row>
        <row r="4147">
          <cell r="B4147">
            <v>4</v>
          </cell>
          <cell r="C4147" t="str">
            <v>基本直接费</v>
          </cell>
          <cell r="G4147">
            <v>18.148808481996269</v>
          </cell>
        </row>
        <row r="4148">
          <cell r="B4148">
            <v>5</v>
          </cell>
          <cell r="C4148" t="str">
            <v>其他直接费</v>
          </cell>
          <cell r="G4148">
            <v>2.9467405946932597</v>
          </cell>
        </row>
        <row r="4149">
          <cell r="B4149">
            <v>6</v>
          </cell>
          <cell r="C4149" t="str">
            <v>间接费</v>
          </cell>
          <cell r="G4149">
            <v>1.3659591893522189</v>
          </cell>
        </row>
        <row r="4150">
          <cell r="B4150">
            <v>7</v>
          </cell>
          <cell r="C4150" t="str">
            <v>合计</v>
          </cell>
          <cell r="G4150">
            <v>22.461508266041747</v>
          </cell>
        </row>
        <row r="4152">
          <cell r="B4152" t="str">
            <v>单   价   分   析   表</v>
          </cell>
          <cell r="J4152" t="str">
            <v>工序划分</v>
          </cell>
          <cell r="Q4152" t="str">
            <v>汇总项</v>
          </cell>
        </row>
        <row r="4153">
          <cell r="J4153" t="str">
            <v>1=162</v>
          </cell>
        </row>
        <row r="4154">
          <cell r="A4154" t="str">
            <v>BOQ系数</v>
          </cell>
          <cell r="B4154" t="str">
            <v>项目编号:</v>
          </cell>
          <cell r="C4154" t="str">
            <v>RKW(A)</v>
          </cell>
          <cell r="G4154" t="str">
            <v>数量</v>
          </cell>
          <cell r="H4154">
            <v>1383</v>
          </cell>
          <cell r="I4154" t="str">
            <v>单价</v>
          </cell>
        </row>
        <row r="4155">
          <cell r="B4155" t="str">
            <v>项目名称:</v>
          </cell>
          <cell r="C4155" t="str">
            <v>Excavation in trench for rock class "A"</v>
          </cell>
          <cell r="G4155" t="str">
            <v>单位</v>
          </cell>
          <cell r="H4155">
            <v>0</v>
          </cell>
          <cell r="I4155">
            <v>6.8654355419442759</v>
          </cell>
          <cell r="J4155" t="str">
            <v>石方开挖</v>
          </cell>
          <cell r="K4155" t="str">
            <v>挖运1KM</v>
          </cell>
        </row>
        <row r="4156">
          <cell r="A4156" t="str">
            <v>RKW(A)</v>
          </cell>
          <cell r="B4156" t="str">
            <v>单   价:</v>
          </cell>
          <cell r="C4156">
            <v>6.8654355419442759</v>
          </cell>
          <cell r="D4156" t="str">
            <v>USD/</v>
          </cell>
          <cell r="G4156" t="str">
            <v>定额单位</v>
          </cell>
          <cell r="I4156">
            <v>667</v>
          </cell>
          <cell r="K4156" t="str">
            <v>，21666</v>
          </cell>
        </row>
        <row r="4157">
          <cell r="A4157" t="str">
            <v>定额号</v>
          </cell>
          <cell r="B4157" t="str">
            <v>E01</v>
          </cell>
          <cell r="C4157" t="str">
            <v>名称及规格</v>
          </cell>
          <cell r="D4157" t="str">
            <v>单位</v>
          </cell>
          <cell r="E4157" t="str">
            <v>数  量</v>
          </cell>
          <cell r="F4157" t="str">
            <v>单价</v>
          </cell>
          <cell r="G4157" t="str">
            <v>合价</v>
          </cell>
          <cell r="J4157" t="str">
            <v>100M3</v>
          </cell>
          <cell r="K4157" t="str">
            <v>100M3</v>
          </cell>
          <cell r="Q4157" t="str">
            <v>数量汇总</v>
          </cell>
          <cell r="R4157" t="str">
            <v>价格汇总(美元)</v>
          </cell>
          <cell r="S4157" t="str">
            <v>价格汇总(当地币)</v>
          </cell>
        </row>
        <row r="4158">
          <cell r="G4158" t="str">
            <v>美元</v>
          </cell>
          <cell r="H4158" t="str">
            <v>当地币</v>
          </cell>
          <cell r="J4158">
            <v>2E-3</v>
          </cell>
          <cell r="K4158">
            <v>0.01</v>
          </cell>
        </row>
        <row r="4159">
          <cell r="A4159" t="str">
            <v>L00</v>
          </cell>
          <cell r="B4159">
            <v>1</v>
          </cell>
          <cell r="C4159" t="str">
            <v>人工</v>
          </cell>
          <cell r="G4159">
            <v>7.6563046834791565E-2</v>
          </cell>
          <cell r="H4159">
            <v>7.4381000000000013</v>
          </cell>
          <cell r="Q4159">
            <v>0</v>
          </cell>
          <cell r="R4159">
            <v>105.88669377251674</v>
          </cell>
          <cell r="S4159">
            <v>10286.892300000001</v>
          </cell>
        </row>
        <row r="4160">
          <cell r="A4160" t="str">
            <v>L10</v>
          </cell>
          <cell r="B4160">
            <v>1.1000000000000001</v>
          </cell>
          <cell r="C4160" t="str">
            <v>力工</v>
          </cell>
          <cell r="D4160" t="str">
            <v>day</v>
          </cell>
          <cell r="E4160">
            <v>3.2000000000000008E-4</v>
          </cell>
          <cell r="F4160">
            <v>2.8821410190427175</v>
          </cell>
          <cell r="G4160">
            <v>9.222851260936698E-4</v>
          </cell>
          <cell r="H4160">
            <v>8.9600000000000027E-2</v>
          </cell>
          <cell r="J4160">
            <v>0.16000000000000003</v>
          </cell>
          <cell r="Q4160">
            <v>0.44256000000000012</v>
          </cell>
          <cell r="R4160">
            <v>1.2755203293875454</v>
          </cell>
          <cell r="S4160">
            <v>123.91680000000004</v>
          </cell>
        </row>
        <row r="4161">
          <cell r="A4161" t="str">
            <v>L20</v>
          </cell>
          <cell r="B4161">
            <v>1.2</v>
          </cell>
          <cell r="C4161" t="str">
            <v>技工</v>
          </cell>
          <cell r="D4161" t="str">
            <v>day</v>
          </cell>
          <cell r="E4161">
            <v>1.6330000000000001E-2</v>
          </cell>
          <cell r="F4161">
            <v>4.6320123520329384</v>
          </cell>
          <cell r="G4161">
            <v>7.5640761708697893E-2</v>
          </cell>
          <cell r="H4161">
            <v>7.3485000000000005</v>
          </cell>
          <cell r="J4161">
            <v>4.0000000000000008E-2</v>
          </cell>
          <cell r="K4161">
            <v>1.625</v>
          </cell>
          <cell r="Q4161">
            <v>22.584390000000003</v>
          </cell>
          <cell r="R4161">
            <v>104.61117344312919</v>
          </cell>
          <cell r="S4161">
            <v>10162.9755</v>
          </cell>
        </row>
        <row r="4162">
          <cell r="A4162" t="str">
            <v>M000</v>
          </cell>
          <cell r="B4162">
            <v>2</v>
          </cell>
          <cell r="C4162" t="str">
            <v>建筑材料</v>
          </cell>
          <cell r="G4162">
            <v>0.31892857142857134</v>
          </cell>
          <cell r="H4162">
            <v>30.983910714285706</v>
          </cell>
          <cell r="Q4162">
            <v>0</v>
          </cell>
          <cell r="R4162">
            <v>441.07821428571418</v>
          </cell>
          <cell r="S4162">
            <v>42850.74851785713</v>
          </cell>
        </row>
        <row r="4163">
          <cell r="A4163" t="str">
            <v>S02</v>
          </cell>
          <cell r="C4163" t="str">
            <v>合金钻头</v>
          </cell>
          <cell r="D4163" t="str">
            <v>no</v>
          </cell>
          <cell r="E4163">
            <v>1.0000000000000001E-5</v>
          </cell>
          <cell r="F4163">
            <v>2</v>
          </cell>
          <cell r="G4163">
            <v>2.0000000000000002E-5</v>
          </cell>
          <cell r="H4163">
            <v>1.9430000000000003E-3</v>
          </cell>
          <cell r="J4163">
            <v>5.0000000000000001E-3</v>
          </cell>
          <cell r="Q4163">
            <v>1.383E-2</v>
          </cell>
          <cell r="R4163">
            <v>2.7660000000000001E-2</v>
          </cell>
          <cell r="S4163">
            <v>2.6871690000000004</v>
          </cell>
        </row>
        <row r="4164">
          <cell r="A4164" t="str">
            <v>Q27-3</v>
          </cell>
          <cell r="C4164" t="str">
            <v>破碎剂</v>
          </cell>
          <cell r="D4164" t="str">
            <v>kg</v>
          </cell>
          <cell r="E4164">
            <v>0.16629999999999998</v>
          </cell>
          <cell r="F4164">
            <v>1.822222222222222</v>
          </cell>
          <cell r="G4164">
            <v>0.30303555555555545</v>
          </cell>
          <cell r="H4164">
            <v>29.439904222222214</v>
          </cell>
          <cell r="J4164">
            <v>83.149999999999991</v>
          </cell>
          <cell r="Q4164">
            <v>229.99289999999996</v>
          </cell>
          <cell r="R4164">
            <v>419.09817333333319</v>
          </cell>
          <cell r="S4164">
            <v>40715.387539333322</v>
          </cell>
        </row>
        <row r="4165">
          <cell r="C4165">
            <v>0</v>
          </cell>
          <cell r="D4165">
            <v>0</v>
          </cell>
          <cell r="E4165">
            <v>0</v>
          </cell>
          <cell r="F4165">
            <v>0</v>
          </cell>
          <cell r="G4165">
            <v>0</v>
          </cell>
          <cell r="H4165">
            <v>0</v>
          </cell>
          <cell r="Q4165">
            <v>0</v>
          </cell>
          <cell r="R4165">
            <v>0</v>
          </cell>
          <cell r="S4165">
            <v>0</v>
          </cell>
        </row>
        <row r="4166">
          <cell r="C4166">
            <v>0</v>
          </cell>
          <cell r="D4166">
            <v>0</v>
          </cell>
          <cell r="E4166">
            <v>0</v>
          </cell>
          <cell r="F4166">
            <v>0</v>
          </cell>
          <cell r="G4166">
            <v>0</v>
          </cell>
          <cell r="H4166">
            <v>0</v>
          </cell>
          <cell r="Q4166">
            <v>0</v>
          </cell>
          <cell r="R4166">
            <v>0</v>
          </cell>
          <cell r="S4166">
            <v>0</v>
          </cell>
        </row>
        <row r="4167">
          <cell r="C4167">
            <v>0</v>
          </cell>
          <cell r="D4167">
            <v>0</v>
          </cell>
          <cell r="E4167">
            <v>0</v>
          </cell>
          <cell r="F4167">
            <v>0</v>
          </cell>
          <cell r="G4167">
            <v>0</v>
          </cell>
          <cell r="H4167">
            <v>0</v>
          </cell>
          <cell r="Q4167">
            <v>0</v>
          </cell>
          <cell r="R4167">
            <v>0</v>
          </cell>
          <cell r="S4167">
            <v>0</v>
          </cell>
        </row>
        <row r="4168">
          <cell r="C4168">
            <v>0</v>
          </cell>
          <cell r="D4168">
            <v>0</v>
          </cell>
          <cell r="E4168">
            <v>0</v>
          </cell>
          <cell r="F4168">
            <v>0</v>
          </cell>
          <cell r="G4168">
            <v>0</v>
          </cell>
          <cell r="H4168">
            <v>0</v>
          </cell>
          <cell r="Q4168">
            <v>0</v>
          </cell>
          <cell r="R4168">
            <v>0</v>
          </cell>
          <cell r="S4168">
            <v>0</v>
          </cell>
        </row>
        <row r="4169">
          <cell r="C4169">
            <v>0</v>
          </cell>
          <cell r="D4169">
            <v>0</v>
          </cell>
          <cell r="E4169">
            <v>0</v>
          </cell>
          <cell r="F4169">
            <v>0</v>
          </cell>
          <cell r="G4169">
            <v>0</v>
          </cell>
          <cell r="H4169">
            <v>0</v>
          </cell>
          <cell r="Q4169">
            <v>0</v>
          </cell>
          <cell r="R4169">
            <v>0</v>
          </cell>
          <cell r="S4169">
            <v>0</v>
          </cell>
        </row>
        <row r="4170">
          <cell r="C4170">
            <v>0</v>
          </cell>
          <cell r="D4170">
            <v>0</v>
          </cell>
          <cell r="E4170">
            <v>0</v>
          </cell>
          <cell r="F4170">
            <v>0</v>
          </cell>
          <cell r="G4170">
            <v>0</v>
          </cell>
          <cell r="H4170">
            <v>0</v>
          </cell>
          <cell r="Q4170">
            <v>0</v>
          </cell>
          <cell r="R4170">
            <v>0</v>
          </cell>
          <cell r="S4170">
            <v>0</v>
          </cell>
        </row>
        <row r="4171">
          <cell r="C4171">
            <v>0</v>
          </cell>
          <cell r="D4171">
            <v>0</v>
          </cell>
          <cell r="E4171">
            <v>0</v>
          </cell>
          <cell r="F4171">
            <v>0</v>
          </cell>
          <cell r="G4171">
            <v>0</v>
          </cell>
          <cell r="H4171">
            <v>0</v>
          </cell>
          <cell r="Q4171">
            <v>0</v>
          </cell>
          <cell r="R4171">
            <v>0</v>
          </cell>
          <cell r="S4171">
            <v>0</v>
          </cell>
        </row>
        <row r="4172">
          <cell r="C4172">
            <v>0</v>
          </cell>
          <cell r="D4172">
            <v>0</v>
          </cell>
          <cell r="E4172">
            <v>0</v>
          </cell>
          <cell r="F4172">
            <v>0</v>
          </cell>
          <cell r="G4172">
            <v>0</v>
          </cell>
          <cell r="H4172">
            <v>0</v>
          </cell>
          <cell r="Q4172">
            <v>0</v>
          </cell>
          <cell r="R4172">
            <v>0</v>
          </cell>
          <cell r="S4172">
            <v>0</v>
          </cell>
        </row>
        <row r="4173">
          <cell r="C4173">
            <v>0</v>
          </cell>
          <cell r="D4173">
            <v>0</v>
          </cell>
          <cell r="E4173">
            <v>0</v>
          </cell>
          <cell r="F4173">
            <v>0</v>
          </cell>
          <cell r="G4173">
            <v>0</v>
          </cell>
          <cell r="H4173">
            <v>0</v>
          </cell>
          <cell r="Q4173">
            <v>0</v>
          </cell>
          <cell r="R4173">
            <v>0</v>
          </cell>
          <cell r="S4173">
            <v>0</v>
          </cell>
        </row>
        <row r="4174">
          <cell r="C4174">
            <v>0</v>
          </cell>
          <cell r="D4174">
            <v>0</v>
          </cell>
          <cell r="E4174">
            <v>0</v>
          </cell>
          <cell r="F4174">
            <v>0</v>
          </cell>
          <cell r="G4174">
            <v>0</v>
          </cell>
          <cell r="H4174">
            <v>0</v>
          </cell>
          <cell r="Q4174">
            <v>0</v>
          </cell>
          <cell r="R4174">
            <v>0</v>
          </cell>
          <cell r="S4174">
            <v>0</v>
          </cell>
        </row>
        <row r="4175">
          <cell r="C4175">
            <v>0</v>
          </cell>
          <cell r="D4175">
            <v>0</v>
          </cell>
          <cell r="E4175">
            <v>0</v>
          </cell>
          <cell r="F4175">
            <v>0</v>
          </cell>
          <cell r="G4175">
            <v>0</v>
          </cell>
          <cell r="H4175">
            <v>0</v>
          </cell>
          <cell r="Q4175">
            <v>0</v>
          </cell>
          <cell r="R4175">
            <v>0</v>
          </cell>
          <cell r="S4175">
            <v>0</v>
          </cell>
        </row>
        <row r="4176">
          <cell r="C4176">
            <v>0</v>
          </cell>
          <cell r="D4176">
            <v>0</v>
          </cell>
          <cell r="E4176">
            <v>0</v>
          </cell>
          <cell r="F4176">
            <v>0</v>
          </cell>
          <cell r="G4176">
            <v>0</v>
          </cell>
          <cell r="H4176">
            <v>0</v>
          </cell>
          <cell r="Q4176">
            <v>0</v>
          </cell>
          <cell r="R4176">
            <v>0</v>
          </cell>
          <cell r="S4176">
            <v>0</v>
          </cell>
        </row>
        <row r="4177">
          <cell r="C4177">
            <v>0</v>
          </cell>
          <cell r="D4177">
            <v>0</v>
          </cell>
          <cell r="E4177">
            <v>0</v>
          </cell>
          <cell r="F4177">
            <v>0</v>
          </cell>
          <cell r="G4177">
            <v>0</v>
          </cell>
          <cell r="H4177">
            <v>0</v>
          </cell>
          <cell r="Q4177">
            <v>0</v>
          </cell>
          <cell r="R4177">
            <v>0</v>
          </cell>
          <cell r="S4177">
            <v>0</v>
          </cell>
        </row>
        <row r="4178">
          <cell r="C4178">
            <v>0</v>
          </cell>
          <cell r="D4178">
            <v>0</v>
          </cell>
          <cell r="E4178">
            <v>0</v>
          </cell>
          <cell r="F4178">
            <v>0</v>
          </cell>
          <cell r="G4178">
            <v>0</v>
          </cell>
          <cell r="H4178">
            <v>0</v>
          </cell>
          <cell r="Q4178">
            <v>0</v>
          </cell>
          <cell r="R4178">
            <v>0</v>
          </cell>
          <cell r="S4178">
            <v>0</v>
          </cell>
        </row>
        <row r="4179">
          <cell r="C4179">
            <v>0</v>
          </cell>
          <cell r="D4179">
            <v>0</v>
          </cell>
          <cell r="E4179">
            <v>0</v>
          </cell>
          <cell r="F4179">
            <v>0</v>
          </cell>
          <cell r="G4179">
            <v>0</v>
          </cell>
          <cell r="H4179">
            <v>0</v>
          </cell>
          <cell r="Q4179">
            <v>0</v>
          </cell>
          <cell r="R4179">
            <v>0</v>
          </cell>
          <cell r="S4179">
            <v>0</v>
          </cell>
        </row>
        <row r="4180">
          <cell r="C4180">
            <v>0</v>
          </cell>
          <cell r="D4180">
            <v>0</v>
          </cell>
          <cell r="E4180">
            <v>0</v>
          </cell>
          <cell r="F4180">
            <v>0</v>
          </cell>
          <cell r="G4180">
            <v>0</v>
          </cell>
          <cell r="H4180">
            <v>0</v>
          </cell>
          <cell r="Q4180">
            <v>0</v>
          </cell>
          <cell r="R4180">
            <v>0</v>
          </cell>
          <cell r="S4180">
            <v>0</v>
          </cell>
        </row>
        <row r="4181">
          <cell r="C4181">
            <v>0</v>
          </cell>
          <cell r="D4181">
            <v>0</v>
          </cell>
          <cell r="E4181">
            <v>0</v>
          </cell>
          <cell r="F4181">
            <v>0</v>
          </cell>
          <cell r="G4181">
            <v>0</v>
          </cell>
          <cell r="H4181">
            <v>0</v>
          </cell>
          <cell r="Q4181">
            <v>0</v>
          </cell>
          <cell r="R4181">
            <v>0</v>
          </cell>
          <cell r="S4181">
            <v>0</v>
          </cell>
        </row>
        <row r="4182">
          <cell r="A4182" t="str">
            <v>m998</v>
          </cell>
          <cell r="C4182" t="str">
            <v>其它材料费</v>
          </cell>
          <cell r="D4182" t="str">
            <v>%</v>
          </cell>
          <cell r="E4182">
            <v>0</v>
          </cell>
          <cell r="F4182">
            <v>0</v>
          </cell>
          <cell r="G4182">
            <v>0</v>
          </cell>
          <cell r="H4182">
            <v>0</v>
          </cell>
          <cell r="Q4182">
            <v>0</v>
          </cell>
          <cell r="R4182">
            <v>0</v>
          </cell>
          <cell r="S4182">
            <v>0</v>
          </cell>
        </row>
        <row r="4183">
          <cell r="A4183" t="str">
            <v>m999</v>
          </cell>
          <cell r="C4183" t="str">
            <v>其它材料费</v>
          </cell>
          <cell r="D4183" t="str">
            <v>usd</v>
          </cell>
          <cell r="E4183">
            <v>1.5873015873015876E-2</v>
          </cell>
          <cell r="F4183">
            <v>1</v>
          </cell>
          <cell r="G4183">
            <v>1.5873015873015876E-2</v>
          </cell>
          <cell r="H4183">
            <v>1.5420634920634924</v>
          </cell>
          <cell r="K4183">
            <v>1.5873015873015874</v>
          </cell>
          <cell r="Q4183">
            <v>21.952380952380956</v>
          </cell>
          <cell r="R4183">
            <v>21.952380952380956</v>
          </cell>
          <cell r="S4183">
            <v>2132.6738095238097</v>
          </cell>
        </row>
        <row r="4184">
          <cell r="A4184" t="str">
            <v>E000</v>
          </cell>
          <cell r="B4184">
            <v>3</v>
          </cell>
          <cell r="C4184" t="str">
            <v>施工设备</v>
          </cell>
          <cell r="G4184">
            <v>5.1517527306217765</v>
          </cell>
          <cell r="H4184">
            <v>500.49277777990562</v>
          </cell>
          <cell r="Q4184">
            <v>0</v>
          </cell>
          <cell r="R4184">
            <v>7124.8740264499165</v>
          </cell>
          <cell r="S4184">
            <v>692181.51166960946</v>
          </cell>
        </row>
        <row r="4185">
          <cell r="A4185" t="str">
            <v>E017</v>
          </cell>
          <cell r="C4185" t="str">
            <v>破碎锤</v>
          </cell>
          <cell r="D4185" t="str">
            <v>台班</v>
          </cell>
          <cell r="E4185">
            <v>9.1E-4</v>
          </cell>
          <cell r="F4185">
            <v>127.08866310787624</v>
          </cell>
          <cell r="G4185">
            <v>0.11565068342816738</v>
          </cell>
          <cell r="H4185">
            <v>11.235463895046461</v>
          </cell>
          <cell r="J4185">
            <v>0.45500000000000002</v>
          </cell>
          <cell r="Q4185">
            <v>1.2585299999999999</v>
          </cell>
          <cell r="R4185">
            <v>159.94489518115549</v>
          </cell>
          <cell r="S4185">
            <v>15538.646566849256</v>
          </cell>
        </row>
        <row r="4186">
          <cell r="A4186" t="str">
            <v>E014</v>
          </cell>
          <cell r="C4186" t="str">
            <v>空压机9M3</v>
          </cell>
          <cell r="D4186" t="str">
            <v>台班</v>
          </cell>
          <cell r="E4186">
            <v>4.1466666666666666E-3</v>
          </cell>
          <cell r="F4186">
            <v>233.62404636593564</v>
          </cell>
          <cell r="G4186">
            <v>0.96876104559741305</v>
          </cell>
          <cell r="H4186">
            <v>94.115135579788685</v>
          </cell>
          <cell r="J4186">
            <v>2.0733333333333333</v>
          </cell>
          <cell r="Q4186">
            <v>5.7348400000000002</v>
          </cell>
          <cell r="R4186">
            <v>1339.7965260612223</v>
          </cell>
          <cell r="S4186">
            <v>130161.23250684775</v>
          </cell>
        </row>
        <row r="4187">
          <cell r="A4187" t="str">
            <v>E015</v>
          </cell>
          <cell r="C4187" t="str">
            <v>手风钻</v>
          </cell>
          <cell r="D4187" t="str">
            <v>台班</v>
          </cell>
          <cell r="E4187">
            <v>2.4879999999999999E-2</v>
          </cell>
          <cell r="F4187">
            <v>87.819162401110376</v>
          </cell>
          <cell r="G4187">
            <v>2.184940760539626</v>
          </cell>
          <cell r="H4187">
            <v>212.26699488642467</v>
          </cell>
          <cell r="J4187">
            <v>12.44</v>
          </cell>
          <cell r="Q4187">
            <v>34.409039999999997</v>
          </cell>
          <cell r="R4187">
            <v>3021.7730718263028</v>
          </cell>
          <cell r="S4187">
            <v>293565.25392792531</v>
          </cell>
        </row>
        <row r="4188">
          <cell r="A4188" t="str">
            <v>E010-1</v>
          </cell>
          <cell r="C4188" t="str">
            <v>履带反铲日立ZX250H-1m3</v>
          </cell>
          <cell r="D4188" t="str">
            <v>台班</v>
          </cell>
          <cell r="E4188">
            <v>4.1384615384615388E-3</v>
          </cell>
          <cell r="F4188">
            <v>194.35600634043132</v>
          </cell>
          <cell r="G4188">
            <v>0.80433485700886198</v>
          </cell>
          <cell r="H4188">
            <v>78.141131358410945</v>
          </cell>
          <cell r="K4188">
            <v>0.41384615384615386</v>
          </cell>
          <cell r="Q4188">
            <v>5.7234923076923083</v>
          </cell>
          <cell r="R4188">
            <v>1112.395107243256</v>
          </cell>
          <cell r="S4188">
            <v>108069.18466868234</v>
          </cell>
        </row>
        <row r="4189">
          <cell r="A4189" t="str">
            <v>E012</v>
          </cell>
          <cell r="C4189" t="str">
            <v>山推SD22/220HP</v>
          </cell>
          <cell r="D4189" t="str">
            <v>台班</v>
          </cell>
          <cell r="E4189">
            <v>2.6538461538461536E-4</v>
          </cell>
          <cell r="F4189">
            <v>276.00076766337224</v>
          </cell>
          <cell r="G4189">
            <v>7.3246357572202631E-2</v>
          </cell>
          <cell r="H4189">
            <v>7.1158836381394863</v>
          </cell>
          <cell r="K4189">
            <v>2.6538461538461535E-2</v>
          </cell>
          <cell r="Q4189">
            <v>0.36702692307692303</v>
          </cell>
          <cell r="R4189">
            <v>101.29971252235624</v>
          </cell>
          <cell r="S4189">
            <v>9841.2670715469103</v>
          </cell>
        </row>
        <row r="4190">
          <cell r="A4190" t="str">
            <v>E501</v>
          </cell>
          <cell r="C4190" t="str">
            <v>自卸车</v>
          </cell>
          <cell r="D4190" t="str">
            <v>台班</v>
          </cell>
          <cell r="E4190">
            <v>7.3538461538461544E-3</v>
          </cell>
          <cell r="F4190">
            <v>136.63857054583232</v>
          </cell>
          <cell r="G4190">
            <v>1.0048190264755055</v>
          </cell>
          <cell r="H4190">
            <v>97.618168422095366</v>
          </cell>
          <cell r="K4190">
            <v>0.73538461538461541</v>
          </cell>
          <cell r="Q4190">
            <v>10.170369230769232</v>
          </cell>
          <cell r="R4190">
            <v>1389.6647136156241</v>
          </cell>
          <cell r="S4190">
            <v>135005.92692775789</v>
          </cell>
        </row>
        <row r="4191">
          <cell r="C4191">
            <v>0</v>
          </cell>
          <cell r="D4191">
            <v>0</v>
          </cell>
          <cell r="E4191">
            <v>0</v>
          </cell>
          <cell r="F4191">
            <v>0</v>
          </cell>
          <cell r="G4191">
            <v>0</v>
          </cell>
          <cell r="H4191">
            <v>0</v>
          </cell>
          <cell r="Q4191">
            <v>0</v>
          </cell>
          <cell r="R4191">
            <v>0</v>
          </cell>
          <cell r="S4191">
            <v>0</v>
          </cell>
        </row>
        <row r="4192">
          <cell r="C4192">
            <v>0</v>
          </cell>
          <cell r="D4192">
            <v>0</v>
          </cell>
          <cell r="E4192">
            <v>0</v>
          </cell>
          <cell r="F4192">
            <v>0</v>
          </cell>
          <cell r="G4192">
            <v>0</v>
          </cell>
          <cell r="H4192">
            <v>0</v>
          </cell>
          <cell r="Q4192">
            <v>0</v>
          </cell>
          <cell r="R4192">
            <v>0</v>
          </cell>
          <cell r="S4192">
            <v>0</v>
          </cell>
        </row>
        <row r="4193">
          <cell r="C4193">
            <v>0</v>
          </cell>
          <cell r="D4193">
            <v>0</v>
          </cell>
          <cell r="E4193">
            <v>0</v>
          </cell>
          <cell r="F4193">
            <v>0</v>
          </cell>
          <cell r="G4193">
            <v>0</v>
          </cell>
          <cell r="H4193">
            <v>0</v>
          </cell>
          <cell r="Q4193">
            <v>0</v>
          </cell>
          <cell r="R4193">
            <v>0</v>
          </cell>
          <cell r="S4193">
            <v>0</v>
          </cell>
        </row>
        <row r="4194">
          <cell r="C4194">
            <v>0</v>
          </cell>
          <cell r="D4194">
            <v>0</v>
          </cell>
          <cell r="E4194">
            <v>0</v>
          </cell>
          <cell r="F4194">
            <v>0</v>
          </cell>
          <cell r="G4194">
            <v>0</v>
          </cell>
          <cell r="H4194">
            <v>0</v>
          </cell>
          <cell r="Q4194">
            <v>0</v>
          </cell>
          <cell r="R4194">
            <v>0</v>
          </cell>
          <cell r="S4194">
            <v>0</v>
          </cell>
        </row>
        <row r="4195">
          <cell r="C4195">
            <v>0</v>
          </cell>
          <cell r="D4195">
            <v>0</v>
          </cell>
          <cell r="E4195">
            <v>0</v>
          </cell>
          <cell r="F4195">
            <v>0</v>
          </cell>
          <cell r="H4195">
            <v>0</v>
          </cell>
          <cell r="Q4195">
            <v>0</v>
          </cell>
          <cell r="R4195">
            <v>0</v>
          </cell>
          <cell r="S4195">
            <v>0</v>
          </cell>
        </row>
        <row r="4196">
          <cell r="C4196">
            <v>0</v>
          </cell>
          <cell r="D4196">
            <v>0</v>
          </cell>
          <cell r="E4196">
            <v>0</v>
          </cell>
          <cell r="F4196">
            <v>0</v>
          </cell>
          <cell r="H4196">
            <v>0</v>
          </cell>
          <cell r="Q4196">
            <v>0</v>
          </cell>
          <cell r="R4196">
            <v>0</v>
          </cell>
          <cell r="S4196">
            <v>0</v>
          </cell>
        </row>
        <row r="4197">
          <cell r="B4197">
            <v>4</v>
          </cell>
          <cell r="C4197" t="str">
            <v>基本直接费</v>
          </cell>
          <cell r="G4197">
            <v>5.5472443488851395</v>
          </cell>
        </row>
        <row r="4198">
          <cell r="B4198">
            <v>5</v>
          </cell>
          <cell r="C4198" t="str">
            <v>其他直接费</v>
          </cell>
          <cell r="G4198">
            <v>0.90068117296836547</v>
          </cell>
        </row>
        <row r="4199">
          <cell r="B4199">
            <v>6</v>
          </cell>
          <cell r="C4199" t="str">
            <v>间接费</v>
          </cell>
          <cell r="G4199">
            <v>0.41751002009077126</v>
          </cell>
        </row>
        <row r="4200">
          <cell r="B4200">
            <v>7</v>
          </cell>
          <cell r="C4200" t="str">
            <v>合计</v>
          </cell>
          <cell r="G4200">
            <v>6.8654355419442759</v>
          </cell>
        </row>
        <row r="4202">
          <cell r="B4202" t="str">
            <v>单   价   分   析   表</v>
          </cell>
          <cell r="J4202" t="str">
            <v>工序划分</v>
          </cell>
          <cell r="Q4202" t="str">
            <v>汇总项</v>
          </cell>
        </row>
        <row r="4203">
          <cell r="J4203" t="str">
            <v>1=162</v>
          </cell>
        </row>
        <row r="4204">
          <cell r="A4204" t="str">
            <v>BOQ系数</v>
          </cell>
          <cell r="B4204" t="str">
            <v>项目编号:</v>
          </cell>
          <cell r="C4204" t="str">
            <v>RKW(B)</v>
          </cell>
          <cell r="G4204" t="str">
            <v>数量</v>
          </cell>
          <cell r="H4204">
            <v>1358</v>
          </cell>
          <cell r="I4204" t="str">
            <v>单价</v>
          </cell>
        </row>
        <row r="4205">
          <cell r="B4205" t="str">
            <v>项目名称:</v>
          </cell>
          <cell r="C4205" t="str">
            <v>Excavation in trench for rock class "B"</v>
          </cell>
          <cell r="G4205" t="str">
            <v>单位</v>
          </cell>
          <cell r="H4205">
            <v>0</v>
          </cell>
          <cell r="I4205">
            <v>9.076895103834115</v>
          </cell>
          <cell r="J4205" t="str">
            <v>石方开挖</v>
          </cell>
          <cell r="K4205" t="str">
            <v>挖运1KM</v>
          </cell>
        </row>
        <row r="4206">
          <cell r="A4206" t="str">
            <v>RKW(B)</v>
          </cell>
          <cell r="B4206" t="str">
            <v>单   价:</v>
          </cell>
          <cell r="C4206">
            <v>9.076895103834115</v>
          </cell>
          <cell r="D4206" t="str">
            <v>USD/</v>
          </cell>
          <cell r="G4206" t="str">
            <v>定额单位</v>
          </cell>
          <cell r="I4206">
            <v>882</v>
          </cell>
          <cell r="K4206" t="str">
            <v>，21666</v>
          </cell>
        </row>
        <row r="4207">
          <cell r="A4207" t="str">
            <v>定额号</v>
          </cell>
          <cell r="B4207" t="str">
            <v>E01</v>
          </cell>
          <cell r="C4207" t="str">
            <v>名称及规格</v>
          </cell>
          <cell r="D4207" t="str">
            <v>单位</v>
          </cell>
          <cell r="E4207" t="str">
            <v>数  量</v>
          </cell>
          <cell r="F4207" t="str">
            <v>单价</v>
          </cell>
          <cell r="G4207" t="str">
            <v>合价</v>
          </cell>
          <cell r="J4207" t="str">
            <v>100M3</v>
          </cell>
          <cell r="K4207" t="str">
            <v>100M3</v>
          </cell>
          <cell r="Q4207" t="str">
            <v>数量汇总</v>
          </cell>
          <cell r="R4207" t="str">
            <v>价格汇总(美元)</v>
          </cell>
          <cell r="S4207" t="str">
            <v>价格汇总(当地币)</v>
          </cell>
        </row>
        <row r="4208">
          <cell r="G4208" t="str">
            <v>美元</v>
          </cell>
          <cell r="H4208" t="str">
            <v>当地币</v>
          </cell>
          <cell r="J4208">
            <v>3.0000000000000001E-3</v>
          </cell>
          <cell r="K4208">
            <v>0.01</v>
          </cell>
        </row>
        <row r="4209">
          <cell r="A4209" t="str">
            <v>L00</v>
          </cell>
          <cell r="B4209">
            <v>1</v>
          </cell>
          <cell r="C4209" t="str">
            <v>人工</v>
          </cell>
          <cell r="G4209">
            <v>7.7209469891919694E-2</v>
          </cell>
          <cell r="H4209">
            <v>7.5008999999999988</v>
          </cell>
          <cell r="Q4209">
            <v>0</v>
          </cell>
          <cell r="R4209">
            <v>104.85046011322694</v>
          </cell>
          <cell r="S4209">
            <v>10186.222199999998</v>
          </cell>
        </row>
        <row r="4210">
          <cell r="A4210" t="str">
            <v>L10</v>
          </cell>
          <cell r="B4210">
            <v>1.1000000000000001</v>
          </cell>
          <cell r="C4210" t="str">
            <v>力工</v>
          </cell>
          <cell r="D4210" t="str">
            <v>day</v>
          </cell>
          <cell r="E4210">
            <v>4.8000000000000012E-4</v>
          </cell>
          <cell r="F4210">
            <v>2.8821410190427175</v>
          </cell>
          <cell r="G4210">
            <v>1.3834276891405047E-3</v>
          </cell>
          <cell r="H4210">
            <v>0.13440000000000005</v>
          </cell>
          <cell r="J4210">
            <v>0.16000000000000003</v>
          </cell>
          <cell r="Q4210">
            <v>0.6518400000000002</v>
          </cell>
          <cell r="R4210">
            <v>1.8786948018528054</v>
          </cell>
          <cell r="S4210">
            <v>182.51520000000008</v>
          </cell>
        </row>
        <row r="4211">
          <cell r="A4211" t="str">
            <v>L20</v>
          </cell>
          <cell r="B4211">
            <v>1.2</v>
          </cell>
          <cell r="C4211" t="str">
            <v>技工</v>
          </cell>
          <cell r="D4211" t="str">
            <v>day</v>
          </cell>
          <cell r="E4211">
            <v>1.6369999999999999E-2</v>
          </cell>
          <cell r="F4211">
            <v>4.6320123520329384</v>
          </cell>
          <cell r="G4211">
            <v>7.5826042202779192E-2</v>
          </cell>
          <cell r="H4211">
            <v>7.3664999999999994</v>
          </cell>
          <cell r="J4211">
            <v>4.0000000000000008E-2</v>
          </cell>
          <cell r="K4211">
            <v>1.625</v>
          </cell>
          <cell r="Q4211">
            <v>22.230459999999997</v>
          </cell>
          <cell r="R4211">
            <v>102.97176531137414</v>
          </cell>
          <cell r="S4211">
            <v>10003.706999999999</v>
          </cell>
        </row>
        <row r="4212">
          <cell r="A4212" t="str">
            <v>M000</v>
          </cell>
          <cell r="B4212">
            <v>2</v>
          </cell>
          <cell r="C4212" t="str">
            <v>建筑材料</v>
          </cell>
          <cell r="G4212">
            <v>0.4704563492063491</v>
          </cell>
          <cell r="H4212">
            <v>45.704834325396817</v>
          </cell>
          <cell r="Q4212">
            <v>0</v>
          </cell>
          <cell r="R4212">
            <v>638.87972222222209</v>
          </cell>
          <cell r="S4212">
            <v>62067.16501388888</v>
          </cell>
        </row>
        <row r="4213">
          <cell r="A4213" t="str">
            <v>S02</v>
          </cell>
          <cell r="C4213" t="str">
            <v>合金钻头</v>
          </cell>
          <cell r="D4213" t="str">
            <v>no</v>
          </cell>
          <cell r="E4213">
            <v>1.5E-5</v>
          </cell>
          <cell r="F4213">
            <v>2</v>
          </cell>
          <cell r="G4213">
            <v>3.0000000000000001E-5</v>
          </cell>
          <cell r="H4213">
            <v>2.9145000000000004E-3</v>
          </cell>
          <cell r="J4213">
            <v>5.0000000000000001E-3</v>
          </cell>
          <cell r="Q4213">
            <v>2.0369999999999999E-2</v>
          </cell>
          <cell r="R4213">
            <v>4.0739999999999998E-2</v>
          </cell>
          <cell r="S4213">
            <v>3.9578910000000005</v>
          </cell>
        </row>
        <row r="4214">
          <cell r="A4214" t="str">
            <v>Q27-3</v>
          </cell>
          <cell r="C4214" t="str">
            <v>破碎剂</v>
          </cell>
          <cell r="D4214" t="str">
            <v>kg</v>
          </cell>
          <cell r="E4214">
            <v>0.24944999999999998</v>
          </cell>
          <cell r="F4214">
            <v>1.822222222222222</v>
          </cell>
          <cell r="G4214">
            <v>0.45455333333333325</v>
          </cell>
          <cell r="H4214">
            <v>44.15985633333333</v>
          </cell>
          <cell r="J4214">
            <v>83.149999999999991</v>
          </cell>
          <cell r="Q4214">
            <v>338.75309999999996</v>
          </cell>
          <cell r="R4214">
            <v>617.28342666666651</v>
          </cell>
          <cell r="S4214">
            <v>59969.084900666661</v>
          </cell>
        </row>
        <row r="4215">
          <cell r="C4215">
            <v>0</v>
          </cell>
          <cell r="D4215">
            <v>0</v>
          </cell>
          <cell r="E4215">
            <v>0</v>
          </cell>
          <cell r="F4215">
            <v>0</v>
          </cell>
          <cell r="G4215">
            <v>0</v>
          </cell>
          <cell r="H4215">
            <v>0</v>
          </cell>
          <cell r="Q4215">
            <v>0</v>
          </cell>
          <cell r="R4215">
            <v>0</v>
          </cell>
          <cell r="S4215">
            <v>0</v>
          </cell>
        </row>
        <row r="4216">
          <cell r="C4216">
            <v>0</v>
          </cell>
          <cell r="D4216">
            <v>0</v>
          </cell>
          <cell r="E4216">
            <v>0</v>
          </cell>
          <cell r="F4216">
            <v>0</v>
          </cell>
          <cell r="G4216">
            <v>0</v>
          </cell>
          <cell r="H4216">
            <v>0</v>
          </cell>
          <cell r="Q4216">
            <v>0</v>
          </cell>
          <cell r="R4216">
            <v>0</v>
          </cell>
          <cell r="S4216">
            <v>0</v>
          </cell>
        </row>
        <row r="4217">
          <cell r="C4217">
            <v>0</v>
          </cell>
          <cell r="D4217">
            <v>0</v>
          </cell>
          <cell r="E4217">
            <v>0</v>
          </cell>
          <cell r="F4217">
            <v>0</v>
          </cell>
          <cell r="G4217">
            <v>0</v>
          </cell>
          <cell r="H4217">
            <v>0</v>
          </cell>
          <cell r="Q4217">
            <v>0</v>
          </cell>
          <cell r="R4217">
            <v>0</v>
          </cell>
          <cell r="S4217">
            <v>0</v>
          </cell>
        </row>
        <row r="4218">
          <cell r="C4218">
            <v>0</v>
          </cell>
          <cell r="D4218">
            <v>0</v>
          </cell>
          <cell r="E4218">
            <v>0</v>
          </cell>
          <cell r="F4218">
            <v>0</v>
          </cell>
          <cell r="G4218">
            <v>0</v>
          </cell>
          <cell r="H4218">
            <v>0</v>
          </cell>
          <cell r="Q4218">
            <v>0</v>
          </cell>
          <cell r="R4218">
            <v>0</v>
          </cell>
          <cell r="S4218">
            <v>0</v>
          </cell>
        </row>
        <row r="4219">
          <cell r="C4219">
            <v>0</v>
          </cell>
          <cell r="D4219">
            <v>0</v>
          </cell>
          <cell r="E4219">
            <v>0</v>
          </cell>
          <cell r="F4219">
            <v>0</v>
          </cell>
          <cell r="G4219">
            <v>0</v>
          </cell>
          <cell r="H4219">
            <v>0</v>
          </cell>
          <cell r="Q4219">
            <v>0</v>
          </cell>
          <cell r="R4219">
            <v>0</v>
          </cell>
          <cell r="S4219">
            <v>0</v>
          </cell>
        </row>
        <row r="4220">
          <cell r="C4220">
            <v>0</v>
          </cell>
          <cell r="D4220">
            <v>0</v>
          </cell>
          <cell r="E4220">
            <v>0</v>
          </cell>
          <cell r="F4220">
            <v>0</v>
          </cell>
          <cell r="G4220">
            <v>0</v>
          </cell>
          <cell r="H4220">
            <v>0</v>
          </cell>
          <cell r="Q4220">
            <v>0</v>
          </cell>
          <cell r="R4220">
            <v>0</v>
          </cell>
          <cell r="S4220">
            <v>0</v>
          </cell>
        </row>
        <row r="4221">
          <cell r="C4221">
            <v>0</v>
          </cell>
          <cell r="D4221">
            <v>0</v>
          </cell>
          <cell r="E4221">
            <v>0</v>
          </cell>
          <cell r="F4221">
            <v>0</v>
          </cell>
          <cell r="G4221">
            <v>0</v>
          </cell>
          <cell r="H4221">
            <v>0</v>
          </cell>
          <cell r="Q4221">
            <v>0</v>
          </cell>
          <cell r="R4221">
            <v>0</v>
          </cell>
          <cell r="S4221">
            <v>0</v>
          </cell>
        </row>
        <row r="4222">
          <cell r="C4222">
            <v>0</v>
          </cell>
          <cell r="D4222">
            <v>0</v>
          </cell>
          <cell r="E4222">
            <v>0</v>
          </cell>
          <cell r="F4222">
            <v>0</v>
          </cell>
          <cell r="G4222">
            <v>0</v>
          </cell>
          <cell r="H4222">
            <v>0</v>
          </cell>
          <cell r="Q4222">
            <v>0</v>
          </cell>
          <cell r="R4222">
            <v>0</v>
          </cell>
          <cell r="S4222">
            <v>0</v>
          </cell>
        </row>
        <row r="4223">
          <cell r="C4223">
            <v>0</v>
          </cell>
          <cell r="D4223">
            <v>0</v>
          </cell>
          <cell r="E4223">
            <v>0</v>
          </cell>
          <cell r="F4223">
            <v>0</v>
          </cell>
          <cell r="G4223">
            <v>0</v>
          </cell>
          <cell r="H4223">
            <v>0</v>
          </cell>
          <cell r="Q4223">
            <v>0</v>
          </cell>
          <cell r="R4223">
            <v>0</v>
          </cell>
          <cell r="S4223">
            <v>0</v>
          </cell>
        </row>
        <row r="4224">
          <cell r="C4224">
            <v>0</v>
          </cell>
          <cell r="D4224">
            <v>0</v>
          </cell>
          <cell r="E4224">
            <v>0</v>
          </cell>
          <cell r="F4224">
            <v>0</v>
          </cell>
          <cell r="G4224">
            <v>0</v>
          </cell>
          <cell r="H4224">
            <v>0</v>
          </cell>
          <cell r="Q4224">
            <v>0</v>
          </cell>
          <cell r="R4224">
            <v>0</v>
          </cell>
          <cell r="S4224">
            <v>0</v>
          </cell>
        </row>
        <row r="4225">
          <cell r="C4225">
            <v>0</v>
          </cell>
          <cell r="D4225">
            <v>0</v>
          </cell>
          <cell r="E4225">
            <v>0</v>
          </cell>
          <cell r="F4225">
            <v>0</v>
          </cell>
          <cell r="G4225">
            <v>0</v>
          </cell>
          <cell r="H4225">
            <v>0</v>
          </cell>
          <cell r="Q4225">
            <v>0</v>
          </cell>
          <cell r="R4225">
            <v>0</v>
          </cell>
          <cell r="S4225">
            <v>0</v>
          </cell>
        </row>
        <row r="4226">
          <cell r="C4226">
            <v>0</v>
          </cell>
          <cell r="D4226">
            <v>0</v>
          </cell>
          <cell r="E4226">
            <v>0</v>
          </cell>
          <cell r="F4226">
            <v>0</v>
          </cell>
          <cell r="G4226">
            <v>0</v>
          </cell>
          <cell r="H4226">
            <v>0</v>
          </cell>
          <cell r="Q4226">
            <v>0</v>
          </cell>
          <cell r="R4226">
            <v>0</v>
          </cell>
          <cell r="S4226">
            <v>0</v>
          </cell>
        </row>
        <row r="4227">
          <cell r="C4227">
            <v>0</v>
          </cell>
          <cell r="D4227">
            <v>0</v>
          </cell>
          <cell r="E4227">
            <v>0</v>
          </cell>
          <cell r="F4227">
            <v>0</v>
          </cell>
          <cell r="G4227">
            <v>0</v>
          </cell>
          <cell r="H4227">
            <v>0</v>
          </cell>
          <cell r="Q4227">
            <v>0</v>
          </cell>
          <cell r="R4227">
            <v>0</v>
          </cell>
          <cell r="S4227">
            <v>0</v>
          </cell>
        </row>
        <row r="4228">
          <cell r="C4228">
            <v>0</v>
          </cell>
          <cell r="D4228">
            <v>0</v>
          </cell>
          <cell r="E4228">
            <v>0</v>
          </cell>
          <cell r="F4228">
            <v>0</v>
          </cell>
          <cell r="G4228">
            <v>0</v>
          </cell>
          <cell r="H4228">
            <v>0</v>
          </cell>
          <cell r="Q4228">
            <v>0</v>
          </cell>
          <cell r="R4228">
            <v>0</v>
          </cell>
          <cell r="S4228">
            <v>0</v>
          </cell>
        </row>
        <row r="4229">
          <cell r="C4229">
            <v>0</v>
          </cell>
          <cell r="D4229">
            <v>0</v>
          </cell>
          <cell r="E4229">
            <v>0</v>
          </cell>
          <cell r="F4229">
            <v>0</v>
          </cell>
          <cell r="G4229">
            <v>0</v>
          </cell>
          <cell r="H4229">
            <v>0</v>
          </cell>
          <cell r="Q4229">
            <v>0</v>
          </cell>
          <cell r="R4229">
            <v>0</v>
          </cell>
          <cell r="S4229">
            <v>0</v>
          </cell>
        </row>
        <row r="4230">
          <cell r="C4230">
            <v>0</v>
          </cell>
          <cell r="D4230">
            <v>0</v>
          </cell>
          <cell r="E4230">
            <v>0</v>
          </cell>
          <cell r="F4230">
            <v>0</v>
          </cell>
          <cell r="G4230">
            <v>0</v>
          </cell>
          <cell r="H4230">
            <v>0</v>
          </cell>
          <cell r="Q4230">
            <v>0</v>
          </cell>
          <cell r="R4230">
            <v>0</v>
          </cell>
          <cell r="S4230">
            <v>0</v>
          </cell>
        </row>
        <row r="4231">
          <cell r="C4231">
            <v>0</v>
          </cell>
          <cell r="D4231">
            <v>0</v>
          </cell>
          <cell r="E4231">
            <v>0</v>
          </cell>
          <cell r="F4231">
            <v>0</v>
          </cell>
          <cell r="G4231">
            <v>0</v>
          </cell>
          <cell r="H4231">
            <v>0</v>
          </cell>
          <cell r="Q4231">
            <v>0</v>
          </cell>
          <cell r="R4231">
            <v>0</v>
          </cell>
          <cell r="S4231">
            <v>0</v>
          </cell>
        </row>
        <row r="4232">
          <cell r="A4232" t="str">
            <v>m998</v>
          </cell>
          <cell r="C4232" t="str">
            <v>其它材料费</v>
          </cell>
          <cell r="D4232" t="str">
            <v>%</v>
          </cell>
          <cell r="E4232">
            <v>0</v>
          </cell>
          <cell r="F4232">
            <v>0</v>
          </cell>
          <cell r="G4232">
            <v>0</v>
          </cell>
          <cell r="H4232">
            <v>0</v>
          </cell>
          <cell r="Q4232">
            <v>0</v>
          </cell>
          <cell r="R4232">
            <v>0</v>
          </cell>
          <cell r="S4232">
            <v>0</v>
          </cell>
        </row>
        <row r="4233">
          <cell r="A4233" t="str">
            <v>m999</v>
          </cell>
          <cell r="C4233" t="str">
            <v>其它材料费</v>
          </cell>
          <cell r="D4233" t="str">
            <v>usd</v>
          </cell>
          <cell r="E4233">
            <v>1.5873015873015876E-2</v>
          </cell>
          <cell r="F4233">
            <v>1</v>
          </cell>
          <cell r="G4233">
            <v>1.5873015873015876E-2</v>
          </cell>
          <cell r="H4233">
            <v>1.5420634920634924</v>
          </cell>
          <cell r="K4233">
            <v>1.5873015873015874</v>
          </cell>
          <cell r="Q4233">
            <v>21.555555555555561</v>
          </cell>
          <cell r="R4233">
            <v>21.555555555555561</v>
          </cell>
          <cell r="S4233">
            <v>2094.1222222222227</v>
          </cell>
        </row>
        <row r="4234">
          <cell r="A4234" t="str">
            <v>E000</v>
          </cell>
          <cell r="B4234">
            <v>3</v>
          </cell>
          <cell r="C4234" t="str">
            <v>施工设备</v>
          </cell>
          <cell r="G4234">
            <v>6.7864289754043794</v>
          </cell>
          <cell r="H4234">
            <v>659.3015749605355</v>
          </cell>
          <cell r="Q4234">
            <v>0</v>
          </cell>
          <cell r="R4234">
            <v>9215.9705485991472</v>
          </cell>
          <cell r="S4234">
            <v>895331.53879640717</v>
          </cell>
        </row>
        <row r="4235">
          <cell r="A4235" t="str">
            <v>E017</v>
          </cell>
          <cell r="C4235" t="str">
            <v>破碎锤</v>
          </cell>
          <cell r="D4235" t="str">
            <v>台班</v>
          </cell>
          <cell r="E4235">
            <v>1.3650000000000001E-3</v>
          </cell>
          <cell r="F4235">
            <v>127.08866310787624</v>
          </cell>
          <cell r="G4235">
            <v>0.17347602514225108</v>
          </cell>
          <cell r="H4235">
            <v>16.853195842569693</v>
          </cell>
          <cell r="J4235">
            <v>0.45500000000000002</v>
          </cell>
          <cell r="Q4235">
            <v>1.8536700000000002</v>
          </cell>
          <cell r="R4235">
            <v>235.58044214317695</v>
          </cell>
          <cell r="S4235">
            <v>22886.639954209644</v>
          </cell>
        </row>
        <row r="4236">
          <cell r="A4236" t="str">
            <v>E014</v>
          </cell>
          <cell r="C4236" t="str">
            <v>空压机9M3</v>
          </cell>
          <cell r="D4236" t="str">
            <v>台班</v>
          </cell>
          <cell r="E4236">
            <v>6.2199999999999998E-3</v>
          </cell>
          <cell r="F4236">
            <v>233.62404636593564</v>
          </cell>
          <cell r="G4236">
            <v>1.4531415683961197</v>
          </cell>
          <cell r="H4236">
            <v>141.17270336968303</v>
          </cell>
          <cell r="J4236">
            <v>2.0733333333333333</v>
          </cell>
          <cell r="Q4236">
            <v>8.4467599999999994</v>
          </cell>
          <cell r="R4236">
            <v>1973.3662498819306</v>
          </cell>
          <cell r="S4236">
            <v>191712.53117602956</v>
          </cell>
        </row>
        <row r="4237">
          <cell r="A4237" t="str">
            <v>E015</v>
          </cell>
          <cell r="C4237" t="str">
            <v>手风钻</v>
          </cell>
          <cell r="D4237" t="str">
            <v>台班</v>
          </cell>
          <cell r="E4237">
            <v>3.7319999999999999E-2</v>
          </cell>
          <cell r="F4237">
            <v>87.819162401110376</v>
          </cell>
          <cell r="G4237">
            <v>3.2774111408094391</v>
          </cell>
          <cell r="H4237">
            <v>318.40049232963702</v>
          </cell>
          <cell r="J4237">
            <v>12.44</v>
          </cell>
          <cell r="Q4237">
            <v>50.68056</v>
          </cell>
          <cell r="R4237">
            <v>4450.7243292192179</v>
          </cell>
          <cell r="S4237">
            <v>432387.86858364707</v>
          </cell>
        </row>
        <row r="4238">
          <cell r="A4238" t="str">
            <v>E010-1</v>
          </cell>
          <cell r="C4238" t="str">
            <v>履带反铲日立ZX250H-1m3</v>
          </cell>
          <cell r="D4238" t="str">
            <v>台班</v>
          </cell>
          <cell r="E4238">
            <v>4.1384615384615388E-3</v>
          </cell>
          <cell r="F4238">
            <v>194.35600634043132</v>
          </cell>
          <cell r="G4238">
            <v>0.80433485700886198</v>
          </cell>
          <cell r="H4238">
            <v>78.141131358410945</v>
          </cell>
          <cell r="K4238">
            <v>0.41384615384615386</v>
          </cell>
          <cell r="Q4238">
            <v>5.6200307692307696</v>
          </cell>
          <cell r="R4238">
            <v>1092.2867358180345</v>
          </cell>
          <cell r="S4238">
            <v>106115.65638472207</v>
          </cell>
        </row>
        <row r="4239">
          <cell r="A4239" t="str">
            <v>E012</v>
          </cell>
          <cell r="C4239" t="str">
            <v>山推SD22/220HP</v>
          </cell>
          <cell r="D4239" t="str">
            <v>台班</v>
          </cell>
          <cell r="E4239">
            <v>2.6538461538461536E-4</v>
          </cell>
          <cell r="F4239">
            <v>276.00076766337224</v>
          </cell>
          <cell r="G4239">
            <v>7.3246357572202631E-2</v>
          </cell>
          <cell r="H4239">
            <v>7.1158836381394863</v>
          </cell>
          <cell r="K4239">
            <v>2.6538461538461535E-2</v>
          </cell>
          <cell r="Q4239">
            <v>0.36039230769230768</v>
          </cell>
          <cell r="R4239">
            <v>99.468553583051175</v>
          </cell>
          <cell r="S4239">
            <v>9663.369980593423</v>
          </cell>
        </row>
        <row r="4240">
          <cell r="A4240" t="str">
            <v>E501</v>
          </cell>
          <cell r="C4240" t="str">
            <v>自卸车</v>
          </cell>
          <cell r="D4240" t="str">
            <v>台班</v>
          </cell>
          <cell r="E4240">
            <v>7.3538461538461544E-3</v>
          </cell>
          <cell r="F4240">
            <v>136.63857054583232</v>
          </cell>
          <cell r="G4240">
            <v>1.0048190264755055</v>
          </cell>
          <cell r="H4240">
            <v>97.618168422095366</v>
          </cell>
          <cell r="K4240">
            <v>0.73538461538461541</v>
          </cell>
          <cell r="Q4240">
            <v>9.9865230769230777</v>
          </cell>
          <cell r="R4240">
            <v>1364.5442379537365</v>
          </cell>
          <cell r="S4240">
            <v>132565.4727172055</v>
          </cell>
        </row>
        <row r="4241">
          <cell r="C4241">
            <v>0</v>
          </cell>
          <cell r="D4241">
            <v>0</v>
          </cell>
          <cell r="E4241">
            <v>0</v>
          </cell>
          <cell r="F4241">
            <v>0</v>
          </cell>
          <cell r="G4241">
            <v>0</v>
          </cell>
          <cell r="H4241">
            <v>0</v>
          </cell>
          <cell r="Q4241">
            <v>0</v>
          </cell>
          <cell r="R4241">
            <v>0</v>
          </cell>
          <cell r="S4241">
            <v>0</v>
          </cell>
        </row>
        <row r="4242">
          <cell r="C4242">
            <v>0</v>
          </cell>
          <cell r="D4242">
            <v>0</v>
          </cell>
          <cell r="E4242">
            <v>0</v>
          </cell>
          <cell r="F4242">
            <v>0</v>
          </cell>
          <cell r="G4242">
            <v>0</v>
          </cell>
          <cell r="H4242">
            <v>0</v>
          </cell>
          <cell r="Q4242">
            <v>0</v>
          </cell>
          <cell r="R4242">
            <v>0</v>
          </cell>
          <cell r="S4242">
            <v>0</v>
          </cell>
        </row>
        <row r="4243">
          <cell r="C4243">
            <v>0</v>
          </cell>
          <cell r="D4243">
            <v>0</v>
          </cell>
          <cell r="E4243">
            <v>0</v>
          </cell>
          <cell r="F4243">
            <v>0</v>
          </cell>
          <cell r="G4243">
            <v>0</v>
          </cell>
          <cell r="H4243">
            <v>0</v>
          </cell>
          <cell r="Q4243">
            <v>0</v>
          </cell>
          <cell r="R4243">
            <v>0</v>
          </cell>
          <cell r="S4243">
            <v>0</v>
          </cell>
        </row>
        <row r="4244">
          <cell r="C4244">
            <v>0</v>
          </cell>
          <cell r="D4244">
            <v>0</v>
          </cell>
          <cell r="E4244">
            <v>0</v>
          </cell>
          <cell r="F4244">
            <v>0</v>
          </cell>
          <cell r="G4244">
            <v>0</v>
          </cell>
          <cell r="H4244">
            <v>0</v>
          </cell>
          <cell r="Q4244">
            <v>0</v>
          </cell>
          <cell r="R4244">
            <v>0</v>
          </cell>
          <cell r="S4244">
            <v>0</v>
          </cell>
        </row>
        <row r="4245">
          <cell r="C4245">
            <v>0</v>
          </cell>
          <cell r="D4245">
            <v>0</v>
          </cell>
          <cell r="E4245">
            <v>0</v>
          </cell>
          <cell r="F4245">
            <v>0</v>
          </cell>
          <cell r="H4245">
            <v>0</v>
          </cell>
          <cell r="Q4245">
            <v>0</v>
          </cell>
          <cell r="R4245">
            <v>0</v>
          </cell>
          <cell r="S4245">
            <v>0</v>
          </cell>
        </row>
        <row r="4246">
          <cell r="C4246">
            <v>0</v>
          </cell>
          <cell r="D4246">
            <v>0</v>
          </cell>
          <cell r="E4246">
            <v>0</v>
          </cell>
          <cell r="F4246">
            <v>0</v>
          </cell>
          <cell r="H4246">
            <v>0</v>
          </cell>
          <cell r="Q4246">
            <v>0</v>
          </cell>
          <cell r="R4246">
            <v>0</v>
          </cell>
          <cell r="S4246">
            <v>0</v>
          </cell>
        </row>
        <row r="4247">
          <cell r="B4247">
            <v>4</v>
          </cell>
          <cell r="C4247" t="str">
            <v>基本直接费</v>
          </cell>
          <cell r="G4247">
            <v>7.334094794502648</v>
          </cell>
        </row>
        <row r="4248">
          <cell r="B4248">
            <v>5</v>
          </cell>
          <cell r="C4248" t="str">
            <v>其他直接费</v>
          </cell>
          <cell r="G4248">
            <v>1.1908040617503011</v>
          </cell>
        </row>
        <row r="4249">
          <cell r="B4249">
            <v>6</v>
          </cell>
          <cell r="C4249" t="str">
            <v>间接费</v>
          </cell>
          <cell r="G4249">
            <v>0.55199624758116539</v>
          </cell>
        </row>
        <row r="4250">
          <cell r="B4250">
            <v>7</v>
          </cell>
          <cell r="C4250" t="str">
            <v>合计</v>
          </cell>
          <cell r="G4250">
            <v>9.076895103834115</v>
          </cell>
        </row>
        <row r="4252">
          <cell r="B4252" t="str">
            <v>单   价   分   析   表</v>
          </cell>
          <cell r="J4252" t="str">
            <v>工序划分</v>
          </cell>
          <cell r="Q4252" t="str">
            <v>汇总项</v>
          </cell>
        </row>
        <row r="4253">
          <cell r="J4253" t="str">
            <v>1=162</v>
          </cell>
        </row>
        <row r="4254">
          <cell r="A4254" t="str">
            <v>BOQ系数</v>
          </cell>
          <cell r="B4254" t="str">
            <v>项目编号:</v>
          </cell>
          <cell r="C4254" t="str">
            <v>RKW(C)</v>
          </cell>
          <cell r="G4254" t="str">
            <v>数量</v>
          </cell>
          <cell r="H4254">
            <v>1338</v>
          </cell>
          <cell r="I4254" t="str">
            <v>单价</v>
          </cell>
        </row>
        <row r="4255">
          <cell r="B4255" t="str">
            <v>项目名称:</v>
          </cell>
          <cell r="C4255" t="str">
            <v>Excavation in trench for rock class "C"</v>
          </cell>
          <cell r="G4255" t="str">
            <v>单位</v>
          </cell>
          <cell r="H4255">
            <v>0</v>
          </cell>
          <cell r="I4255">
            <v>11.288354665723952</v>
          </cell>
          <cell r="J4255" t="str">
            <v>石方开挖</v>
          </cell>
          <cell r="K4255" t="str">
            <v>挖运1KM</v>
          </cell>
        </row>
        <row r="4256">
          <cell r="A4256" t="str">
            <v>RKW(C)</v>
          </cell>
          <cell r="B4256" t="str">
            <v>单   价:</v>
          </cell>
          <cell r="C4256">
            <v>11.288354665723952</v>
          </cell>
          <cell r="D4256" t="str">
            <v>USD/</v>
          </cell>
          <cell r="G4256" t="str">
            <v>定额单位</v>
          </cell>
          <cell r="I4256">
            <v>1097</v>
          </cell>
          <cell r="K4256" t="str">
            <v>，21666</v>
          </cell>
        </row>
        <row r="4257">
          <cell r="A4257" t="str">
            <v>定额号</v>
          </cell>
          <cell r="B4257" t="str">
            <v>E01</v>
          </cell>
          <cell r="C4257" t="str">
            <v>名称及规格</v>
          </cell>
          <cell r="D4257" t="str">
            <v>单位</v>
          </cell>
          <cell r="E4257" t="str">
            <v>数  量</v>
          </cell>
          <cell r="F4257" t="str">
            <v>单价</v>
          </cell>
          <cell r="G4257" t="str">
            <v>合价</v>
          </cell>
          <cell r="J4257" t="str">
            <v>100M3</v>
          </cell>
          <cell r="K4257" t="str">
            <v>100M3</v>
          </cell>
          <cell r="Q4257" t="str">
            <v>数量汇总</v>
          </cell>
          <cell r="R4257" t="str">
            <v>价格汇总(美元)</v>
          </cell>
          <cell r="S4257" t="str">
            <v>价格汇总(当地币)</v>
          </cell>
        </row>
        <row r="4258">
          <cell r="G4258" t="str">
            <v>美元</v>
          </cell>
          <cell r="H4258" t="str">
            <v>当地币</v>
          </cell>
          <cell r="J4258">
            <v>4.0000000000000001E-3</v>
          </cell>
          <cell r="K4258">
            <v>0.01</v>
          </cell>
        </row>
        <row r="4259">
          <cell r="A4259" t="str">
            <v>L00</v>
          </cell>
          <cell r="B4259">
            <v>1</v>
          </cell>
          <cell r="C4259" t="str">
            <v>人工</v>
          </cell>
          <cell r="G4259">
            <v>7.7855892949047864E-2</v>
          </cell>
          <cell r="H4259">
            <v>7.5637000000000008</v>
          </cell>
          <cell r="Q4259">
            <v>0</v>
          </cell>
          <cell r="R4259">
            <v>104.17118476582604</v>
          </cell>
          <cell r="S4259">
            <v>10120.230600000001</v>
          </cell>
        </row>
        <row r="4260">
          <cell r="A4260" t="str">
            <v>L10</v>
          </cell>
          <cell r="B4260">
            <v>1.1000000000000001</v>
          </cell>
          <cell r="C4260" t="str">
            <v>力工</v>
          </cell>
          <cell r="D4260" t="str">
            <v>day</v>
          </cell>
          <cell r="E4260">
            <v>6.4000000000000016E-4</v>
          </cell>
          <cell r="F4260">
            <v>2.8821410190427175</v>
          </cell>
          <cell r="G4260">
            <v>1.8445702521873396E-3</v>
          </cell>
          <cell r="H4260">
            <v>0.17920000000000005</v>
          </cell>
          <cell r="J4260">
            <v>0.16000000000000003</v>
          </cell>
          <cell r="Q4260">
            <v>0.85632000000000019</v>
          </cell>
          <cell r="R4260">
            <v>2.4680349974266602</v>
          </cell>
          <cell r="S4260">
            <v>239.76960000000008</v>
          </cell>
        </row>
        <row r="4261">
          <cell r="A4261" t="str">
            <v>L20</v>
          </cell>
          <cell r="B4261">
            <v>1.2</v>
          </cell>
          <cell r="C4261" t="str">
            <v>技工</v>
          </cell>
          <cell r="D4261" t="str">
            <v>day</v>
          </cell>
          <cell r="E4261">
            <v>1.6410000000000001E-2</v>
          </cell>
          <cell r="F4261">
            <v>4.6320123520329384</v>
          </cell>
          <cell r="G4261">
            <v>7.601132269686052E-2</v>
          </cell>
          <cell r="H4261">
            <v>7.3845000000000001</v>
          </cell>
          <cell r="J4261">
            <v>4.0000000000000008E-2</v>
          </cell>
          <cell r="K4261">
            <v>1.625</v>
          </cell>
          <cell r="Q4261">
            <v>21.956580000000002</v>
          </cell>
          <cell r="R4261">
            <v>101.70314976839937</v>
          </cell>
          <cell r="S4261">
            <v>9880.4609999999993</v>
          </cell>
        </row>
        <row r="4262">
          <cell r="A4262" t="str">
            <v>M000</v>
          </cell>
          <cell r="B4262">
            <v>2</v>
          </cell>
          <cell r="C4262" t="str">
            <v>建筑材料</v>
          </cell>
          <cell r="G4262">
            <v>0.62198412698412686</v>
          </cell>
          <cell r="H4262">
            <v>60.425757936507928</v>
          </cell>
          <cell r="Q4262">
            <v>0</v>
          </cell>
          <cell r="R4262">
            <v>832.21476190476176</v>
          </cell>
          <cell r="S4262">
            <v>80849.664119047608</v>
          </cell>
        </row>
        <row r="4263">
          <cell r="A4263" t="str">
            <v>S02</v>
          </cell>
          <cell r="C4263" t="str">
            <v>合金钻头</v>
          </cell>
          <cell r="D4263" t="str">
            <v>no</v>
          </cell>
          <cell r="E4263">
            <v>2.0000000000000002E-5</v>
          </cell>
          <cell r="F4263">
            <v>2</v>
          </cell>
          <cell r="G4263">
            <v>4.0000000000000003E-5</v>
          </cell>
          <cell r="H4263">
            <v>3.8860000000000006E-3</v>
          </cell>
          <cell r="J4263">
            <v>5.0000000000000001E-3</v>
          </cell>
          <cell r="Q4263">
            <v>2.6760000000000003E-2</v>
          </cell>
          <cell r="R4263">
            <v>5.3520000000000005E-2</v>
          </cell>
          <cell r="S4263">
            <v>5.1994680000000004</v>
          </cell>
        </row>
        <row r="4264">
          <cell r="A4264" t="str">
            <v>Q27-3</v>
          </cell>
          <cell r="C4264" t="str">
            <v>破碎剂</v>
          </cell>
          <cell r="D4264" t="str">
            <v>kg</v>
          </cell>
          <cell r="E4264">
            <v>0.33259999999999995</v>
          </cell>
          <cell r="F4264">
            <v>1.822222222222222</v>
          </cell>
          <cell r="G4264">
            <v>0.60607111111111089</v>
          </cell>
          <cell r="H4264">
            <v>58.879808444444429</v>
          </cell>
          <cell r="J4264">
            <v>83.149999999999991</v>
          </cell>
          <cell r="Q4264">
            <v>445.01879999999994</v>
          </cell>
          <cell r="R4264">
            <v>810.92314666666641</v>
          </cell>
          <cell r="S4264">
            <v>78781.183698666646</v>
          </cell>
        </row>
        <row r="4265">
          <cell r="C4265">
            <v>0</v>
          </cell>
          <cell r="D4265">
            <v>0</v>
          </cell>
          <cell r="E4265">
            <v>0</v>
          </cell>
          <cell r="F4265">
            <v>0</v>
          </cell>
          <cell r="G4265">
            <v>0</v>
          </cell>
          <cell r="H4265">
            <v>0</v>
          </cell>
          <cell r="Q4265">
            <v>0</v>
          </cell>
          <cell r="R4265">
            <v>0</v>
          </cell>
          <cell r="S4265">
            <v>0</v>
          </cell>
        </row>
        <row r="4266">
          <cell r="C4266">
            <v>0</v>
          </cell>
          <cell r="D4266">
            <v>0</v>
          </cell>
          <cell r="E4266">
            <v>0</v>
          </cell>
          <cell r="F4266">
            <v>0</v>
          </cell>
          <cell r="G4266">
            <v>0</v>
          </cell>
          <cell r="H4266">
            <v>0</v>
          </cell>
          <cell r="Q4266">
            <v>0</v>
          </cell>
          <cell r="R4266">
            <v>0</v>
          </cell>
          <cell r="S4266">
            <v>0</v>
          </cell>
        </row>
        <row r="4267">
          <cell r="C4267">
            <v>0</v>
          </cell>
          <cell r="D4267">
            <v>0</v>
          </cell>
          <cell r="E4267">
            <v>0</v>
          </cell>
          <cell r="F4267">
            <v>0</v>
          </cell>
          <cell r="G4267">
            <v>0</v>
          </cell>
          <cell r="H4267">
            <v>0</v>
          </cell>
          <cell r="Q4267">
            <v>0</v>
          </cell>
          <cell r="R4267">
            <v>0</v>
          </cell>
          <cell r="S4267">
            <v>0</v>
          </cell>
        </row>
        <row r="4268">
          <cell r="C4268">
            <v>0</v>
          </cell>
          <cell r="D4268">
            <v>0</v>
          </cell>
          <cell r="E4268">
            <v>0</v>
          </cell>
          <cell r="F4268">
            <v>0</v>
          </cell>
          <cell r="G4268">
            <v>0</v>
          </cell>
          <cell r="H4268">
            <v>0</v>
          </cell>
          <cell r="Q4268">
            <v>0</v>
          </cell>
          <cell r="R4268">
            <v>0</v>
          </cell>
          <cell r="S4268">
            <v>0</v>
          </cell>
        </row>
        <row r="4269">
          <cell r="C4269">
            <v>0</v>
          </cell>
          <cell r="D4269">
            <v>0</v>
          </cell>
          <cell r="E4269">
            <v>0</v>
          </cell>
          <cell r="F4269">
            <v>0</v>
          </cell>
          <cell r="G4269">
            <v>0</v>
          </cell>
          <cell r="H4269">
            <v>0</v>
          </cell>
          <cell r="Q4269">
            <v>0</v>
          </cell>
          <cell r="R4269">
            <v>0</v>
          </cell>
          <cell r="S4269">
            <v>0</v>
          </cell>
        </row>
        <row r="4270">
          <cell r="C4270">
            <v>0</v>
          </cell>
          <cell r="D4270">
            <v>0</v>
          </cell>
          <cell r="E4270">
            <v>0</v>
          </cell>
          <cell r="F4270">
            <v>0</v>
          </cell>
          <cell r="G4270">
            <v>0</v>
          </cell>
          <cell r="H4270">
            <v>0</v>
          </cell>
          <cell r="Q4270">
            <v>0</v>
          </cell>
          <cell r="R4270">
            <v>0</v>
          </cell>
          <cell r="S4270">
            <v>0</v>
          </cell>
        </row>
        <row r="4271">
          <cell r="C4271">
            <v>0</v>
          </cell>
          <cell r="D4271">
            <v>0</v>
          </cell>
          <cell r="E4271">
            <v>0</v>
          </cell>
          <cell r="F4271">
            <v>0</v>
          </cell>
          <cell r="G4271">
            <v>0</v>
          </cell>
          <cell r="H4271">
            <v>0</v>
          </cell>
          <cell r="Q4271">
            <v>0</v>
          </cell>
          <cell r="R4271">
            <v>0</v>
          </cell>
          <cell r="S4271">
            <v>0</v>
          </cell>
        </row>
        <row r="4272">
          <cell r="C4272">
            <v>0</v>
          </cell>
          <cell r="D4272">
            <v>0</v>
          </cell>
          <cell r="E4272">
            <v>0</v>
          </cell>
          <cell r="F4272">
            <v>0</v>
          </cell>
          <cell r="G4272">
            <v>0</v>
          </cell>
          <cell r="H4272">
            <v>0</v>
          </cell>
          <cell r="Q4272">
            <v>0</v>
          </cell>
          <cell r="R4272">
            <v>0</v>
          </cell>
          <cell r="S4272">
            <v>0</v>
          </cell>
        </row>
        <row r="4273">
          <cell r="C4273">
            <v>0</v>
          </cell>
          <cell r="D4273">
            <v>0</v>
          </cell>
          <cell r="E4273">
            <v>0</v>
          </cell>
          <cell r="F4273">
            <v>0</v>
          </cell>
          <cell r="G4273">
            <v>0</v>
          </cell>
          <cell r="H4273">
            <v>0</v>
          </cell>
          <cell r="Q4273">
            <v>0</v>
          </cell>
          <cell r="R4273">
            <v>0</v>
          </cell>
          <cell r="S4273">
            <v>0</v>
          </cell>
        </row>
        <row r="4274">
          <cell r="C4274">
            <v>0</v>
          </cell>
          <cell r="D4274">
            <v>0</v>
          </cell>
          <cell r="E4274">
            <v>0</v>
          </cell>
          <cell r="F4274">
            <v>0</v>
          </cell>
          <cell r="G4274">
            <v>0</v>
          </cell>
          <cell r="H4274">
            <v>0</v>
          </cell>
          <cell r="Q4274">
            <v>0</v>
          </cell>
          <cell r="R4274">
            <v>0</v>
          </cell>
          <cell r="S4274">
            <v>0</v>
          </cell>
        </row>
        <row r="4275">
          <cell r="C4275">
            <v>0</v>
          </cell>
          <cell r="D4275">
            <v>0</v>
          </cell>
          <cell r="E4275">
            <v>0</v>
          </cell>
          <cell r="F4275">
            <v>0</v>
          </cell>
          <cell r="G4275">
            <v>0</v>
          </cell>
          <cell r="H4275">
            <v>0</v>
          </cell>
          <cell r="Q4275">
            <v>0</v>
          </cell>
          <cell r="R4275">
            <v>0</v>
          </cell>
          <cell r="S4275">
            <v>0</v>
          </cell>
        </row>
        <row r="4276">
          <cell r="C4276">
            <v>0</v>
          </cell>
          <cell r="D4276">
            <v>0</v>
          </cell>
          <cell r="E4276">
            <v>0</v>
          </cell>
          <cell r="F4276">
            <v>0</v>
          </cell>
          <cell r="G4276">
            <v>0</v>
          </cell>
          <cell r="H4276">
            <v>0</v>
          </cell>
          <cell r="Q4276">
            <v>0</v>
          </cell>
          <cell r="R4276">
            <v>0</v>
          </cell>
          <cell r="S4276">
            <v>0</v>
          </cell>
        </row>
        <row r="4277">
          <cell r="C4277">
            <v>0</v>
          </cell>
          <cell r="D4277">
            <v>0</v>
          </cell>
          <cell r="E4277">
            <v>0</v>
          </cell>
          <cell r="F4277">
            <v>0</v>
          </cell>
          <cell r="G4277">
            <v>0</v>
          </cell>
          <cell r="H4277">
            <v>0</v>
          </cell>
          <cell r="Q4277">
            <v>0</v>
          </cell>
          <cell r="R4277">
            <v>0</v>
          </cell>
          <cell r="S4277">
            <v>0</v>
          </cell>
        </row>
        <row r="4278">
          <cell r="C4278">
            <v>0</v>
          </cell>
          <cell r="D4278">
            <v>0</v>
          </cell>
          <cell r="E4278">
            <v>0</v>
          </cell>
          <cell r="F4278">
            <v>0</v>
          </cell>
          <cell r="G4278">
            <v>0</v>
          </cell>
          <cell r="H4278">
            <v>0</v>
          </cell>
          <cell r="Q4278">
            <v>0</v>
          </cell>
          <cell r="R4278">
            <v>0</v>
          </cell>
          <cell r="S4278">
            <v>0</v>
          </cell>
        </row>
        <row r="4279">
          <cell r="C4279">
            <v>0</v>
          </cell>
          <cell r="D4279">
            <v>0</v>
          </cell>
          <cell r="E4279">
            <v>0</v>
          </cell>
          <cell r="F4279">
            <v>0</v>
          </cell>
          <cell r="G4279">
            <v>0</v>
          </cell>
          <cell r="H4279">
            <v>0</v>
          </cell>
          <cell r="Q4279">
            <v>0</v>
          </cell>
          <cell r="R4279">
            <v>0</v>
          </cell>
          <cell r="S4279">
            <v>0</v>
          </cell>
        </row>
        <row r="4280">
          <cell r="C4280">
            <v>0</v>
          </cell>
          <cell r="D4280">
            <v>0</v>
          </cell>
          <cell r="E4280">
            <v>0</v>
          </cell>
          <cell r="F4280">
            <v>0</v>
          </cell>
          <cell r="G4280">
            <v>0</v>
          </cell>
          <cell r="H4280">
            <v>0</v>
          </cell>
          <cell r="Q4280">
            <v>0</v>
          </cell>
          <cell r="R4280">
            <v>0</v>
          </cell>
          <cell r="S4280">
            <v>0</v>
          </cell>
        </row>
        <row r="4281">
          <cell r="C4281">
            <v>0</v>
          </cell>
          <cell r="D4281">
            <v>0</v>
          </cell>
          <cell r="E4281">
            <v>0</v>
          </cell>
          <cell r="F4281">
            <v>0</v>
          </cell>
          <cell r="G4281">
            <v>0</v>
          </cell>
          <cell r="H4281">
            <v>0</v>
          </cell>
          <cell r="Q4281">
            <v>0</v>
          </cell>
          <cell r="R4281">
            <v>0</v>
          </cell>
          <cell r="S4281">
            <v>0</v>
          </cell>
        </row>
        <row r="4282">
          <cell r="A4282" t="str">
            <v>m998</v>
          </cell>
          <cell r="C4282" t="str">
            <v>其它材料费</v>
          </cell>
          <cell r="D4282" t="str">
            <v>%</v>
          </cell>
          <cell r="E4282">
            <v>0</v>
          </cell>
          <cell r="F4282">
            <v>0</v>
          </cell>
          <cell r="G4282">
            <v>0</v>
          </cell>
          <cell r="H4282">
            <v>0</v>
          </cell>
          <cell r="Q4282">
            <v>0</v>
          </cell>
          <cell r="R4282">
            <v>0</v>
          </cell>
          <cell r="S4282">
            <v>0</v>
          </cell>
        </row>
        <row r="4283">
          <cell r="A4283" t="str">
            <v>m999</v>
          </cell>
          <cell r="C4283" t="str">
            <v>其它材料费</v>
          </cell>
          <cell r="D4283" t="str">
            <v>usd</v>
          </cell>
          <cell r="E4283">
            <v>1.5873015873015876E-2</v>
          </cell>
          <cell r="F4283">
            <v>1</v>
          </cell>
          <cell r="G4283">
            <v>1.5873015873015876E-2</v>
          </cell>
          <cell r="H4283">
            <v>1.5420634920634924</v>
          </cell>
          <cell r="K4283">
            <v>1.5873015873015874</v>
          </cell>
          <cell r="Q4283">
            <v>21.238095238095241</v>
          </cell>
          <cell r="R4283">
            <v>21.238095238095241</v>
          </cell>
          <cell r="S4283">
            <v>2063.2809523809528</v>
          </cell>
        </row>
        <row r="4284">
          <cell r="A4284" t="str">
            <v>E000</v>
          </cell>
          <cell r="B4284">
            <v>3</v>
          </cell>
          <cell r="C4284" t="str">
            <v>施工设备</v>
          </cell>
          <cell r="G4284">
            <v>8.4211052201869823</v>
          </cell>
          <cell r="H4284">
            <v>818.11037214116539</v>
          </cell>
          <cell r="Q4284">
            <v>0</v>
          </cell>
          <cell r="R4284">
            <v>11267.438784610182</v>
          </cell>
          <cell r="S4284">
            <v>1094631.6779248794</v>
          </cell>
        </row>
        <row r="4285">
          <cell r="A4285" t="str">
            <v>E017</v>
          </cell>
          <cell r="C4285" t="str">
            <v>破碎锤</v>
          </cell>
          <cell r="D4285" t="str">
            <v>台班</v>
          </cell>
          <cell r="E4285">
            <v>1.82E-3</v>
          </cell>
          <cell r="F4285">
            <v>127.08866310787624</v>
          </cell>
          <cell r="G4285">
            <v>0.23130136685633476</v>
          </cell>
          <cell r="H4285">
            <v>22.470927790092922</v>
          </cell>
          <cell r="J4285">
            <v>0.45500000000000002</v>
          </cell>
          <cell r="Q4285">
            <v>2.4351600000000002</v>
          </cell>
          <cell r="R4285">
            <v>309.48122885377592</v>
          </cell>
          <cell r="S4285">
            <v>30066.101383144331</v>
          </cell>
        </row>
        <row r="4286">
          <cell r="A4286" t="str">
            <v>E014</v>
          </cell>
          <cell r="C4286" t="str">
            <v>空压机9M3</v>
          </cell>
          <cell r="D4286" t="str">
            <v>台班</v>
          </cell>
          <cell r="E4286">
            <v>8.2933333333333331E-3</v>
          </cell>
          <cell r="F4286">
            <v>233.62404636593564</v>
          </cell>
          <cell r="G4286">
            <v>1.9375220911948261</v>
          </cell>
          <cell r="H4286">
            <v>188.23027115957737</v>
          </cell>
          <cell r="J4286">
            <v>2.0733333333333333</v>
          </cell>
          <cell r="Q4286">
            <v>11.09648</v>
          </cell>
          <cell r="R4286">
            <v>2592.4045580186771</v>
          </cell>
          <cell r="S4286">
            <v>251852.10281151452</v>
          </cell>
        </row>
        <row r="4287">
          <cell r="A4287" t="str">
            <v>E015</v>
          </cell>
          <cell r="C4287" t="str">
            <v>手风钻</v>
          </cell>
          <cell r="D4287" t="str">
            <v>台班</v>
          </cell>
          <cell r="E4287">
            <v>4.9759999999999999E-2</v>
          </cell>
          <cell r="F4287">
            <v>87.819162401110376</v>
          </cell>
          <cell r="G4287">
            <v>4.3698815210792521</v>
          </cell>
          <cell r="H4287">
            <v>424.53398977284934</v>
          </cell>
          <cell r="J4287">
            <v>12.44</v>
          </cell>
          <cell r="Q4287">
            <v>66.578879999999998</v>
          </cell>
          <cell r="R4287">
            <v>5846.9014752040393</v>
          </cell>
          <cell r="S4287">
            <v>568026.47831607237</v>
          </cell>
        </row>
        <row r="4288">
          <cell r="A4288" t="str">
            <v>E010-1</v>
          </cell>
          <cell r="C4288" t="str">
            <v>履带反铲日立ZX250H-1m3</v>
          </cell>
          <cell r="D4288" t="str">
            <v>台班</v>
          </cell>
          <cell r="E4288">
            <v>4.1384615384615388E-3</v>
          </cell>
          <cell r="F4288">
            <v>194.35600634043132</v>
          </cell>
          <cell r="G4288">
            <v>0.80433485700886198</v>
          </cell>
          <cell r="H4288">
            <v>78.141131358410945</v>
          </cell>
          <cell r="K4288">
            <v>0.41384615384615386</v>
          </cell>
          <cell r="Q4288">
            <v>5.5372615384615385</v>
          </cell>
          <cell r="R4288">
            <v>1076.2000386778573</v>
          </cell>
          <cell r="S4288">
            <v>104552.83375755385</v>
          </cell>
        </row>
        <row r="4289">
          <cell r="A4289" t="str">
            <v>E012</v>
          </cell>
          <cell r="C4289" t="str">
            <v>山推SD22/220HP</v>
          </cell>
          <cell r="D4289" t="str">
            <v>台班</v>
          </cell>
          <cell r="E4289">
            <v>2.6538461538461536E-4</v>
          </cell>
          <cell r="F4289">
            <v>276.00076766337224</v>
          </cell>
          <cell r="G4289">
            <v>7.3246357572202631E-2</v>
          </cell>
          <cell r="H4289">
            <v>7.1158836381394863</v>
          </cell>
          <cell r="K4289">
            <v>2.6538461538461535E-2</v>
          </cell>
          <cell r="Q4289">
            <v>0.35508461538461533</v>
          </cell>
          <cell r="R4289">
            <v>98.003626431607117</v>
          </cell>
          <cell r="S4289">
            <v>9521.0523078306323</v>
          </cell>
        </row>
        <row r="4290">
          <cell r="A4290" t="str">
            <v>E501</v>
          </cell>
          <cell r="C4290" t="str">
            <v>自卸车</v>
          </cell>
          <cell r="D4290" t="str">
            <v>台班</v>
          </cell>
          <cell r="E4290">
            <v>7.3538461538461544E-3</v>
          </cell>
          <cell r="F4290">
            <v>136.63857054583232</v>
          </cell>
          <cell r="G4290">
            <v>1.0048190264755055</v>
          </cell>
          <cell r="H4290">
            <v>97.618168422095366</v>
          </cell>
          <cell r="K4290">
            <v>0.73538461538461541</v>
          </cell>
          <cell r="Q4290">
            <v>9.8394461538461542</v>
          </cell>
          <cell r="R4290">
            <v>1344.4478574242264</v>
          </cell>
          <cell r="S4290">
            <v>130613.1093487636</v>
          </cell>
        </row>
        <row r="4291">
          <cell r="C4291">
            <v>0</v>
          </cell>
          <cell r="D4291">
            <v>0</v>
          </cell>
          <cell r="E4291">
            <v>0</v>
          </cell>
          <cell r="F4291">
            <v>0</v>
          </cell>
          <cell r="G4291">
            <v>0</v>
          </cell>
          <cell r="H4291">
            <v>0</v>
          </cell>
          <cell r="Q4291">
            <v>0</v>
          </cell>
          <cell r="R4291">
            <v>0</v>
          </cell>
          <cell r="S4291">
            <v>0</v>
          </cell>
        </row>
        <row r="4292">
          <cell r="C4292">
            <v>0</v>
          </cell>
          <cell r="D4292">
            <v>0</v>
          </cell>
          <cell r="E4292">
            <v>0</v>
          </cell>
          <cell r="F4292">
            <v>0</v>
          </cell>
          <cell r="G4292">
            <v>0</v>
          </cell>
          <cell r="H4292">
            <v>0</v>
          </cell>
          <cell r="Q4292">
            <v>0</v>
          </cell>
          <cell r="R4292">
            <v>0</v>
          </cell>
          <cell r="S4292">
            <v>0</v>
          </cell>
        </row>
        <row r="4293">
          <cell r="C4293">
            <v>0</v>
          </cell>
          <cell r="D4293">
            <v>0</v>
          </cell>
          <cell r="E4293">
            <v>0</v>
          </cell>
          <cell r="F4293">
            <v>0</v>
          </cell>
          <cell r="G4293">
            <v>0</v>
          </cell>
          <cell r="H4293">
            <v>0</v>
          </cell>
          <cell r="Q4293">
            <v>0</v>
          </cell>
          <cell r="R4293">
            <v>0</v>
          </cell>
          <cell r="S4293">
            <v>0</v>
          </cell>
        </row>
        <row r="4294">
          <cell r="C4294">
            <v>0</v>
          </cell>
          <cell r="D4294">
            <v>0</v>
          </cell>
          <cell r="E4294">
            <v>0</v>
          </cell>
          <cell r="F4294">
            <v>0</v>
          </cell>
          <cell r="G4294">
            <v>0</v>
          </cell>
          <cell r="H4294">
            <v>0</v>
          </cell>
          <cell r="Q4294">
            <v>0</v>
          </cell>
          <cell r="R4294">
            <v>0</v>
          </cell>
          <cell r="S4294">
            <v>0</v>
          </cell>
        </row>
        <row r="4295">
          <cell r="C4295">
            <v>0</v>
          </cell>
          <cell r="D4295">
            <v>0</v>
          </cell>
          <cell r="E4295">
            <v>0</v>
          </cell>
          <cell r="F4295">
            <v>0</v>
          </cell>
          <cell r="H4295">
            <v>0</v>
          </cell>
          <cell r="Q4295">
            <v>0</v>
          </cell>
          <cell r="R4295">
            <v>0</v>
          </cell>
          <cell r="S4295">
            <v>0</v>
          </cell>
        </row>
        <row r="4296">
          <cell r="C4296">
            <v>0</v>
          </cell>
          <cell r="D4296">
            <v>0</v>
          </cell>
          <cell r="E4296">
            <v>0</v>
          </cell>
          <cell r="F4296">
            <v>0</v>
          </cell>
          <cell r="H4296">
            <v>0</v>
          </cell>
          <cell r="Q4296">
            <v>0</v>
          </cell>
          <cell r="R4296">
            <v>0</v>
          </cell>
          <cell r="S4296">
            <v>0</v>
          </cell>
        </row>
        <row r="4297">
          <cell r="B4297">
            <v>4</v>
          </cell>
          <cell r="C4297" t="str">
            <v>基本直接费</v>
          </cell>
          <cell r="G4297">
            <v>9.1209452401201574</v>
          </cell>
        </row>
        <row r="4298">
          <cell r="B4298">
            <v>5</v>
          </cell>
          <cell r="C4298" t="str">
            <v>其他直接费</v>
          </cell>
          <cell r="G4298">
            <v>1.4809269505322369</v>
          </cell>
        </row>
        <row r="4299">
          <cell r="B4299">
            <v>6</v>
          </cell>
          <cell r="C4299" t="str">
            <v>间接费</v>
          </cell>
          <cell r="G4299">
            <v>0.68648247507155935</v>
          </cell>
        </row>
        <row r="4300">
          <cell r="B4300">
            <v>7</v>
          </cell>
          <cell r="C4300" t="str">
            <v>合计</v>
          </cell>
          <cell r="G4300">
            <v>11.288354665723952</v>
          </cell>
        </row>
        <row r="4302">
          <cell r="B4302" t="str">
            <v>单   价   分   析   表</v>
          </cell>
          <cell r="J4302" t="str">
            <v>工序划分</v>
          </cell>
          <cell r="Q4302" t="str">
            <v>汇总项</v>
          </cell>
        </row>
        <row r="4304">
          <cell r="A4304" t="str">
            <v>BOQ系数</v>
          </cell>
          <cell r="B4304" t="str">
            <v>项目编号:</v>
          </cell>
          <cell r="C4304" t="str">
            <v>砼管座0.3</v>
          </cell>
          <cell r="G4304" t="str">
            <v>数量</v>
          </cell>
          <cell r="H4304">
            <v>175</v>
          </cell>
          <cell r="I4304" t="str">
            <v>单价</v>
          </cell>
        </row>
        <row r="4305">
          <cell r="B4305" t="str">
            <v>项目名称:</v>
          </cell>
          <cell r="C4305" t="str">
            <v>Thrust blocks for bends</v>
          </cell>
          <cell r="G4305" t="str">
            <v>单位</v>
          </cell>
          <cell r="H4305">
            <v>0</v>
          </cell>
          <cell r="I4305">
            <v>8.7370406337278972</v>
          </cell>
          <cell r="J4305" t="str">
            <v>砼管座</v>
          </cell>
        </row>
        <row r="4306">
          <cell r="A4306" t="str">
            <v>砼管座0.3</v>
          </cell>
          <cell r="B4306" t="str">
            <v>单   价:</v>
          </cell>
          <cell r="C4306">
            <v>8.7370406337278972</v>
          </cell>
          <cell r="D4306" t="str">
            <v>USD/</v>
          </cell>
          <cell r="G4306" t="str">
            <v>定额单位</v>
          </cell>
          <cell r="I4306">
            <v>849</v>
          </cell>
          <cell r="J4306" t="str">
            <v>6=499</v>
          </cell>
        </row>
        <row r="4307">
          <cell r="A4307" t="str">
            <v>定额号</v>
          </cell>
          <cell r="B4307" t="str">
            <v>E01</v>
          </cell>
          <cell r="C4307" t="str">
            <v>名称及规格</v>
          </cell>
          <cell r="D4307" t="str">
            <v>单位</v>
          </cell>
          <cell r="E4307" t="str">
            <v>数  量</v>
          </cell>
          <cell r="F4307" t="str">
            <v>单价</v>
          </cell>
          <cell r="G4307" t="str">
            <v>合价</v>
          </cell>
          <cell r="J4307" t="str">
            <v>10M3</v>
          </cell>
          <cell r="Q4307" t="str">
            <v>数量汇总</v>
          </cell>
          <cell r="R4307" t="str">
            <v>价格汇总(美元)</v>
          </cell>
          <cell r="S4307" t="str">
            <v>价格汇总(当地币)</v>
          </cell>
        </row>
        <row r="4308">
          <cell r="G4308" t="str">
            <v>美元</v>
          </cell>
          <cell r="H4308" t="str">
            <v>当地币</v>
          </cell>
          <cell r="J4308">
            <v>0.01</v>
          </cell>
        </row>
        <row r="4309">
          <cell r="A4309" t="str">
            <v>L00</v>
          </cell>
          <cell r="B4309">
            <v>1</v>
          </cell>
          <cell r="C4309" t="str">
            <v>人工</v>
          </cell>
          <cell r="G4309">
            <v>0.87364076170869787</v>
          </cell>
          <cell r="H4309">
            <v>84.874200000000002</v>
          </cell>
          <cell r="Q4309">
            <v>0</v>
          </cell>
          <cell r="R4309">
            <v>152.88713329902214</v>
          </cell>
          <cell r="S4309">
            <v>14852.985000000001</v>
          </cell>
        </row>
        <row r="4310">
          <cell r="A4310" t="str">
            <v>L10</v>
          </cell>
          <cell r="B4310">
            <v>1.1000000000000001</v>
          </cell>
          <cell r="C4310" t="str">
            <v>力工</v>
          </cell>
          <cell r="D4310" t="str">
            <v>day</v>
          </cell>
          <cell r="E4310">
            <v>0.21624000000000002</v>
          </cell>
          <cell r="F4310">
            <v>2.8821410190427175</v>
          </cell>
          <cell r="G4310">
            <v>0.62323417395779723</v>
          </cell>
          <cell r="H4310">
            <v>60.547200000000004</v>
          </cell>
          <cell r="J4310">
            <v>21.624000000000002</v>
          </cell>
          <cell r="Q4310">
            <v>37.842000000000006</v>
          </cell>
          <cell r="R4310">
            <v>109.06598044261452</v>
          </cell>
          <cell r="S4310">
            <v>10595.76</v>
          </cell>
        </row>
        <row r="4311">
          <cell r="A4311" t="str">
            <v>L20</v>
          </cell>
          <cell r="B4311">
            <v>1.2</v>
          </cell>
          <cell r="C4311" t="str">
            <v>技工</v>
          </cell>
          <cell r="D4311" t="str">
            <v>day</v>
          </cell>
          <cell r="E4311">
            <v>5.4060000000000004E-2</v>
          </cell>
          <cell r="F4311">
            <v>4.6320123520329384</v>
          </cell>
          <cell r="G4311">
            <v>0.25040658775090069</v>
          </cell>
          <cell r="H4311">
            <v>24.327000000000002</v>
          </cell>
          <cell r="J4311">
            <v>5.4060000000000006</v>
          </cell>
          <cell r="Q4311">
            <v>9.4605000000000015</v>
          </cell>
          <cell r="R4311">
            <v>43.821152856407622</v>
          </cell>
          <cell r="S4311">
            <v>4257.2250000000004</v>
          </cell>
        </row>
        <row r="4312">
          <cell r="A4312" t="str">
            <v>M000</v>
          </cell>
          <cell r="B4312">
            <v>2</v>
          </cell>
          <cell r="C4312" t="str">
            <v>建筑材料</v>
          </cell>
          <cell r="G4312">
            <v>5.5436450151541141</v>
          </cell>
          <cell r="H4312">
            <v>538.56511322222218</v>
          </cell>
          <cell r="Q4312">
            <v>0</v>
          </cell>
          <cell r="R4312">
            <v>970.13787765196992</v>
          </cell>
          <cell r="S4312">
            <v>94248.894813888881</v>
          </cell>
        </row>
        <row r="4313">
          <cell r="A4313" t="str">
            <v>C20</v>
          </cell>
          <cell r="C4313" t="str">
            <v>混凝土C20</v>
          </cell>
          <cell r="D4313" t="str">
            <v>m3</v>
          </cell>
          <cell r="E4313">
            <v>0.10199999999999999</v>
          </cell>
          <cell r="F4313">
            <v>51.99</v>
          </cell>
          <cell r="G4313">
            <v>5.3029799999999998</v>
          </cell>
          <cell r="H4313">
            <v>515.18450700000005</v>
          </cell>
          <cell r="J4313">
            <v>10.199999999999999</v>
          </cell>
          <cell r="Q4313">
            <v>17.849999999999998</v>
          </cell>
          <cell r="R4313">
            <v>928.02149999999995</v>
          </cell>
          <cell r="S4313">
            <v>90157.288725000006</v>
          </cell>
        </row>
        <row r="4314">
          <cell r="A4314" t="str">
            <v>Q18</v>
          </cell>
          <cell r="C4314" t="str">
            <v>草袋</v>
          </cell>
          <cell r="D4314" t="str">
            <v>no</v>
          </cell>
          <cell r="E4314">
            <v>0.48859999999999998</v>
          </cell>
          <cell r="F4314">
            <v>0.33015873015873021</v>
          </cell>
          <cell r="G4314">
            <v>0.16131555555555557</v>
          </cell>
          <cell r="H4314">
            <v>15.671806222222225</v>
          </cell>
          <cell r="J4314">
            <v>48.86</v>
          </cell>
          <cell r="Q4314">
            <v>85.504999999999995</v>
          </cell>
          <cell r="R4314">
            <v>28.230222222222224</v>
          </cell>
          <cell r="S4314">
            <v>2742.5660888888892</v>
          </cell>
        </row>
        <row r="4315">
          <cell r="A4315" t="str">
            <v>Y08</v>
          </cell>
          <cell r="C4315" t="str">
            <v>水</v>
          </cell>
          <cell r="D4315" t="str">
            <v>m3</v>
          </cell>
          <cell r="E4315">
            <v>0.1452</v>
          </cell>
          <cell r="F4315">
            <v>0.51466803911477099</v>
          </cell>
          <cell r="G4315">
            <v>7.4729799279464743E-2</v>
          </cell>
          <cell r="H4315">
            <v>7.26</v>
          </cell>
          <cell r="J4315">
            <v>14.52</v>
          </cell>
          <cell r="Q4315">
            <v>25.41</v>
          </cell>
          <cell r="R4315">
            <v>13.077714873906331</v>
          </cell>
          <cell r="S4315">
            <v>1270.5</v>
          </cell>
        </row>
        <row r="4316">
          <cell r="A4316" t="str">
            <v>Y09</v>
          </cell>
          <cell r="C4316" t="str">
            <v>电</v>
          </cell>
          <cell r="D4316" t="str">
            <v>kwh</v>
          </cell>
          <cell r="E4316">
            <v>4.0800000000000003E-2</v>
          </cell>
          <cell r="F4316">
            <v>0.11322696860524961</v>
          </cell>
          <cell r="G4316">
            <v>4.6196603190941845E-3</v>
          </cell>
          <cell r="H4316">
            <v>0.44880000000000003</v>
          </cell>
          <cell r="J4316">
            <v>4.08</v>
          </cell>
          <cell r="Q4316">
            <v>7.1400000000000006</v>
          </cell>
          <cell r="R4316">
            <v>0.80844055584148233</v>
          </cell>
          <cell r="S4316">
            <v>78.540000000000006</v>
          </cell>
        </row>
        <row r="4317">
          <cell r="C4317">
            <v>0</v>
          </cell>
          <cell r="D4317">
            <v>0</v>
          </cell>
          <cell r="E4317">
            <v>0</v>
          </cell>
          <cell r="F4317">
            <v>0</v>
          </cell>
          <cell r="G4317">
            <v>0</v>
          </cell>
          <cell r="H4317">
            <v>0</v>
          </cell>
          <cell r="Q4317">
            <v>0</v>
          </cell>
          <cell r="R4317">
            <v>0</v>
          </cell>
          <cell r="S4317">
            <v>0</v>
          </cell>
        </row>
        <row r="4318">
          <cell r="C4318">
            <v>0</v>
          </cell>
          <cell r="D4318">
            <v>0</v>
          </cell>
          <cell r="E4318">
            <v>0</v>
          </cell>
          <cell r="F4318">
            <v>0</v>
          </cell>
          <cell r="G4318">
            <v>0</v>
          </cell>
          <cell r="H4318">
            <v>0</v>
          </cell>
          <cell r="Q4318">
            <v>0</v>
          </cell>
          <cell r="R4318">
            <v>0</v>
          </cell>
          <cell r="S4318">
            <v>0</v>
          </cell>
        </row>
        <row r="4319">
          <cell r="C4319">
            <v>0</v>
          </cell>
          <cell r="D4319">
            <v>0</v>
          </cell>
          <cell r="E4319">
            <v>0</v>
          </cell>
          <cell r="F4319">
            <v>0</v>
          </cell>
          <cell r="G4319">
            <v>0</v>
          </cell>
          <cell r="H4319">
            <v>0</v>
          </cell>
          <cell r="Q4319">
            <v>0</v>
          </cell>
          <cell r="R4319">
            <v>0</v>
          </cell>
          <cell r="S4319">
            <v>0</v>
          </cell>
        </row>
        <row r="4320">
          <cell r="C4320">
            <v>0</v>
          </cell>
          <cell r="D4320">
            <v>0</v>
          </cell>
          <cell r="E4320">
            <v>0</v>
          </cell>
          <cell r="F4320">
            <v>0</v>
          </cell>
          <cell r="G4320">
            <v>0</v>
          </cell>
          <cell r="H4320">
            <v>0</v>
          </cell>
          <cell r="Q4320">
            <v>0</v>
          </cell>
          <cell r="R4320">
            <v>0</v>
          </cell>
          <cell r="S4320">
            <v>0</v>
          </cell>
        </row>
        <row r="4321">
          <cell r="C4321">
            <v>0</v>
          </cell>
          <cell r="D4321">
            <v>0</v>
          </cell>
          <cell r="E4321">
            <v>0</v>
          </cell>
          <cell r="F4321">
            <v>0</v>
          </cell>
          <cell r="G4321">
            <v>0</v>
          </cell>
          <cell r="H4321">
            <v>0</v>
          </cell>
          <cell r="Q4321">
            <v>0</v>
          </cell>
          <cell r="R4321">
            <v>0</v>
          </cell>
          <cell r="S4321">
            <v>0</v>
          </cell>
        </row>
        <row r="4322">
          <cell r="C4322">
            <v>0</v>
          </cell>
          <cell r="D4322">
            <v>0</v>
          </cell>
          <cell r="E4322">
            <v>0</v>
          </cell>
          <cell r="F4322">
            <v>0</v>
          </cell>
          <cell r="G4322">
            <v>0</v>
          </cell>
          <cell r="H4322">
            <v>0</v>
          </cell>
          <cell r="Q4322">
            <v>0</v>
          </cell>
          <cell r="R4322">
            <v>0</v>
          </cell>
          <cell r="S4322">
            <v>0</v>
          </cell>
        </row>
        <row r="4323">
          <cell r="C4323">
            <v>0</v>
          </cell>
          <cell r="D4323">
            <v>0</v>
          </cell>
          <cell r="E4323">
            <v>0</v>
          </cell>
          <cell r="F4323">
            <v>0</v>
          </cell>
          <cell r="G4323">
            <v>0</v>
          </cell>
          <cell r="H4323">
            <v>0</v>
          </cell>
          <cell r="Q4323">
            <v>0</v>
          </cell>
          <cell r="R4323">
            <v>0</v>
          </cell>
          <cell r="S4323">
            <v>0</v>
          </cell>
        </row>
        <row r="4324">
          <cell r="C4324">
            <v>0</v>
          </cell>
          <cell r="D4324">
            <v>0</v>
          </cell>
          <cell r="E4324">
            <v>0</v>
          </cell>
          <cell r="F4324">
            <v>0</v>
          </cell>
          <cell r="G4324">
            <v>0</v>
          </cell>
          <cell r="H4324">
            <v>0</v>
          </cell>
          <cell r="Q4324">
            <v>0</v>
          </cell>
          <cell r="R4324">
            <v>0</v>
          </cell>
          <cell r="S4324">
            <v>0</v>
          </cell>
        </row>
        <row r="4325">
          <cell r="C4325">
            <v>0</v>
          </cell>
          <cell r="D4325">
            <v>0</v>
          </cell>
          <cell r="E4325">
            <v>0</v>
          </cell>
          <cell r="F4325">
            <v>0</v>
          </cell>
          <cell r="G4325">
            <v>0</v>
          </cell>
          <cell r="H4325">
            <v>0</v>
          </cell>
          <cell r="Q4325">
            <v>0</v>
          </cell>
          <cell r="R4325">
            <v>0</v>
          </cell>
          <cell r="S4325">
            <v>0</v>
          </cell>
        </row>
        <row r="4326">
          <cell r="C4326">
            <v>0</v>
          </cell>
          <cell r="D4326">
            <v>0</v>
          </cell>
          <cell r="E4326">
            <v>0</v>
          </cell>
          <cell r="F4326">
            <v>0</v>
          </cell>
          <cell r="G4326">
            <v>0</v>
          </cell>
          <cell r="H4326">
            <v>0</v>
          </cell>
          <cell r="Q4326">
            <v>0</v>
          </cell>
          <cell r="R4326">
            <v>0</v>
          </cell>
          <cell r="S4326">
            <v>0</v>
          </cell>
        </row>
        <row r="4327">
          <cell r="C4327">
            <v>0</v>
          </cell>
          <cell r="D4327">
            <v>0</v>
          </cell>
          <cell r="E4327">
            <v>0</v>
          </cell>
          <cell r="F4327">
            <v>0</v>
          </cell>
          <cell r="G4327">
            <v>0</v>
          </cell>
          <cell r="H4327">
            <v>0</v>
          </cell>
          <cell r="Q4327">
            <v>0</v>
          </cell>
          <cell r="R4327">
            <v>0</v>
          </cell>
          <cell r="S4327">
            <v>0</v>
          </cell>
        </row>
        <row r="4328">
          <cell r="C4328">
            <v>0</v>
          </cell>
          <cell r="D4328">
            <v>0</v>
          </cell>
          <cell r="E4328">
            <v>0</v>
          </cell>
          <cell r="F4328">
            <v>0</v>
          </cell>
          <cell r="G4328">
            <v>0</v>
          </cell>
          <cell r="H4328">
            <v>0</v>
          </cell>
          <cell r="Q4328">
            <v>0</v>
          </cell>
          <cell r="R4328">
            <v>0</v>
          </cell>
          <cell r="S4328">
            <v>0</v>
          </cell>
        </row>
        <row r="4329">
          <cell r="C4329">
            <v>0</v>
          </cell>
          <cell r="D4329">
            <v>0</v>
          </cell>
          <cell r="E4329">
            <v>0</v>
          </cell>
          <cell r="F4329">
            <v>0</v>
          </cell>
          <cell r="G4329">
            <v>0</v>
          </cell>
          <cell r="H4329">
            <v>0</v>
          </cell>
          <cell r="Q4329">
            <v>0</v>
          </cell>
          <cell r="R4329">
            <v>0</v>
          </cell>
          <cell r="S4329">
            <v>0</v>
          </cell>
        </row>
        <row r="4330">
          <cell r="C4330">
            <v>0</v>
          </cell>
          <cell r="D4330">
            <v>0</v>
          </cell>
          <cell r="E4330">
            <v>0</v>
          </cell>
          <cell r="F4330">
            <v>0</v>
          </cell>
          <cell r="G4330">
            <v>0</v>
          </cell>
          <cell r="H4330">
            <v>0</v>
          </cell>
          <cell r="Q4330">
            <v>0</v>
          </cell>
          <cell r="R4330">
            <v>0</v>
          </cell>
          <cell r="S4330">
            <v>0</v>
          </cell>
        </row>
        <row r="4331">
          <cell r="C4331">
            <v>0</v>
          </cell>
          <cell r="D4331">
            <v>0</v>
          </cell>
          <cell r="E4331">
            <v>0</v>
          </cell>
          <cell r="F4331">
            <v>0</v>
          </cell>
          <cell r="G4331">
            <v>0</v>
          </cell>
          <cell r="H4331">
            <v>0</v>
          </cell>
          <cell r="Q4331">
            <v>0</v>
          </cell>
          <cell r="R4331">
            <v>0</v>
          </cell>
          <cell r="S4331">
            <v>0</v>
          </cell>
        </row>
        <row r="4332">
          <cell r="A4332" t="str">
            <v>m998</v>
          </cell>
          <cell r="C4332" t="str">
            <v>其它材料费</v>
          </cell>
          <cell r="D4332" t="str">
            <v>%</v>
          </cell>
          <cell r="E4332">
            <v>0</v>
          </cell>
          <cell r="F4332">
            <v>0</v>
          </cell>
          <cell r="G4332">
            <v>0</v>
          </cell>
          <cell r="H4332">
            <v>0</v>
          </cell>
          <cell r="Q4332">
            <v>0</v>
          </cell>
          <cell r="R4332">
            <v>0</v>
          </cell>
          <cell r="S4332">
            <v>0</v>
          </cell>
        </row>
        <row r="4333">
          <cell r="A4333" t="str">
            <v>m999</v>
          </cell>
          <cell r="C4333" t="str">
            <v>其它材料费</v>
          </cell>
          <cell r="D4333" t="str">
            <v>usd</v>
          </cell>
          <cell r="E4333">
            <v>0</v>
          </cell>
          <cell r="F4333">
            <v>1</v>
          </cell>
          <cell r="G4333">
            <v>0</v>
          </cell>
          <cell r="H4333">
            <v>0</v>
          </cell>
          <cell r="Q4333">
            <v>0</v>
          </cell>
          <cell r="R4333">
            <v>0</v>
          </cell>
          <cell r="S4333">
            <v>0</v>
          </cell>
        </row>
        <row r="4334">
          <cell r="A4334" t="str">
            <v>E000</v>
          </cell>
          <cell r="B4334">
            <v>3</v>
          </cell>
          <cell r="C4334" t="str">
            <v>施工设备</v>
          </cell>
          <cell r="G4334">
            <v>0.64220797052168632</v>
          </cell>
          <cell r="H4334">
            <v>62.390504336181827</v>
          </cell>
          <cell r="Q4334">
            <v>0</v>
          </cell>
          <cell r="R4334">
            <v>112.3863948412951</v>
          </cell>
          <cell r="S4334">
            <v>10918.33825883182</v>
          </cell>
        </row>
        <row r="4335">
          <cell r="A4335" t="str">
            <v>E403</v>
          </cell>
          <cell r="C4335" t="str">
            <v>混凝土搅拌机</v>
          </cell>
          <cell r="D4335" t="str">
            <v>台班</v>
          </cell>
          <cell r="E4335">
            <v>1.0200000000000001E-2</v>
          </cell>
          <cell r="F4335">
            <v>28.477384246729034</v>
          </cell>
          <cell r="G4335">
            <v>0.29046931931663617</v>
          </cell>
          <cell r="H4335">
            <v>28.219094371611206</v>
          </cell>
          <cell r="J4335">
            <v>1.02</v>
          </cell>
          <cell r="Q4335">
            <v>1.7850000000000001</v>
          </cell>
          <cell r="R4335">
            <v>50.832130880411327</v>
          </cell>
          <cell r="S4335">
            <v>4938.3415150319606</v>
          </cell>
        </row>
        <row r="4336">
          <cell r="C4336">
            <v>0</v>
          </cell>
          <cell r="D4336">
            <v>0</v>
          </cell>
          <cell r="E4336">
            <v>0</v>
          </cell>
          <cell r="F4336">
            <v>0</v>
          </cell>
          <cell r="G4336">
            <v>0</v>
          </cell>
          <cell r="H4336">
            <v>0</v>
          </cell>
          <cell r="Q4336">
            <v>0</v>
          </cell>
          <cell r="R4336">
            <v>0</v>
          </cell>
          <cell r="S4336">
            <v>0</v>
          </cell>
        </row>
        <row r="4337">
          <cell r="A4337" t="str">
            <v>E016</v>
          </cell>
          <cell r="C4337" t="str">
            <v>机动翻斗车</v>
          </cell>
          <cell r="D4337" t="str">
            <v>台班</v>
          </cell>
          <cell r="E4337">
            <v>8.0000000000000002E-3</v>
          </cell>
          <cell r="F4337">
            <v>43.967331400631274</v>
          </cell>
          <cell r="G4337">
            <v>0.35173865120505021</v>
          </cell>
          <cell r="H4337">
            <v>34.171409964570628</v>
          </cell>
          <cell r="J4337">
            <v>0.8</v>
          </cell>
          <cell r="Q4337">
            <v>1.4000000000000001</v>
          </cell>
          <cell r="R4337">
            <v>61.554263960883787</v>
          </cell>
          <cell r="S4337">
            <v>5979.9967437998603</v>
          </cell>
        </row>
        <row r="4338">
          <cell r="C4338">
            <v>0</v>
          </cell>
          <cell r="D4338">
            <v>0</v>
          </cell>
          <cell r="E4338">
            <v>0</v>
          </cell>
          <cell r="F4338">
            <v>0</v>
          </cell>
          <cell r="G4338">
            <v>0</v>
          </cell>
          <cell r="H4338">
            <v>0</v>
          </cell>
          <cell r="Q4338">
            <v>0</v>
          </cell>
          <cell r="R4338">
            <v>0</v>
          </cell>
          <cell r="S4338">
            <v>0</v>
          </cell>
        </row>
        <row r="4339">
          <cell r="C4339">
            <v>0</v>
          </cell>
          <cell r="D4339">
            <v>0</v>
          </cell>
          <cell r="E4339">
            <v>0</v>
          </cell>
          <cell r="F4339">
            <v>0</v>
          </cell>
          <cell r="G4339">
            <v>0</v>
          </cell>
          <cell r="H4339">
            <v>0</v>
          </cell>
          <cell r="Q4339">
            <v>0</v>
          </cell>
          <cell r="R4339">
            <v>0</v>
          </cell>
          <cell r="S4339">
            <v>0</v>
          </cell>
        </row>
        <row r="4340">
          <cell r="C4340">
            <v>0</v>
          </cell>
          <cell r="D4340">
            <v>0</v>
          </cell>
          <cell r="E4340">
            <v>0</v>
          </cell>
          <cell r="F4340">
            <v>0</v>
          </cell>
          <cell r="G4340">
            <v>0</v>
          </cell>
          <cell r="H4340">
            <v>0</v>
          </cell>
          <cell r="Q4340">
            <v>0</v>
          </cell>
          <cell r="R4340">
            <v>0</v>
          </cell>
          <cell r="S4340">
            <v>0</v>
          </cell>
        </row>
        <row r="4341">
          <cell r="C4341">
            <v>0</v>
          </cell>
          <cell r="D4341">
            <v>0</v>
          </cell>
          <cell r="E4341">
            <v>0</v>
          </cell>
          <cell r="F4341">
            <v>0</v>
          </cell>
          <cell r="G4341">
            <v>0</v>
          </cell>
          <cell r="H4341">
            <v>0</v>
          </cell>
          <cell r="Q4341">
            <v>0</v>
          </cell>
          <cell r="R4341">
            <v>0</v>
          </cell>
          <cell r="S4341">
            <v>0</v>
          </cell>
        </row>
        <row r="4342">
          <cell r="C4342">
            <v>0</v>
          </cell>
          <cell r="D4342">
            <v>0</v>
          </cell>
          <cell r="E4342">
            <v>0</v>
          </cell>
          <cell r="F4342">
            <v>0</v>
          </cell>
          <cell r="G4342">
            <v>0</v>
          </cell>
          <cell r="H4342">
            <v>0</v>
          </cell>
          <cell r="Q4342">
            <v>0</v>
          </cell>
          <cell r="R4342">
            <v>0</v>
          </cell>
          <cell r="S4342">
            <v>0</v>
          </cell>
        </row>
        <row r="4343">
          <cell r="C4343">
            <v>0</v>
          </cell>
          <cell r="D4343">
            <v>0</v>
          </cell>
          <cell r="E4343">
            <v>0</v>
          </cell>
          <cell r="F4343">
            <v>0</v>
          </cell>
          <cell r="G4343">
            <v>0</v>
          </cell>
          <cell r="H4343">
            <v>0</v>
          </cell>
          <cell r="Q4343">
            <v>0</v>
          </cell>
          <cell r="R4343">
            <v>0</v>
          </cell>
          <cell r="S4343">
            <v>0</v>
          </cell>
        </row>
        <row r="4344">
          <cell r="C4344">
            <v>0</v>
          </cell>
          <cell r="D4344">
            <v>0</v>
          </cell>
          <cell r="E4344">
            <v>0</v>
          </cell>
          <cell r="F4344">
            <v>0</v>
          </cell>
          <cell r="G4344">
            <v>0</v>
          </cell>
          <cell r="H4344">
            <v>0</v>
          </cell>
          <cell r="Q4344">
            <v>0</v>
          </cell>
          <cell r="R4344">
            <v>0</v>
          </cell>
          <cell r="S4344">
            <v>0</v>
          </cell>
        </row>
        <row r="4345">
          <cell r="C4345">
            <v>0</v>
          </cell>
          <cell r="D4345">
            <v>0</v>
          </cell>
          <cell r="E4345">
            <v>0</v>
          </cell>
          <cell r="F4345">
            <v>0</v>
          </cell>
          <cell r="H4345">
            <v>0</v>
          </cell>
          <cell r="Q4345">
            <v>0</v>
          </cell>
          <cell r="R4345">
            <v>0</v>
          </cell>
          <cell r="S4345">
            <v>0</v>
          </cell>
        </row>
        <row r="4346">
          <cell r="C4346">
            <v>0</v>
          </cell>
          <cell r="D4346">
            <v>0</v>
          </cell>
          <cell r="E4346">
            <v>0</v>
          </cell>
          <cell r="F4346">
            <v>0</v>
          </cell>
          <cell r="H4346">
            <v>0</v>
          </cell>
          <cell r="Q4346">
            <v>0</v>
          </cell>
          <cell r="R4346">
            <v>0</v>
          </cell>
          <cell r="S4346">
            <v>0</v>
          </cell>
        </row>
        <row r="4347">
          <cell r="B4347">
            <v>4</v>
          </cell>
          <cell r="C4347" t="str">
            <v>基本直接费</v>
          </cell>
          <cell r="G4347">
            <v>7.0594937473844981</v>
          </cell>
        </row>
        <row r="4348">
          <cell r="B4348">
            <v>5</v>
          </cell>
          <cell r="C4348" t="str">
            <v>其他直接费</v>
          </cell>
          <cell r="G4348">
            <v>1.1462183219376276</v>
          </cell>
        </row>
        <row r="4349">
          <cell r="B4349">
            <v>6</v>
          </cell>
          <cell r="C4349" t="str">
            <v>间接费</v>
          </cell>
          <cell r="G4349">
            <v>0.53132856440577259</v>
          </cell>
        </row>
        <row r="4350">
          <cell r="B4350">
            <v>7</v>
          </cell>
          <cell r="C4350" t="str">
            <v>合计</v>
          </cell>
          <cell r="G4350">
            <v>8.7370406337278972</v>
          </cell>
        </row>
        <row r="4352">
          <cell r="B4352" t="str">
            <v>单   价   分   析   表</v>
          </cell>
          <cell r="J4352" t="str">
            <v>工序划分</v>
          </cell>
          <cell r="Q4352" t="str">
            <v>汇总项</v>
          </cell>
        </row>
        <row r="4354">
          <cell r="A4354" t="str">
            <v>BOQ系数</v>
          </cell>
          <cell r="B4354" t="str">
            <v>项目编号:</v>
          </cell>
          <cell r="C4354" t="str">
            <v>砼管座0.4</v>
          </cell>
          <cell r="G4354" t="str">
            <v>数量</v>
          </cell>
          <cell r="H4354">
            <v>100.5</v>
          </cell>
          <cell r="I4354" t="str">
            <v>单价</v>
          </cell>
        </row>
        <row r="4355">
          <cell r="B4355" t="str">
            <v>项目名称:</v>
          </cell>
          <cell r="C4355" t="str">
            <v>Ditto for Tees</v>
          </cell>
          <cell r="G4355" t="str">
            <v>单位</v>
          </cell>
          <cell r="H4355">
            <v>0</v>
          </cell>
          <cell r="I4355">
            <v>17.474081267455794</v>
          </cell>
          <cell r="J4355" t="str">
            <v>砼管座</v>
          </cell>
        </row>
        <row r="4356">
          <cell r="A4356" t="str">
            <v>砼管座0.4</v>
          </cell>
          <cell r="B4356" t="str">
            <v>单   价:</v>
          </cell>
          <cell r="C4356">
            <v>17.474081267455794</v>
          </cell>
          <cell r="D4356" t="str">
            <v>USD/</v>
          </cell>
          <cell r="G4356" t="str">
            <v>定额单位</v>
          </cell>
          <cell r="I4356">
            <v>1698</v>
          </cell>
          <cell r="J4356" t="str">
            <v>6=499</v>
          </cell>
        </row>
        <row r="4357">
          <cell r="A4357" t="str">
            <v>定额号</v>
          </cell>
          <cell r="B4357" t="str">
            <v>E01</v>
          </cell>
          <cell r="C4357" t="str">
            <v>名称及规格</v>
          </cell>
          <cell r="D4357" t="str">
            <v>单位</v>
          </cell>
          <cell r="E4357" t="str">
            <v>数  量</v>
          </cell>
          <cell r="F4357" t="str">
            <v>单价</v>
          </cell>
          <cell r="G4357" t="str">
            <v>合价</v>
          </cell>
          <cell r="J4357" t="str">
            <v>10M3</v>
          </cell>
          <cell r="Q4357" t="str">
            <v>数量汇总</v>
          </cell>
          <cell r="R4357" t="str">
            <v>价格汇总(美元)</v>
          </cell>
          <cell r="S4357" t="str">
            <v>价格汇总(当地币)</v>
          </cell>
        </row>
        <row r="4358">
          <cell r="G4358" t="str">
            <v>美元</v>
          </cell>
          <cell r="H4358" t="str">
            <v>当地币</v>
          </cell>
          <cell r="J4358">
            <v>0.02</v>
          </cell>
        </row>
        <row r="4359">
          <cell r="A4359" t="str">
            <v>L00</v>
          </cell>
          <cell r="B4359">
            <v>1</v>
          </cell>
          <cell r="C4359" t="str">
            <v>人工</v>
          </cell>
          <cell r="G4359">
            <v>1.7472815234173957</v>
          </cell>
          <cell r="H4359">
            <v>169.7484</v>
          </cell>
          <cell r="Q4359">
            <v>0</v>
          </cell>
          <cell r="R4359">
            <v>175.60179310344827</v>
          </cell>
          <cell r="S4359">
            <v>17059.714200000002</v>
          </cell>
        </row>
        <row r="4360">
          <cell r="A4360" t="str">
            <v>L10</v>
          </cell>
          <cell r="B4360">
            <v>1.1000000000000001</v>
          </cell>
          <cell r="C4360" t="str">
            <v>力工</v>
          </cell>
          <cell r="D4360" t="str">
            <v>day</v>
          </cell>
          <cell r="E4360">
            <v>0.43248000000000003</v>
          </cell>
          <cell r="F4360">
            <v>2.8821410190427175</v>
          </cell>
          <cell r="G4360">
            <v>1.2464683479155945</v>
          </cell>
          <cell r="H4360">
            <v>121.09440000000001</v>
          </cell>
          <cell r="J4360">
            <v>21.624000000000002</v>
          </cell>
          <cell r="Q4360">
            <v>43.464240000000004</v>
          </cell>
          <cell r="R4360">
            <v>125.27006896551724</v>
          </cell>
          <cell r="S4360">
            <v>12169.987200000001</v>
          </cell>
        </row>
        <row r="4361">
          <cell r="A4361" t="str">
            <v>L20</v>
          </cell>
          <cell r="B4361">
            <v>1.2</v>
          </cell>
          <cell r="C4361" t="str">
            <v>技工</v>
          </cell>
          <cell r="D4361" t="str">
            <v>day</v>
          </cell>
          <cell r="E4361">
            <v>0.10812000000000001</v>
          </cell>
          <cell r="F4361">
            <v>4.6320123520329384</v>
          </cell>
          <cell r="G4361">
            <v>0.50081317550180138</v>
          </cell>
          <cell r="H4361">
            <v>48.654000000000003</v>
          </cell>
          <cell r="J4361">
            <v>5.4060000000000006</v>
          </cell>
          <cell r="Q4361">
            <v>10.866060000000001</v>
          </cell>
          <cell r="R4361">
            <v>50.33172413793104</v>
          </cell>
          <cell r="S4361">
            <v>4889.7270000000008</v>
          </cell>
        </row>
        <row r="4362">
          <cell r="A4362" t="str">
            <v>M000</v>
          </cell>
          <cell r="B4362">
            <v>2</v>
          </cell>
          <cell r="C4362" t="str">
            <v>建筑材料</v>
          </cell>
          <cell r="G4362">
            <v>11.087290030308228</v>
          </cell>
          <cell r="H4362">
            <v>1077.1302264444444</v>
          </cell>
          <cell r="Q4362">
            <v>0</v>
          </cell>
          <cell r="R4362">
            <v>1114.2726480459769</v>
          </cell>
          <cell r="S4362">
            <v>108251.58775766665</v>
          </cell>
        </row>
        <row r="4363">
          <cell r="A4363" t="str">
            <v>C20</v>
          </cell>
          <cell r="C4363" t="str">
            <v>混凝土C20</v>
          </cell>
          <cell r="D4363" t="str">
            <v>m3</v>
          </cell>
          <cell r="E4363">
            <v>0.20399999999999999</v>
          </cell>
          <cell r="F4363">
            <v>51.99</v>
          </cell>
          <cell r="G4363">
            <v>10.60596</v>
          </cell>
          <cell r="H4363">
            <v>1030.3690140000001</v>
          </cell>
          <cell r="J4363">
            <v>10.199999999999999</v>
          </cell>
          <cell r="Q4363">
            <v>20.501999999999999</v>
          </cell>
          <cell r="R4363">
            <v>1065.8989799999999</v>
          </cell>
          <cell r="S4363">
            <v>103552.08590700002</v>
          </cell>
        </row>
        <row r="4364">
          <cell r="A4364" t="str">
            <v>Q18</v>
          </cell>
          <cell r="C4364" t="str">
            <v>草袋</v>
          </cell>
          <cell r="D4364" t="str">
            <v>no</v>
          </cell>
          <cell r="E4364">
            <v>0.97719999999999996</v>
          </cell>
          <cell r="F4364">
            <v>0.33015873015873021</v>
          </cell>
          <cell r="G4364">
            <v>0.32263111111111115</v>
          </cell>
          <cell r="H4364">
            <v>31.343612444444449</v>
          </cell>
          <cell r="J4364">
            <v>48.86</v>
          </cell>
          <cell r="Q4364">
            <v>98.20859999999999</v>
          </cell>
          <cell r="R4364">
            <v>32.424426666666669</v>
          </cell>
          <cell r="S4364">
            <v>3150.0330506666674</v>
          </cell>
        </row>
        <row r="4365">
          <cell r="A4365" t="str">
            <v>Y08</v>
          </cell>
          <cell r="C4365" t="str">
            <v>水</v>
          </cell>
          <cell r="D4365" t="str">
            <v>m3</v>
          </cell>
          <cell r="E4365">
            <v>0.29039999999999999</v>
          </cell>
          <cell r="F4365">
            <v>0.51466803911477099</v>
          </cell>
          <cell r="G4365">
            <v>0.14945959855892949</v>
          </cell>
          <cell r="H4365">
            <v>14.52</v>
          </cell>
          <cell r="J4365">
            <v>14.52</v>
          </cell>
          <cell r="Q4365">
            <v>29.185199999999998</v>
          </cell>
          <cell r="R4365">
            <v>15.020689655172413</v>
          </cell>
          <cell r="S4365">
            <v>1459.26</v>
          </cell>
        </row>
        <row r="4366">
          <cell r="A4366" t="str">
            <v>Y09</v>
          </cell>
          <cell r="C4366" t="str">
            <v>电</v>
          </cell>
          <cell r="D4366" t="str">
            <v>kwh</v>
          </cell>
          <cell r="E4366">
            <v>8.1600000000000006E-2</v>
          </cell>
          <cell r="F4366">
            <v>0.11322696860524961</v>
          </cell>
          <cell r="G4366">
            <v>9.239320638188369E-3</v>
          </cell>
          <cell r="H4366">
            <v>0.89760000000000006</v>
          </cell>
          <cell r="J4366">
            <v>4.08</v>
          </cell>
          <cell r="Q4366">
            <v>8.200800000000001</v>
          </cell>
          <cell r="R4366">
            <v>0.92855172413793108</v>
          </cell>
          <cell r="S4366">
            <v>90.208800000000011</v>
          </cell>
        </row>
        <row r="4367">
          <cell r="C4367">
            <v>0</v>
          </cell>
          <cell r="D4367">
            <v>0</v>
          </cell>
          <cell r="E4367">
            <v>0</v>
          </cell>
          <cell r="F4367">
            <v>0</v>
          </cell>
          <cell r="G4367">
            <v>0</v>
          </cell>
          <cell r="H4367">
            <v>0</v>
          </cell>
          <cell r="Q4367">
            <v>0</v>
          </cell>
          <cell r="R4367">
            <v>0</v>
          </cell>
          <cell r="S4367">
            <v>0</v>
          </cell>
        </row>
        <row r="4368">
          <cell r="C4368">
            <v>0</v>
          </cell>
          <cell r="D4368">
            <v>0</v>
          </cell>
          <cell r="E4368">
            <v>0</v>
          </cell>
          <cell r="F4368">
            <v>0</v>
          </cell>
          <cell r="G4368">
            <v>0</v>
          </cell>
          <cell r="H4368">
            <v>0</v>
          </cell>
          <cell r="Q4368">
            <v>0</v>
          </cell>
          <cell r="R4368">
            <v>0</v>
          </cell>
          <cell r="S4368">
            <v>0</v>
          </cell>
        </row>
        <row r="4369">
          <cell r="C4369">
            <v>0</v>
          </cell>
          <cell r="D4369">
            <v>0</v>
          </cell>
          <cell r="E4369">
            <v>0</v>
          </cell>
          <cell r="F4369">
            <v>0</v>
          </cell>
          <cell r="G4369">
            <v>0</v>
          </cell>
          <cell r="H4369">
            <v>0</v>
          </cell>
          <cell r="Q4369">
            <v>0</v>
          </cell>
          <cell r="R4369">
            <v>0</v>
          </cell>
          <cell r="S4369">
            <v>0</v>
          </cell>
        </row>
        <row r="4370">
          <cell r="C4370">
            <v>0</v>
          </cell>
          <cell r="D4370">
            <v>0</v>
          </cell>
          <cell r="E4370">
            <v>0</v>
          </cell>
          <cell r="F4370">
            <v>0</v>
          </cell>
          <cell r="G4370">
            <v>0</v>
          </cell>
          <cell r="H4370">
            <v>0</v>
          </cell>
          <cell r="Q4370">
            <v>0</v>
          </cell>
          <cell r="R4370">
            <v>0</v>
          </cell>
          <cell r="S4370">
            <v>0</v>
          </cell>
        </row>
        <row r="4371">
          <cell r="C4371">
            <v>0</v>
          </cell>
          <cell r="D4371">
            <v>0</v>
          </cell>
          <cell r="E4371">
            <v>0</v>
          </cell>
          <cell r="F4371">
            <v>0</v>
          </cell>
          <cell r="G4371">
            <v>0</v>
          </cell>
          <cell r="H4371">
            <v>0</v>
          </cell>
          <cell r="Q4371">
            <v>0</v>
          </cell>
          <cell r="R4371">
            <v>0</v>
          </cell>
          <cell r="S4371">
            <v>0</v>
          </cell>
        </row>
        <row r="4372">
          <cell r="C4372">
            <v>0</v>
          </cell>
          <cell r="D4372">
            <v>0</v>
          </cell>
          <cell r="E4372">
            <v>0</v>
          </cell>
          <cell r="F4372">
            <v>0</v>
          </cell>
          <cell r="G4372">
            <v>0</v>
          </cell>
          <cell r="H4372">
            <v>0</v>
          </cell>
          <cell r="Q4372">
            <v>0</v>
          </cell>
          <cell r="R4372">
            <v>0</v>
          </cell>
          <cell r="S4372">
            <v>0</v>
          </cell>
        </row>
        <row r="4373">
          <cell r="C4373">
            <v>0</v>
          </cell>
          <cell r="D4373">
            <v>0</v>
          </cell>
          <cell r="E4373">
            <v>0</v>
          </cell>
          <cell r="F4373">
            <v>0</v>
          </cell>
          <cell r="G4373">
            <v>0</v>
          </cell>
          <cell r="H4373">
            <v>0</v>
          </cell>
          <cell r="Q4373">
            <v>0</v>
          </cell>
          <cell r="R4373">
            <v>0</v>
          </cell>
          <cell r="S4373">
            <v>0</v>
          </cell>
        </row>
        <row r="4374">
          <cell r="C4374">
            <v>0</v>
          </cell>
          <cell r="D4374">
            <v>0</v>
          </cell>
          <cell r="E4374">
            <v>0</v>
          </cell>
          <cell r="F4374">
            <v>0</v>
          </cell>
          <cell r="G4374">
            <v>0</v>
          </cell>
          <cell r="H4374">
            <v>0</v>
          </cell>
          <cell r="Q4374">
            <v>0</v>
          </cell>
          <cell r="R4374">
            <v>0</v>
          </cell>
          <cell r="S4374">
            <v>0</v>
          </cell>
        </row>
        <row r="4375">
          <cell r="C4375">
            <v>0</v>
          </cell>
          <cell r="D4375">
            <v>0</v>
          </cell>
          <cell r="E4375">
            <v>0</v>
          </cell>
          <cell r="F4375">
            <v>0</v>
          </cell>
          <cell r="G4375">
            <v>0</v>
          </cell>
          <cell r="H4375">
            <v>0</v>
          </cell>
          <cell r="Q4375">
            <v>0</v>
          </cell>
          <cell r="R4375">
            <v>0</v>
          </cell>
          <cell r="S4375">
            <v>0</v>
          </cell>
        </row>
        <row r="4376">
          <cell r="C4376">
            <v>0</v>
          </cell>
          <cell r="D4376">
            <v>0</v>
          </cell>
          <cell r="E4376">
            <v>0</v>
          </cell>
          <cell r="F4376">
            <v>0</v>
          </cell>
          <cell r="G4376">
            <v>0</v>
          </cell>
          <cell r="H4376">
            <v>0</v>
          </cell>
          <cell r="Q4376">
            <v>0</v>
          </cell>
          <cell r="R4376">
            <v>0</v>
          </cell>
          <cell r="S4376">
            <v>0</v>
          </cell>
        </row>
        <row r="4377">
          <cell r="C4377">
            <v>0</v>
          </cell>
          <cell r="D4377">
            <v>0</v>
          </cell>
          <cell r="E4377">
            <v>0</v>
          </cell>
          <cell r="F4377">
            <v>0</v>
          </cell>
          <cell r="G4377">
            <v>0</v>
          </cell>
          <cell r="H4377">
            <v>0</v>
          </cell>
          <cell r="Q4377">
            <v>0</v>
          </cell>
          <cell r="R4377">
            <v>0</v>
          </cell>
          <cell r="S4377">
            <v>0</v>
          </cell>
        </row>
        <row r="4378">
          <cell r="C4378">
            <v>0</v>
          </cell>
          <cell r="D4378">
            <v>0</v>
          </cell>
          <cell r="E4378">
            <v>0</v>
          </cell>
          <cell r="F4378">
            <v>0</v>
          </cell>
          <cell r="G4378">
            <v>0</v>
          </cell>
          <cell r="H4378">
            <v>0</v>
          </cell>
          <cell r="Q4378">
            <v>0</v>
          </cell>
          <cell r="R4378">
            <v>0</v>
          </cell>
          <cell r="S4378">
            <v>0</v>
          </cell>
        </row>
        <row r="4379">
          <cell r="C4379">
            <v>0</v>
          </cell>
          <cell r="D4379">
            <v>0</v>
          </cell>
          <cell r="E4379">
            <v>0</v>
          </cell>
          <cell r="F4379">
            <v>0</v>
          </cell>
          <cell r="G4379">
            <v>0</v>
          </cell>
          <cell r="H4379">
            <v>0</v>
          </cell>
          <cell r="Q4379">
            <v>0</v>
          </cell>
          <cell r="R4379">
            <v>0</v>
          </cell>
          <cell r="S4379">
            <v>0</v>
          </cell>
        </row>
        <row r="4380">
          <cell r="C4380">
            <v>0</v>
          </cell>
          <cell r="D4380">
            <v>0</v>
          </cell>
          <cell r="E4380">
            <v>0</v>
          </cell>
          <cell r="F4380">
            <v>0</v>
          </cell>
          <cell r="G4380">
            <v>0</v>
          </cell>
          <cell r="H4380">
            <v>0</v>
          </cell>
          <cell r="Q4380">
            <v>0</v>
          </cell>
          <cell r="R4380">
            <v>0</v>
          </cell>
          <cell r="S4380">
            <v>0</v>
          </cell>
        </row>
        <row r="4381">
          <cell r="C4381">
            <v>0</v>
          </cell>
          <cell r="D4381">
            <v>0</v>
          </cell>
          <cell r="E4381">
            <v>0</v>
          </cell>
          <cell r="F4381">
            <v>0</v>
          </cell>
          <cell r="G4381">
            <v>0</v>
          </cell>
          <cell r="H4381">
            <v>0</v>
          </cell>
          <cell r="Q4381">
            <v>0</v>
          </cell>
          <cell r="R4381">
            <v>0</v>
          </cell>
          <cell r="S4381">
            <v>0</v>
          </cell>
        </row>
        <row r="4382">
          <cell r="A4382" t="str">
            <v>m998</v>
          </cell>
          <cell r="C4382" t="str">
            <v>其它材料费</v>
          </cell>
          <cell r="D4382" t="str">
            <v>%</v>
          </cell>
          <cell r="E4382">
            <v>0</v>
          </cell>
          <cell r="F4382">
            <v>0</v>
          </cell>
          <cell r="G4382">
            <v>0</v>
          </cell>
          <cell r="H4382">
            <v>0</v>
          </cell>
          <cell r="Q4382">
            <v>0</v>
          </cell>
          <cell r="R4382">
            <v>0</v>
          </cell>
          <cell r="S4382">
            <v>0</v>
          </cell>
        </row>
        <row r="4383">
          <cell r="A4383" t="str">
            <v>m999</v>
          </cell>
          <cell r="C4383" t="str">
            <v>其它材料费</v>
          </cell>
          <cell r="D4383" t="str">
            <v>usd</v>
          </cell>
          <cell r="E4383">
            <v>0</v>
          </cell>
          <cell r="F4383">
            <v>1</v>
          </cell>
          <cell r="G4383">
            <v>0</v>
          </cell>
          <cell r="H4383">
            <v>0</v>
          </cell>
          <cell r="Q4383">
            <v>0</v>
          </cell>
          <cell r="R4383">
            <v>0</v>
          </cell>
          <cell r="S4383">
            <v>0</v>
          </cell>
        </row>
        <row r="4384">
          <cell r="A4384" t="str">
            <v>E000</v>
          </cell>
          <cell r="B4384">
            <v>3</v>
          </cell>
          <cell r="C4384" t="str">
            <v>施工设备</v>
          </cell>
          <cell r="G4384">
            <v>1.2844159410433726</v>
          </cell>
          <cell r="H4384">
            <v>124.78100867236365</v>
          </cell>
          <cell r="Q4384">
            <v>0</v>
          </cell>
          <cell r="R4384">
            <v>129.08380207485894</v>
          </cell>
          <cell r="S4384">
            <v>12540.491371572547</v>
          </cell>
        </row>
        <row r="4385">
          <cell r="A4385" t="str">
            <v>E403</v>
          </cell>
          <cell r="C4385" t="str">
            <v>混凝土搅拌机</v>
          </cell>
          <cell r="D4385" t="str">
            <v>台班</v>
          </cell>
          <cell r="E4385">
            <v>2.0400000000000001E-2</v>
          </cell>
          <cell r="F4385">
            <v>28.477384246729034</v>
          </cell>
          <cell r="G4385">
            <v>0.58093863863327233</v>
          </cell>
          <cell r="H4385">
            <v>56.438188743222412</v>
          </cell>
          <cell r="J4385">
            <v>1.02</v>
          </cell>
          <cell r="Q4385">
            <v>2.0502000000000002</v>
          </cell>
          <cell r="R4385">
            <v>58.384333182643871</v>
          </cell>
          <cell r="S4385">
            <v>5672.0379686938522</v>
          </cell>
        </row>
        <row r="4386">
          <cell r="C4386">
            <v>0</v>
          </cell>
          <cell r="D4386">
            <v>0</v>
          </cell>
          <cell r="E4386">
            <v>0</v>
          </cell>
          <cell r="F4386">
            <v>0</v>
          </cell>
          <cell r="G4386">
            <v>0</v>
          </cell>
          <cell r="H4386">
            <v>0</v>
          </cell>
          <cell r="Q4386">
            <v>0</v>
          </cell>
          <cell r="R4386">
            <v>0</v>
          </cell>
          <cell r="S4386">
            <v>0</v>
          </cell>
        </row>
        <row r="4387">
          <cell r="A4387" t="str">
            <v>E016</v>
          </cell>
          <cell r="C4387" t="str">
            <v>机动翻斗车</v>
          </cell>
          <cell r="D4387" t="str">
            <v>台班</v>
          </cell>
          <cell r="E4387">
            <v>1.6E-2</v>
          </cell>
          <cell r="F4387">
            <v>43.967331400631274</v>
          </cell>
          <cell r="G4387">
            <v>0.70347730241010042</v>
          </cell>
          <cell r="H4387">
            <v>68.342819929141257</v>
          </cell>
          <cell r="J4387">
            <v>0.8</v>
          </cell>
          <cell r="Q4387">
            <v>1.6080000000000001</v>
          </cell>
          <cell r="R4387">
            <v>70.699468892215094</v>
          </cell>
          <cell r="S4387">
            <v>6868.4534028786966</v>
          </cell>
        </row>
        <row r="4388">
          <cell r="C4388">
            <v>0</v>
          </cell>
          <cell r="D4388">
            <v>0</v>
          </cell>
          <cell r="E4388">
            <v>0</v>
          </cell>
          <cell r="F4388">
            <v>0</v>
          </cell>
          <cell r="G4388">
            <v>0</v>
          </cell>
          <cell r="H4388">
            <v>0</v>
          </cell>
          <cell r="Q4388">
            <v>0</v>
          </cell>
          <cell r="R4388">
            <v>0</v>
          </cell>
          <cell r="S4388">
            <v>0</v>
          </cell>
        </row>
        <row r="4389">
          <cell r="C4389">
            <v>0</v>
          </cell>
          <cell r="D4389">
            <v>0</v>
          </cell>
          <cell r="E4389">
            <v>0</v>
          </cell>
          <cell r="F4389">
            <v>0</v>
          </cell>
          <cell r="G4389">
            <v>0</v>
          </cell>
          <cell r="H4389">
            <v>0</v>
          </cell>
          <cell r="Q4389">
            <v>0</v>
          </cell>
          <cell r="R4389">
            <v>0</v>
          </cell>
          <cell r="S4389">
            <v>0</v>
          </cell>
        </row>
        <row r="4390">
          <cell r="C4390">
            <v>0</v>
          </cell>
          <cell r="D4390">
            <v>0</v>
          </cell>
          <cell r="E4390">
            <v>0</v>
          </cell>
          <cell r="F4390">
            <v>0</v>
          </cell>
          <cell r="G4390">
            <v>0</v>
          </cell>
          <cell r="H4390">
            <v>0</v>
          </cell>
          <cell r="Q4390">
            <v>0</v>
          </cell>
          <cell r="R4390">
            <v>0</v>
          </cell>
          <cell r="S4390">
            <v>0</v>
          </cell>
        </row>
        <row r="4391">
          <cell r="C4391">
            <v>0</v>
          </cell>
          <cell r="D4391">
            <v>0</v>
          </cell>
          <cell r="E4391">
            <v>0</v>
          </cell>
          <cell r="F4391">
            <v>0</v>
          </cell>
          <cell r="G4391">
            <v>0</v>
          </cell>
          <cell r="H4391">
            <v>0</v>
          </cell>
          <cell r="Q4391">
            <v>0</v>
          </cell>
          <cell r="R4391">
            <v>0</v>
          </cell>
          <cell r="S4391">
            <v>0</v>
          </cell>
        </row>
        <row r="4392">
          <cell r="C4392">
            <v>0</v>
          </cell>
          <cell r="D4392">
            <v>0</v>
          </cell>
          <cell r="E4392">
            <v>0</v>
          </cell>
          <cell r="F4392">
            <v>0</v>
          </cell>
          <cell r="G4392">
            <v>0</v>
          </cell>
          <cell r="H4392">
            <v>0</v>
          </cell>
          <cell r="Q4392">
            <v>0</v>
          </cell>
          <cell r="R4392">
            <v>0</v>
          </cell>
          <cell r="S4392">
            <v>0</v>
          </cell>
        </row>
        <row r="4393">
          <cell r="C4393">
            <v>0</v>
          </cell>
          <cell r="D4393">
            <v>0</v>
          </cell>
          <cell r="E4393">
            <v>0</v>
          </cell>
          <cell r="F4393">
            <v>0</v>
          </cell>
          <cell r="G4393">
            <v>0</v>
          </cell>
          <cell r="H4393">
            <v>0</v>
          </cell>
          <cell r="Q4393">
            <v>0</v>
          </cell>
          <cell r="R4393">
            <v>0</v>
          </cell>
          <cell r="S4393">
            <v>0</v>
          </cell>
        </row>
        <row r="4394">
          <cell r="C4394">
            <v>0</v>
          </cell>
          <cell r="D4394">
            <v>0</v>
          </cell>
          <cell r="E4394">
            <v>0</v>
          </cell>
          <cell r="F4394">
            <v>0</v>
          </cell>
          <cell r="G4394">
            <v>0</v>
          </cell>
          <cell r="H4394">
            <v>0</v>
          </cell>
          <cell r="Q4394">
            <v>0</v>
          </cell>
          <cell r="R4394">
            <v>0</v>
          </cell>
          <cell r="S4394">
            <v>0</v>
          </cell>
        </row>
        <row r="4395">
          <cell r="C4395">
            <v>0</v>
          </cell>
          <cell r="D4395">
            <v>0</v>
          </cell>
          <cell r="E4395">
            <v>0</v>
          </cell>
          <cell r="F4395">
            <v>0</v>
          </cell>
          <cell r="H4395">
            <v>0</v>
          </cell>
          <cell r="Q4395">
            <v>0</v>
          </cell>
          <cell r="R4395">
            <v>0</v>
          </cell>
          <cell r="S4395">
            <v>0</v>
          </cell>
        </row>
        <row r="4396">
          <cell r="C4396">
            <v>0</v>
          </cell>
          <cell r="D4396">
            <v>0</v>
          </cell>
          <cell r="E4396">
            <v>0</v>
          </cell>
          <cell r="F4396">
            <v>0</v>
          </cell>
          <cell r="H4396">
            <v>0</v>
          </cell>
          <cell r="Q4396">
            <v>0</v>
          </cell>
          <cell r="R4396">
            <v>0</v>
          </cell>
          <cell r="S4396">
            <v>0</v>
          </cell>
        </row>
        <row r="4397">
          <cell r="B4397">
            <v>4</v>
          </cell>
          <cell r="C4397" t="str">
            <v>基本直接费</v>
          </cell>
          <cell r="G4397">
            <v>14.118987494768996</v>
          </cell>
        </row>
        <row r="4398">
          <cell r="B4398">
            <v>5</v>
          </cell>
          <cell r="C4398" t="str">
            <v>其他直接费</v>
          </cell>
          <cell r="G4398">
            <v>2.2924366438752553</v>
          </cell>
        </row>
        <row r="4399">
          <cell r="B4399">
            <v>6</v>
          </cell>
          <cell r="C4399" t="str">
            <v>间接费</v>
          </cell>
          <cell r="G4399">
            <v>1.0626571288115452</v>
          </cell>
        </row>
        <row r="4400">
          <cell r="B4400">
            <v>7</v>
          </cell>
          <cell r="C4400" t="str">
            <v>合计</v>
          </cell>
          <cell r="G4400">
            <v>17.474081267455794</v>
          </cell>
        </row>
        <row r="4402">
          <cell r="B4402" t="str">
            <v>单   价   分   析   表</v>
          </cell>
          <cell r="J4402" t="str">
            <v>工序划分</v>
          </cell>
          <cell r="Q4402" t="str">
            <v>汇总项</v>
          </cell>
        </row>
        <row r="4404">
          <cell r="A4404" t="str">
            <v>BOQ系数</v>
          </cell>
          <cell r="B4404" t="str">
            <v>项目编号:</v>
          </cell>
          <cell r="C4404" t="str">
            <v>砼管座0.2</v>
          </cell>
          <cell r="G4404" t="str">
            <v>数量</v>
          </cell>
          <cell r="H4404">
            <v>35</v>
          </cell>
          <cell r="I4404" t="str">
            <v>单价</v>
          </cell>
        </row>
        <row r="4405">
          <cell r="B4405" t="str">
            <v>项目名称:</v>
          </cell>
          <cell r="C4405" t="str">
            <v>DN 315</v>
          </cell>
          <cell r="G4405" t="str">
            <v>单位</v>
          </cell>
          <cell r="H4405">
            <v>0</v>
          </cell>
          <cell r="I4405">
            <v>17.474081267455794</v>
          </cell>
          <cell r="J4405" t="str">
            <v>砼管座</v>
          </cell>
        </row>
        <row r="4406">
          <cell r="A4406" t="str">
            <v>砼管座0.2</v>
          </cell>
          <cell r="B4406" t="str">
            <v>单   价:</v>
          </cell>
          <cell r="C4406">
            <v>17.474081267455794</v>
          </cell>
          <cell r="D4406" t="str">
            <v>USD/</v>
          </cell>
          <cell r="G4406" t="str">
            <v>定额单位</v>
          </cell>
          <cell r="I4406">
            <v>1698</v>
          </cell>
          <cell r="J4406" t="str">
            <v>6=499</v>
          </cell>
        </row>
        <row r="4407">
          <cell r="A4407" t="str">
            <v>定额号</v>
          </cell>
          <cell r="B4407" t="str">
            <v>E01</v>
          </cell>
          <cell r="C4407" t="str">
            <v>名称及规格</v>
          </cell>
          <cell r="D4407" t="str">
            <v>单位</v>
          </cell>
          <cell r="E4407" t="str">
            <v>数  量</v>
          </cell>
          <cell r="F4407" t="str">
            <v>单价</v>
          </cell>
          <cell r="G4407" t="str">
            <v>合价</v>
          </cell>
          <cell r="J4407" t="str">
            <v>10M3</v>
          </cell>
          <cell r="Q4407" t="str">
            <v>数量汇总</v>
          </cell>
          <cell r="R4407" t="str">
            <v>价格汇总(美元)</v>
          </cell>
          <cell r="S4407" t="str">
            <v>价格汇总(当地币)</v>
          </cell>
        </row>
        <row r="4408">
          <cell r="G4408" t="str">
            <v>美元</v>
          </cell>
          <cell r="H4408" t="str">
            <v>当地币</v>
          </cell>
          <cell r="J4408">
            <v>0.02</v>
          </cell>
        </row>
        <row r="4409">
          <cell r="A4409" t="str">
            <v>L00</v>
          </cell>
          <cell r="B4409">
            <v>1</v>
          </cell>
          <cell r="C4409" t="str">
            <v>人工</v>
          </cell>
          <cell r="G4409">
            <v>1.7472815234173957</v>
          </cell>
          <cell r="H4409">
            <v>169.7484</v>
          </cell>
          <cell r="Q4409">
            <v>0</v>
          </cell>
          <cell r="R4409">
            <v>61.154853319608847</v>
          </cell>
          <cell r="S4409">
            <v>5941.1940000000004</v>
          </cell>
        </row>
        <row r="4410">
          <cell r="A4410" t="str">
            <v>L10</v>
          </cell>
          <cell r="B4410">
            <v>1.1000000000000001</v>
          </cell>
          <cell r="C4410" t="str">
            <v>力工</v>
          </cell>
          <cell r="D4410" t="str">
            <v>day</v>
          </cell>
          <cell r="E4410">
            <v>0.43248000000000003</v>
          </cell>
          <cell r="F4410">
            <v>2.8821410190427175</v>
          </cell>
          <cell r="G4410">
            <v>1.2464683479155945</v>
          </cell>
          <cell r="H4410">
            <v>121.09440000000001</v>
          </cell>
          <cell r="J4410">
            <v>21.624000000000002</v>
          </cell>
          <cell r="Q4410">
            <v>15.136800000000001</v>
          </cell>
          <cell r="R4410">
            <v>43.626392177045808</v>
          </cell>
          <cell r="S4410">
            <v>4238.3040000000001</v>
          </cell>
        </row>
        <row r="4411">
          <cell r="A4411" t="str">
            <v>L20</v>
          </cell>
          <cell r="B4411">
            <v>1.2</v>
          </cell>
          <cell r="C4411" t="str">
            <v>技工</v>
          </cell>
          <cell r="D4411" t="str">
            <v>day</v>
          </cell>
          <cell r="E4411">
            <v>0.10812000000000001</v>
          </cell>
          <cell r="F4411">
            <v>4.6320123520329384</v>
          </cell>
          <cell r="G4411">
            <v>0.50081317550180138</v>
          </cell>
          <cell r="H4411">
            <v>48.654000000000003</v>
          </cell>
          <cell r="J4411">
            <v>5.4060000000000006</v>
          </cell>
          <cell r="Q4411">
            <v>3.7842000000000002</v>
          </cell>
          <cell r="R4411">
            <v>17.528461142563049</v>
          </cell>
          <cell r="S4411">
            <v>1702.89</v>
          </cell>
        </row>
        <row r="4412">
          <cell r="A4412" t="str">
            <v>M000</v>
          </cell>
          <cell r="B4412">
            <v>2</v>
          </cell>
          <cell r="C4412" t="str">
            <v>建筑材料</v>
          </cell>
          <cell r="G4412">
            <v>11.087290030308228</v>
          </cell>
          <cell r="H4412">
            <v>1077.1302264444444</v>
          </cell>
          <cell r="Q4412">
            <v>0</v>
          </cell>
          <cell r="R4412">
            <v>388.05515106078798</v>
          </cell>
          <cell r="S4412">
            <v>37699.557925555549</v>
          </cell>
        </row>
        <row r="4413">
          <cell r="A4413" t="str">
            <v>C20</v>
          </cell>
          <cell r="C4413" t="str">
            <v>混凝土C20</v>
          </cell>
          <cell r="D4413" t="str">
            <v>m3</v>
          </cell>
          <cell r="E4413">
            <v>0.20399999999999999</v>
          </cell>
          <cell r="F4413">
            <v>51.99</v>
          </cell>
          <cell r="G4413">
            <v>10.60596</v>
          </cell>
          <cell r="H4413">
            <v>1030.3690140000001</v>
          </cell>
          <cell r="J4413">
            <v>10.199999999999999</v>
          </cell>
          <cell r="Q4413">
            <v>7.14</v>
          </cell>
          <cell r="R4413">
            <v>371.20859999999999</v>
          </cell>
          <cell r="S4413">
            <v>36062.915490000007</v>
          </cell>
        </row>
        <row r="4414">
          <cell r="A4414" t="str">
            <v>Q18</v>
          </cell>
          <cell r="C4414" t="str">
            <v>草袋</v>
          </cell>
          <cell r="D4414" t="str">
            <v>no</v>
          </cell>
          <cell r="E4414">
            <v>0.97719999999999996</v>
          </cell>
          <cell r="F4414">
            <v>0.33015873015873021</v>
          </cell>
          <cell r="G4414">
            <v>0.32263111111111115</v>
          </cell>
          <cell r="H4414">
            <v>31.343612444444449</v>
          </cell>
          <cell r="J4414">
            <v>48.86</v>
          </cell>
          <cell r="Q4414">
            <v>34.201999999999998</v>
          </cell>
          <cell r="R4414">
            <v>11.292088888888889</v>
          </cell>
          <cell r="S4414">
            <v>1097.0264355555557</v>
          </cell>
        </row>
        <row r="4415">
          <cell r="A4415" t="str">
            <v>Y08</v>
          </cell>
          <cell r="C4415" t="str">
            <v>水</v>
          </cell>
          <cell r="D4415" t="str">
            <v>m3</v>
          </cell>
          <cell r="E4415">
            <v>0.29039999999999999</v>
          </cell>
          <cell r="F4415">
            <v>0.51466803911477099</v>
          </cell>
          <cell r="G4415">
            <v>0.14945959855892949</v>
          </cell>
          <cell r="H4415">
            <v>14.52</v>
          </cell>
          <cell r="J4415">
            <v>14.52</v>
          </cell>
          <cell r="Q4415">
            <v>10.164</v>
          </cell>
          <cell r="R4415">
            <v>5.2310859495625319</v>
          </cell>
          <cell r="S4415">
            <v>508.2</v>
          </cell>
        </row>
        <row r="4416">
          <cell r="A4416" t="str">
            <v>Y09</v>
          </cell>
          <cell r="C4416" t="str">
            <v>电</v>
          </cell>
          <cell r="D4416" t="str">
            <v>kwh</v>
          </cell>
          <cell r="E4416">
            <v>8.1600000000000006E-2</v>
          </cell>
          <cell r="F4416">
            <v>0.11322696860524961</v>
          </cell>
          <cell r="G4416">
            <v>9.239320638188369E-3</v>
          </cell>
          <cell r="H4416">
            <v>0.89760000000000006</v>
          </cell>
          <cell r="J4416">
            <v>4.08</v>
          </cell>
          <cell r="Q4416">
            <v>2.8560000000000003</v>
          </cell>
          <cell r="R4416">
            <v>0.32337622233659291</v>
          </cell>
          <cell r="S4416">
            <v>31.416000000000004</v>
          </cell>
        </row>
        <row r="4417">
          <cell r="C4417">
            <v>0</v>
          </cell>
          <cell r="D4417">
            <v>0</v>
          </cell>
          <cell r="E4417">
            <v>0</v>
          </cell>
          <cell r="F4417">
            <v>0</v>
          </cell>
          <cell r="G4417">
            <v>0</v>
          </cell>
          <cell r="H4417">
            <v>0</v>
          </cell>
          <cell r="Q4417">
            <v>0</v>
          </cell>
          <cell r="R4417">
            <v>0</v>
          </cell>
          <cell r="S4417">
            <v>0</v>
          </cell>
        </row>
        <row r="4418">
          <cell r="C4418">
            <v>0</v>
          </cell>
          <cell r="D4418">
            <v>0</v>
          </cell>
          <cell r="E4418">
            <v>0</v>
          </cell>
          <cell r="F4418">
            <v>0</v>
          </cell>
          <cell r="G4418">
            <v>0</v>
          </cell>
          <cell r="H4418">
            <v>0</v>
          </cell>
          <cell r="Q4418">
            <v>0</v>
          </cell>
          <cell r="R4418">
            <v>0</v>
          </cell>
          <cell r="S4418">
            <v>0</v>
          </cell>
        </row>
        <row r="4419">
          <cell r="C4419">
            <v>0</v>
          </cell>
          <cell r="D4419">
            <v>0</v>
          </cell>
          <cell r="E4419">
            <v>0</v>
          </cell>
          <cell r="F4419">
            <v>0</v>
          </cell>
          <cell r="G4419">
            <v>0</v>
          </cell>
          <cell r="H4419">
            <v>0</v>
          </cell>
          <cell r="Q4419">
            <v>0</v>
          </cell>
          <cell r="R4419">
            <v>0</v>
          </cell>
          <cell r="S4419">
            <v>0</v>
          </cell>
        </row>
        <row r="4420">
          <cell r="C4420">
            <v>0</v>
          </cell>
          <cell r="D4420">
            <v>0</v>
          </cell>
          <cell r="E4420">
            <v>0</v>
          </cell>
          <cell r="F4420">
            <v>0</v>
          </cell>
          <cell r="G4420">
            <v>0</v>
          </cell>
          <cell r="H4420">
            <v>0</v>
          </cell>
          <cell r="Q4420">
            <v>0</v>
          </cell>
          <cell r="R4420">
            <v>0</v>
          </cell>
          <cell r="S4420">
            <v>0</v>
          </cell>
        </row>
        <row r="4421">
          <cell r="C4421">
            <v>0</v>
          </cell>
          <cell r="D4421">
            <v>0</v>
          </cell>
          <cell r="E4421">
            <v>0</v>
          </cell>
          <cell r="F4421">
            <v>0</v>
          </cell>
          <cell r="G4421">
            <v>0</v>
          </cell>
          <cell r="H4421">
            <v>0</v>
          </cell>
          <cell r="Q4421">
            <v>0</v>
          </cell>
          <cell r="R4421">
            <v>0</v>
          </cell>
          <cell r="S4421">
            <v>0</v>
          </cell>
        </row>
        <row r="4422">
          <cell r="C4422">
            <v>0</v>
          </cell>
          <cell r="D4422">
            <v>0</v>
          </cell>
          <cell r="E4422">
            <v>0</v>
          </cell>
          <cell r="F4422">
            <v>0</v>
          </cell>
          <cell r="G4422">
            <v>0</v>
          </cell>
          <cell r="H4422">
            <v>0</v>
          </cell>
          <cell r="Q4422">
            <v>0</v>
          </cell>
          <cell r="R4422">
            <v>0</v>
          </cell>
          <cell r="S4422">
            <v>0</v>
          </cell>
        </row>
        <row r="4423">
          <cell r="C4423">
            <v>0</v>
          </cell>
          <cell r="D4423">
            <v>0</v>
          </cell>
          <cell r="E4423">
            <v>0</v>
          </cell>
          <cell r="F4423">
            <v>0</v>
          </cell>
          <cell r="G4423">
            <v>0</v>
          </cell>
          <cell r="H4423">
            <v>0</v>
          </cell>
          <cell r="Q4423">
            <v>0</v>
          </cell>
          <cell r="R4423">
            <v>0</v>
          </cell>
          <cell r="S4423">
            <v>0</v>
          </cell>
        </row>
        <row r="4424">
          <cell r="C4424">
            <v>0</v>
          </cell>
          <cell r="D4424">
            <v>0</v>
          </cell>
          <cell r="E4424">
            <v>0</v>
          </cell>
          <cell r="F4424">
            <v>0</v>
          </cell>
          <cell r="G4424">
            <v>0</v>
          </cell>
          <cell r="H4424">
            <v>0</v>
          </cell>
          <cell r="Q4424">
            <v>0</v>
          </cell>
          <cell r="R4424">
            <v>0</v>
          </cell>
          <cell r="S4424">
            <v>0</v>
          </cell>
        </row>
        <row r="4425">
          <cell r="C4425">
            <v>0</v>
          </cell>
          <cell r="D4425">
            <v>0</v>
          </cell>
          <cell r="E4425">
            <v>0</v>
          </cell>
          <cell r="F4425">
            <v>0</v>
          </cell>
          <cell r="G4425">
            <v>0</v>
          </cell>
          <cell r="H4425">
            <v>0</v>
          </cell>
          <cell r="Q4425">
            <v>0</v>
          </cell>
          <cell r="R4425">
            <v>0</v>
          </cell>
          <cell r="S4425">
            <v>0</v>
          </cell>
        </row>
        <row r="4426">
          <cell r="C4426">
            <v>0</v>
          </cell>
          <cell r="D4426">
            <v>0</v>
          </cell>
          <cell r="E4426">
            <v>0</v>
          </cell>
          <cell r="F4426">
            <v>0</v>
          </cell>
          <cell r="G4426">
            <v>0</v>
          </cell>
          <cell r="H4426">
            <v>0</v>
          </cell>
          <cell r="Q4426">
            <v>0</v>
          </cell>
          <cell r="R4426">
            <v>0</v>
          </cell>
          <cell r="S4426">
            <v>0</v>
          </cell>
        </row>
        <row r="4427">
          <cell r="C4427">
            <v>0</v>
          </cell>
          <cell r="D4427">
            <v>0</v>
          </cell>
          <cell r="E4427">
            <v>0</v>
          </cell>
          <cell r="F4427">
            <v>0</v>
          </cell>
          <cell r="G4427">
            <v>0</v>
          </cell>
          <cell r="H4427">
            <v>0</v>
          </cell>
          <cell r="Q4427">
            <v>0</v>
          </cell>
          <cell r="R4427">
            <v>0</v>
          </cell>
          <cell r="S4427">
            <v>0</v>
          </cell>
        </row>
        <row r="4428">
          <cell r="C4428">
            <v>0</v>
          </cell>
          <cell r="D4428">
            <v>0</v>
          </cell>
          <cell r="E4428">
            <v>0</v>
          </cell>
          <cell r="F4428">
            <v>0</v>
          </cell>
          <cell r="G4428">
            <v>0</v>
          </cell>
          <cell r="H4428">
            <v>0</v>
          </cell>
          <cell r="Q4428">
            <v>0</v>
          </cell>
          <cell r="R4428">
            <v>0</v>
          </cell>
          <cell r="S4428">
            <v>0</v>
          </cell>
        </row>
        <row r="4429">
          <cell r="C4429">
            <v>0</v>
          </cell>
          <cell r="D4429">
            <v>0</v>
          </cell>
          <cell r="E4429">
            <v>0</v>
          </cell>
          <cell r="F4429">
            <v>0</v>
          </cell>
          <cell r="G4429">
            <v>0</v>
          </cell>
          <cell r="H4429">
            <v>0</v>
          </cell>
          <cell r="Q4429">
            <v>0</v>
          </cell>
          <cell r="R4429">
            <v>0</v>
          </cell>
          <cell r="S4429">
            <v>0</v>
          </cell>
        </row>
        <row r="4430">
          <cell r="C4430">
            <v>0</v>
          </cell>
          <cell r="D4430">
            <v>0</v>
          </cell>
          <cell r="E4430">
            <v>0</v>
          </cell>
          <cell r="F4430">
            <v>0</v>
          </cell>
          <cell r="G4430">
            <v>0</v>
          </cell>
          <cell r="H4430">
            <v>0</v>
          </cell>
          <cell r="Q4430">
            <v>0</v>
          </cell>
          <cell r="R4430">
            <v>0</v>
          </cell>
          <cell r="S4430">
            <v>0</v>
          </cell>
        </row>
        <row r="4431">
          <cell r="C4431">
            <v>0</v>
          </cell>
          <cell r="D4431">
            <v>0</v>
          </cell>
          <cell r="E4431">
            <v>0</v>
          </cell>
          <cell r="F4431">
            <v>0</v>
          </cell>
          <cell r="G4431">
            <v>0</v>
          </cell>
          <cell r="H4431">
            <v>0</v>
          </cell>
          <cell r="Q4431">
            <v>0</v>
          </cell>
          <cell r="R4431">
            <v>0</v>
          </cell>
          <cell r="S4431">
            <v>0</v>
          </cell>
        </row>
        <row r="4432">
          <cell r="A4432" t="str">
            <v>m998</v>
          </cell>
          <cell r="C4432" t="str">
            <v>其它材料费</v>
          </cell>
          <cell r="D4432" t="str">
            <v>%</v>
          </cell>
          <cell r="E4432">
            <v>0</v>
          </cell>
          <cell r="F4432">
            <v>0</v>
          </cell>
          <cell r="G4432">
            <v>0</v>
          </cell>
          <cell r="H4432">
            <v>0</v>
          </cell>
          <cell r="Q4432">
            <v>0</v>
          </cell>
          <cell r="R4432">
            <v>0</v>
          </cell>
          <cell r="S4432">
            <v>0</v>
          </cell>
        </row>
        <row r="4433">
          <cell r="A4433" t="str">
            <v>m999</v>
          </cell>
          <cell r="C4433" t="str">
            <v>其它材料费</v>
          </cell>
          <cell r="D4433" t="str">
            <v>usd</v>
          </cell>
          <cell r="E4433">
            <v>0</v>
          </cell>
          <cell r="F4433">
            <v>1</v>
          </cell>
          <cell r="G4433">
            <v>0</v>
          </cell>
          <cell r="H4433">
            <v>0</v>
          </cell>
          <cell r="Q4433">
            <v>0</v>
          </cell>
          <cell r="R4433">
            <v>0</v>
          </cell>
          <cell r="S4433">
            <v>0</v>
          </cell>
        </row>
        <row r="4434">
          <cell r="A4434" t="str">
            <v>E000</v>
          </cell>
          <cell r="B4434">
            <v>3</v>
          </cell>
          <cell r="C4434" t="str">
            <v>施工设备</v>
          </cell>
          <cell r="G4434">
            <v>1.2844159410433726</v>
          </cell>
          <cell r="H4434">
            <v>124.78100867236365</v>
          </cell>
          <cell r="Q4434">
            <v>0</v>
          </cell>
          <cell r="R4434">
            <v>44.954557936518043</v>
          </cell>
          <cell r="S4434">
            <v>4367.3353035327282</v>
          </cell>
        </row>
        <row r="4435">
          <cell r="A4435" t="str">
            <v>E403</v>
          </cell>
          <cell r="C4435" t="str">
            <v>混凝土搅拌机</v>
          </cell>
          <cell r="D4435" t="str">
            <v>台班</v>
          </cell>
          <cell r="E4435">
            <v>2.0400000000000001E-2</v>
          </cell>
          <cell r="F4435">
            <v>28.477384246729034</v>
          </cell>
          <cell r="G4435">
            <v>0.58093863863327233</v>
          </cell>
          <cell r="H4435">
            <v>56.438188743222412</v>
          </cell>
          <cell r="J4435">
            <v>1.02</v>
          </cell>
          <cell r="Q4435">
            <v>0.71400000000000008</v>
          </cell>
          <cell r="R4435">
            <v>20.332852352164533</v>
          </cell>
          <cell r="S4435">
            <v>1975.3366060127844</v>
          </cell>
        </row>
        <row r="4436">
          <cell r="C4436">
            <v>0</v>
          </cell>
          <cell r="D4436">
            <v>0</v>
          </cell>
          <cell r="E4436">
            <v>0</v>
          </cell>
          <cell r="F4436">
            <v>0</v>
          </cell>
          <cell r="G4436">
            <v>0</v>
          </cell>
          <cell r="H4436">
            <v>0</v>
          </cell>
          <cell r="Q4436">
            <v>0</v>
          </cell>
          <cell r="R4436">
            <v>0</v>
          </cell>
          <cell r="S4436">
            <v>0</v>
          </cell>
        </row>
        <row r="4437">
          <cell r="A4437" t="str">
            <v>E016</v>
          </cell>
          <cell r="C4437" t="str">
            <v>机动翻斗车</v>
          </cell>
          <cell r="D4437" t="str">
            <v>台班</v>
          </cell>
          <cell r="E4437">
            <v>1.6E-2</v>
          </cell>
          <cell r="F4437">
            <v>43.967331400631274</v>
          </cell>
          <cell r="G4437">
            <v>0.70347730241010042</v>
          </cell>
          <cell r="H4437">
            <v>68.342819929141257</v>
          </cell>
          <cell r="J4437">
            <v>0.8</v>
          </cell>
          <cell r="Q4437">
            <v>0.56000000000000005</v>
          </cell>
          <cell r="R4437">
            <v>24.621705584353514</v>
          </cell>
          <cell r="S4437">
            <v>2391.998697519944</v>
          </cell>
        </row>
        <row r="4438">
          <cell r="C4438">
            <v>0</v>
          </cell>
          <cell r="D4438">
            <v>0</v>
          </cell>
          <cell r="E4438">
            <v>0</v>
          </cell>
          <cell r="F4438">
            <v>0</v>
          </cell>
          <cell r="G4438">
            <v>0</v>
          </cell>
          <cell r="H4438">
            <v>0</v>
          </cell>
          <cell r="Q4438">
            <v>0</v>
          </cell>
          <cell r="R4438">
            <v>0</v>
          </cell>
          <cell r="S4438">
            <v>0</v>
          </cell>
        </row>
        <row r="4439">
          <cell r="C4439">
            <v>0</v>
          </cell>
          <cell r="D4439">
            <v>0</v>
          </cell>
          <cell r="E4439">
            <v>0</v>
          </cell>
          <cell r="F4439">
            <v>0</v>
          </cell>
          <cell r="G4439">
            <v>0</v>
          </cell>
          <cell r="H4439">
            <v>0</v>
          </cell>
          <cell r="Q4439">
            <v>0</v>
          </cell>
          <cell r="R4439">
            <v>0</v>
          </cell>
          <cell r="S4439">
            <v>0</v>
          </cell>
        </row>
        <row r="4440">
          <cell r="C4440">
            <v>0</v>
          </cell>
          <cell r="D4440">
            <v>0</v>
          </cell>
          <cell r="E4440">
            <v>0</v>
          </cell>
          <cell r="F4440">
            <v>0</v>
          </cell>
          <cell r="G4440">
            <v>0</v>
          </cell>
          <cell r="H4440">
            <v>0</v>
          </cell>
          <cell r="Q4440">
            <v>0</v>
          </cell>
          <cell r="R4440">
            <v>0</v>
          </cell>
          <cell r="S4440">
            <v>0</v>
          </cell>
        </row>
        <row r="4441">
          <cell r="C4441">
            <v>0</v>
          </cell>
          <cell r="D4441">
            <v>0</v>
          </cell>
          <cell r="E4441">
            <v>0</v>
          </cell>
          <cell r="F4441">
            <v>0</v>
          </cell>
          <cell r="G4441">
            <v>0</v>
          </cell>
          <cell r="H4441">
            <v>0</v>
          </cell>
          <cell r="Q4441">
            <v>0</v>
          </cell>
          <cell r="R4441">
            <v>0</v>
          </cell>
          <cell r="S4441">
            <v>0</v>
          </cell>
        </row>
        <row r="4442">
          <cell r="C4442">
            <v>0</v>
          </cell>
          <cell r="D4442">
            <v>0</v>
          </cell>
          <cell r="E4442">
            <v>0</v>
          </cell>
          <cell r="F4442">
            <v>0</v>
          </cell>
          <cell r="G4442">
            <v>0</v>
          </cell>
          <cell r="H4442">
            <v>0</v>
          </cell>
          <cell r="Q4442">
            <v>0</v>
          </cell>
          <cell r="R4442">
            <v>0</v>
          </cell>
          <cell r="S4442">
            <v>0</v>
          </cell>
        </row>
        <row r="4443">
          <cell r="C4443">
            <v>0</v>
          </cell>
          <cell r="D4443">
            <v>0</v>
          </cell>
          <cell r="E4443">
            <v>0</v>
          </cell>
          <cell r="F4443">
            <v>0</v>
          </cell>
          <cell r="G4443">
            <v>0</v>
          </cell>
          <cell r="H4443">
            <v>0</v>
          </cell>
          <cell r="Q4443">
            <v>0</v>
          </cell>
          <cell r="R4443">
            <v>0</v>
          </cell>
          <cell r="S4443">
            <v>0</v>
          </cell>
        </row>
        <row r="4444">
          <cell r="C4444">
            <v>0</v>
          </cell>
          <cell r="D4444">
            <v>0</v>
          </cell>
          <cell r="E4444">
            <v>0</v>
          </cell>
          <cell r="F4444">
            <v>0</v>
          </cell>
          <cell r="G4444">
            <v>0</v>
          </cell>
          <cell r="H4444">
            <v>0</v>
          </cell>
          <cell r="Q4444">
            <v>0</v>
          </cell>
          <cell r="R4444">
            <v>0</v>
          </cell>
          <cell r="S4444">
            <v>0</v>
          </cell>
        </row>
        <row r="4445">
          <cell r="C4445">
            <v>0</v>
          </cell>
          <cell r="D4445">
            <v>0</v>
          </cell>
          <cell r="E4445">
            <v>0</v>
          </cell>
          <cell r="F4445">
            <v>0</v>
          </cell>
          <cell r="H4445">
            <v>0</v>
          </cell>
          <cell r="Q4445">
            <v>0</v>
          </cell>
          <cell r="R4445">
            <v>0</v>
          </cell>
          <cell r="S4445">
            <v>0</v>
          </cell>
        </row>
        <row r="4446">
          <cell r="C4446">
            <v>0</v>
          </cell>
          <cell r="D4446">
            <v>0</v>
          </cell>
          <cell r="E4446">
            <v>0</v>
          </cell>
          <cell r="F4446">
            <v>0</v>
          </cell>
          <cell r="H4446">
            <v>0</v>
          </cell>
          <cell r="Q4446">
            <v>0</v>
          </cell>
          <cell r="R4446">
            <v>0</v>
          </cell>
          <cell r="S4446">
            <v>0</v>
          </cell>
        </row>
        <row r="4447">
          <cell r="B4447">
            <v>4</v>
          </cell>
          <cell r="C4447" t="str">
            <v>基本直接费</v>
          </cell>
          <cell r="G4447">
            <v>14.118987494768996</v>
          </cell>
        </row>
        <row r="4448">
          <cell r="B4448">
            <v>5</v>
          </cell>
          <cell r="C4448" t="str">
            <v>其他直接费</v>
          </cell>
          <cell r="G4448">
            <v>2.2924366438752553</v>
          </cell>
        </row>
        <row r="4449">
          <cell r="B4449">
            <v>6</v>
          </cell>
          <cell r="C4449" t="str">
            <v>间接费</v>
          </cell>
          <cell r="G4449">
            <v>1.0626571288115452</v>
          </cell>
        </row>
        <row r="4450">
          <cell r="B4450">
            <v>7</v>
          </cell>
          <cell r="C4450" t="str">
            <v>合计</v>
          </cell>
          <cell r="G4450">
            <v>17.474081267455794</v>
          </cell>
        </row>
        <row r="4452">
          <cell r="B4452" t="str">
            <v>单   价   分   析   表</v>
          </cell>
          <cell r="J4452" t="str">
            <v>工序划分</v>
          </cell>
          <cell r="Q4452" t="str">
            <v>汇总项</v>
          </cell>
        </row>
        <row r="4453">
          <cell r="J4453" t="str">
            <v>4，12</v>
          </cell>
          <cell r="K4453" t="str">
            <v>1-112</v>
          </cell>
        </row>
        <row r="4454">
          <cell r="A4454" t="str">
            <v>BOQ系数</v>
          </cell>
          <cell r="B4454" t="str">
            <v>项目编号:</v>
          </cell>
          <cell r="C4454" t="str">
            <v>整平</v>
          </cell>
          <cell r="G4454" t="str">
            <v>数量</v>
          </cell>
          <cell r="H4454">
            <v>601</v>
          </cell>
          <cell r="I4454" t="str">
            <v>单价</v>
          </cell>
        </row>
        <row r="4455">
          <cell r="B4455" t="str">
            <v>项目名称:</v>
          </cell>
          <cell r="C4455" t="str">
            <v>Trimming of excavated surfaces to recieve blinding concrete</v>
          </cell>
          <cell r="G4455" t="str">
            <v>单位</v>
          </cell>
          <cell r="H4455">
            <v>0</v>
          </cell>
          <cell r="I4455">
            <v>0.17332237677285053</v>
          </cell>
          <cell r="J4455" t="str">
            <v>整平</v>
          </cell>
          <cell r="K4455" t="str">
            <v>运</v>
          </cell>
        </row>
        <row r="4456">
          <cell r="A4456" t="str">
            <v>整平</v>
          </cell>
          <cell r="B4456" t="str">
            <v>单   价:</v>
          </cell>
          <cell r="C4456">
            <v>0.17332237677285053</v>
          </cell>
          <cell r="D4456" t="str">
            <v>USD/</v>
          </cell>
          <cell r="G4456" t="str">
            <v>定额单位</v>
          </cell>
          <cell r="I4456">
            <v>17</v>
          </cell>
        </row>
        <row r="4457">
          <cell r="A4457" t="str">
            <v>定额号</v>
          </cell>
          <cell r="B4457" t="str">
            <v>E01</v>
          </cell>
          <cell r="C4457" t="str">
            <v>名称及规格</v>
          </cell>
          <cell r="D4457" t="str">
            <v>单位</v>
          </cell>
          <cell r="E4457" t="str">
            <v>数  量</v>
          </cell>
          <cell r="F4457" t="str">
            <v>单价</v>
          </cell>
          <cell r="G4457" t="str">
            <v>合价</v>
          </cell>
          <cell r="J4457" t="str">
            <v>1000M2</v>
          </cell>
          <cell r="K4457" t="str">
            <v>100M3</v>
          </cell>
          <cell r="Q4457" t="str">
            <v>数量汇总</v>
          </cell>
          <cell r="R4457" t="str">
            <v>价格汇总(美元)</v>
          </cell>
          <cell r="S4457" t="str">
            <v>价格汇总(当地币)</v>
          </cell>
        </row>
        <row r="4458">
          <cell r="G4458" t="str">
            <v>美元</v>
          </cell>
          <cell r="H4458" t="str">
            <v>当地币</v>
          </cell>
          <cell r="J4458">
            <v>1E-3</v>
          </cell>
          <cell r="K4458">
            <v>1E-3</v>
          </cell>
        </row>
        <row r="4459">
          <cell r="A4459" t="str">
            <v>L00</v>
          </cell>
          <cell r="B4459">
            <v>1</v>
          </cell>
          <cell r="C4459" t="str">
            <v>人工</v>
          </cell>
          <cell r="G4459">
            <v>1.292846114256305E-3</v>
          </cell>
          <cell r="H4459">
            <v>0.12560000000000004</v>
          </cell>
          <cell r="Q4459">
            <v>0</v>
          </cell>
          <cell r="R4459">
            <v>0.77700051466803932</v>
          </cell>
          <cell r="S4459">
            <v>75.485600000000034</v>
          </cell>
        </row>
        <row r="4460">
          <cell r="A4460" t="str">
            <v>L10</v>
          </cell>
          <cell r="B4460">
            <v>1.1000000000000001</v>
          </cell>
          <cell r="C4460" t="str">
            <v>力工</v>
          </cell>
          <cell r="D4460" t="str">
            <v>day</v>
          </cell>
          <cell r="E4460">
            <v>3.2000000000000008E-4</v>
          </cell>
          <cell r="F4460">
            <v>2.8821410190427175</v>
          </cell>
          <cell r="G4460">
            <v>9.222851260936698E-4</v>
          </cell>
          <cell r="H4460">
            <v>8.9600000000000027E-2</v>
          </cell>
          <cell r="J4460">
            <v>0.32000000000000006</v>
          </cell>
          <cell r="Q4460">
            <v>0.19232000000000005</v>
          </cell>
          <cell r="R4460">
            <v>0.55429336078229552</v>
          </cell>
          <cell r="S4460">
            <v>53.849600000000017</v>
          </cell>
        </row>
        <row r="4461">
          <cell r="A4461" t="str">
            <v>L20</v>
          </cell>
          <cell r="B4461">
            <v>1.2</v>
          </cell>
          <cell r="C4461" t="str">
            <v>技工</v>
          </cell>
          <cell r="D4461" t="str">
            <v>day</v>
          </cell>
          <cell r="E4461">
            <v>8.000000000000002E-5</v>
          </cell>
          <cell r="F4461">
            <v>4.6320123520329384</v>
          </cell>
          <cell r="G4461">
            <v>3.7056098816263519E-4</v>
          </cell>
          <cell r="H4461">
            <v>3.6000000000000011E-2</v>
          </cell>
          <cell r="J4461">
            <v>8.0000000000000016E-2</v>
          </cell>
          <cell r="Q4461">
            <v>4.8080000000000012E-2</v>
          </cell>
          <cell r="R4461">
            <v>0.22270715388574375</v>
          </cell>
          <cell r="S4461">
            <v>21.636000000000006</v>
          </cell>
        </row>
        <row r="4462">
          <cell r="A4462" t="str">
            <v>M000</v>
          </cell>
          <cell r="B4462">
            <v>2</v>
          </cell>
          <cell r="C4462" t="str">
            <v>建筑材料</v>
          </cell>
          <cell r="G4462">
            <v>0</v>
          </cell>
          <cell r="H4462">
            <v>0</v>
          </cell>
          <cell r="Q4462">
            <v>0</v>
          </cell>
          <cell r="R4462">
            <v>0</v>
          </cell>
          <cell r="S4462">
            <v>0</v>
          </cell>
        </row>
        <row r="4463">
          <cell r="C4463">
            <v>0</v>
          </cell>
          <cell r="D4463">
            <v>0</v>
          </cell>
          <cell r="E4463">
            <v>0</v>
          </cell>
          <cell r="F4463">
            <v>0</v>
          </cell>
          <cell r="G4463">
            <v>0</v>
          </cell>
          <cell r="H4463">
            <v>0</v>
          </cell>
          <cell r="Q4463">
            <v>0</v>
          </cell>
          <cell r="R4463">
            <v>0</v>
          </cell>
          <cell r="S4463">
            <v>0</v>
          </cell>
        </row>
        <row r="4464">
          <cell r="C4464">
            <v>0</v>
          </cell>
          <cell r="D4464">
            <v>0</v>
          </cell>
          <cell r="E4464">
            <v>0</v>
          </cell>
          <cell r="F4464">
            <v>0</v>
          </cell>
          <cell r="G4464">
            <v>0</v>
          </cell>
          <cell r="H4464">
            <v>0</v>
          </cell>
          <cell r="Q4464">
            <v>0</v>
          </cell>
          <cell r="R4464">
            <v>0</v>
          </cell>
          <cell r="S4464">
            <v>0</v>
          </cell>
        </row>
        <row r="4465">
          <cell r="C4465">
            <v>0</v>
          </cell>
          <cell r="D4465">
            <v>0</v>
          </cell>
          <cell r="E4465">
            <v>0</v>
          </cell>
          <cell r="F4465">
            <v>0</v>
          </cell>
          <cell r="G4465">
            <v>0</v>
          </cell>
          <cell r="H4465">
            <v>0</v>
          </cell>
          <cell r="Q4465">
            <v>0</v>
          </cell>
          <cell r="R4465">
            <v>0</v>
          </cell>
          <cell r="S4465">
            <v>0</v>
          </cell>
        </row>
        <row r="4466">
          <cell r="C4466">
            <v>0</v>
          </cell>
          <cell r="D4466">
            <v>0</v>
          </cell>
          <cell r="E4466">
            <v>0</v>
          </cell>
          <cell r="F4466">
            <v>0</v>
          </cell>
          <cell r="G4466">
            <v>0</v>
          </cell>
          <cell r="H4466">
            <v>0</v>
          </cell>
          <cell r="Q4466">
            <v>0</v>
          </cell>
          <cell r="R4466">
            <v>0</v>
          </cell>
          <cell r="S4466">
            <v>0</v>
          </cell>
        </row>
        <row r="4467">
          <cell r="C4467">
            <v>0</v>
          </cell>
          <cell r="D4467">
            <v>0</v>
          </cell>
          <cell r="E4467">
            <v>0</v>
          </cell>
          <cell r="F4467">
            <v>0</v>
          </cell>
          <cell r="G4467">
            <v>0</v>
          </cell>
          <cell r="H4467">
            <v>0</v>
          </cell>
          <cell r="Q4467">
            <v>0</v>
          </cell>
          <cell r="R4467">
            <v>0</v>
          </cell>
          <cell r="S4467">
            <v>0</v>
          </cell>
        </row>
        <row r="4468">
          <cell r="C4468">
            <v>0</v>
          </cell>
          <cell r="D4468">
            <v>0</v>
          </cell>
          <cell r="E4468">
            <v>0</v>
          </cell>
          <cell r="F4468">
            <v>0</v>
          </cell>
          <cell r="G4468">
            <v>0</v>
          </cell>
          <cell r="H4468">
            <v>0</v>
          </cell>
          <cell r="Q4468">
            <v>0</v>
          </cell>
          <cell r="R4468">
            <v>0</v>
          </cell>
          <cell r="S4468">
            <v>0</v>
          </cell>
        </row>
        <row r="4469">
          <cell r="C4469">
            <v>0</v>
          </cell>
          <cell r="D4469">
            <v>0</v>
          </cell>
          <cell r="E4469">
            <v>0</v>
          </cell>
          <cell r="F4469">
            <v>0</v>
          </cell>
          <cell r="G4469">
            <v>0</v>
          </cell>
          <cell r="H4469">
            <v>0</v>
          </cell>
          <cell r="Q4469">
            <v>0</v>
          </cell>
          <cell r="R4469">
            <v>0</v>
          </cell>
          <cell r="S4469">
            <v>0</v>
          </cell>
        </row>
        <row r="4470">
          <cell r="C4470">
            <v>0</v>
          </cell>
          <cell r="D4470">
            <v>0</v>
          </cell>
          <cell r="E4470">
            <v>0</v>
          </cell>
          <cell r="F4470">
            <v>0</v>
          </cell>
          <cell r="G4470">
            <v>0</v>
          </cell>
          <cell r="H4470">
            <v>0</v>
          </cell>
          <cell r="Q4470">
            <v>0</v>
          </cell>
          <cell r="R4470">
            <v>0</v>
          </cell>
          <cell r="S4470">
            <v>0</v>
          </cell>
        </row>
        <row r="4471">
          <cell r="C4471">
            <v>0</v>
          </cell>
          <cell r="D4471">
            <v>0</v>
          </cell>
          <cell r="E4471">
            <v>0</v>
          </cell>
          <cell r="F4471">
            <v>0</v>
          </cell>
          <cell r="G4471">
            <v>0</v>
          </cell>
          <cell r="H4471">
            <v>0</v>
          </cell>
          <cell r="Q4471">
            <v>0</v>
          </cell>
          <cell r="R4471">
            <v>0</v>
          </cell>
          <cell r="S4471">
            <v>0</v>
          </cell>
        </row>
        <row r="4472">
          <cell r="C4472">
            <v>0</v>
          </cell>
          <cell r="D4472">
            <v>0</v>
          </cell>
          <cell r="E4472">
            <v>0</v>
          </cell>
          <cell r="F4472">
            <v>0</v>
          </cell>
          <cell r="G4472">
            <v>0</v>
          </cell>
          <cell r="H4472">
            <v>0</v>
          </cell>
          <cell r="Q4472">
            <v>0</v>
          </cell>
          <cell r="R4472">
            <v>0</v>
          </cell>
          <cell r="S4472">
            <v>0</v>
          </cell>
        </row>
        <row r="4473">
          <cell r="C4473">
            <v>0</v>
          </cell>
          <cell r="D4473">
            <v>0</v>
          </cell>
          <cell r="E4473">
            <v>0</v>
          </cell>
          <cell r="F4473">
            <v>0</v>
          </cell>
          <cell r="G4473">
            <v>0</v>
          </cell>
          <cell r="H4473">
            <v>0</v>
          </cell>
          <cell r="Q4473">
            <v>0</v>
          </cell>
          <cell r="R4473">
            <v>0</v>
          </cell>
          <cell r="S4473">
            <v>0</v>
          </cell>
        </row>
        <row r="4474">
          <cell r="C4474">
            <v>0</v>
          </cell>
          <cell r="D4474">
            <v>0</v>
          </cell>
          <cell r="E4474">
            <v>0</v>
          </cell>
          <cell r="F4474">
            <v>0</v>
          </cell>
          <cell r="G4474">
            <v>0</v>
          </cell>
          <cell r="H4474">
            <v>0</v>
          </cell>
          <cell r="Q4474">
            <v>0</v>
          </cell>
          <cell r="R4474">
            <v>0</v>
          </cell>
          <cell r="S4474">
            <v>0</v>
          </cell>
        </row>
        <row r="4475">
          <cell r="C4475">
            <v>0</v>
          </cell>
          <cell r="D4475">
            <v>0</v>
          </cell>
          <cell r="E4475">
            <v>0</v>
          </cell>
          <cell r="F4475">
            <v>0</v>
          </cell>
          <cell r="G4475">
            <v>0</v>
          </cell>
          <cell r="H4475">
            <v>0</v>
          </cell>
          <cell r="Q4475">
            <v>0</v>
          </cell>
          <cell r="R4475">
            <v>0</v>
          </cell>
          <cell r="S4475">
            <v>0</v>
          </cell>
        </row>
        <row r="4476">
          <cell r="C4476">
            <v>0</v>
          </cell>
          <cell r="D4476">
            <v>0</v>
          </cell>
          <cell r="E4476">
            <v>0</v>
          </cell>
          <cell r="F4476">
            <v>0</v>
          </cell>
          <cell r="G4476">
            <v>0</v>
          </cell>
          <cell r="H4476">
            <v>0</v>
          </cell>
          <cell r="Q4476">
            <v>0</v>
          </cell>
          <cell r="R4476">
            <v>0</v>
          </cell>
          <cell r="S4476">
            <v>0</v>
          </cell>
        </row>
        <row r="4477">
          <cell r="C4477">
            <v>0</v>
          </cell>
          <cell r="D4477">
            <v>0</v>
          </cell>
          <cell r="E4477">
            <v>0</v>
          </cell>
          <cell r="F4477">
            <v>0</v>
          </cell>
          <cell r="G4477">
            <v>0</v>
          </cell>
          <cell r="H4477">
            <v>0</v>
          </cell>
          <cell r="Q4477">
            <v>0</v>
          </cell>
          <cell r="R4477">
            <v>0</v>
          </cell>
          <cell r="S4477">
            <v>0</v>
          </cell>
        </row>
        <row r="4478">
          <cell r="C4478">
            <v>0</v>
          </cell>
          <cell r="D4478">
            <v>0</v>
          </cell>
          <cell r="E4478">
            <v>0</v>
          </cell>
          <cell r="F4478">
            <v>0</v>
          </cell>
          <cell r="G4478">
            <v>0</v>
          </cell>
          <cell r="H4478">
            <v>0</v>
          </cell>
          <cell r="Q4478">
            <v>0</v>
          </cell>
          <cell r="R4478">
            <v>0</v>
          </cell>
          <cell r="S4478">
            <v>0</v>
          </cell>
        </row>
        <row r="4479">
          <cell r="C4479">
            <v>0</v>
          </cell>
          <cell r="D4479">
            <v>0</v>
          </cell>
          <cell r="E4479">
            <v>0</v>
          </cell>
          <cell r="F4479">
            <v>0</v>
          </cell>
          <cell r="G4479">
            <v>0</v>
          </cell>
          <cell r="H4479">
            <v>0</v>
          </cell>
          <cell r="Q4479">
            <v>0</v>
          </cell>
          <cell r="R4479">
            <v>0</v>
          </cell>
          <cell r="S4479">
            <v>0</v>
          </cell>
        </row>
        <row r="4480">
          <cell r="C4480">
            <v>0</v>
          </cell>
          <cell r="D4480">
            <v>0</v>
          </cell>
          <cell r="E4480">
            <v>0</v>
          </cell>
          <cell r="F4480">
            <v>0</v>
          </cell>
          <cell r="G4480">
            <v>0</v>
          </cell>
          <cell r="H4480">
            <v>0</v>
          </cell>
          <cell r="Q4480">
            <v>0</v>
          </cell>
          <cell r="R4480">
            <v>0</v>
          </cell>
          <cell r="S4480">
            <v>0</v>
          </cell>
        </row>
        <row r="4481">
          <cell r="C4481">
            <v>0</v>
          </cell>
          <cell r="D4481">
            <v>0</v>
          </cell>
          <cell r="E4481">
            <v>0</v>
          </cell>
          <cell r="F4481">
            <v>0</v>
          </cell>
          <cell r="G4481">
            <v>0</v>
          </cell>
          <cell r="H4481">
            <v>0</v>
          </cell>
          <cell r="Q4481">
            <v>0</v>
          </cell>
          <cell r="R4481">
            <v>0</v>
          </cell>
          <cell r="S4481">
            <v>0</v>
          </cell>
        </row>
        <row r="4482">
          <cell r="A4482" t="str">
            <v>m998</v>
          </cell>
          <cell r="C4482" t="str">
            <v>其它材料费</v>
          </cell>
          <cell r="D4482" t="str">
            <v>%</v>
          </cell>
          <cell r="E4482">
            <v>0</v>
          </cell>
          <cell r="F4482">
            <v>0</v>
          </cell>
          <cell r="G4482">
            <v>0</v>
          </cell>
          <cell r="H4482">
            <v>0</v>
          </cell>
          <cell r="Q4482">
            <v>0</v>
          </cell>
          <cell r="R4482">
            <v>0</v>
          </cell>
          <cell r="S4482">
            <v>0</v>
          </cell>
        </row>
        <row r="4483">
          <cell r="A4483" t="str">
            <v>m999</v>
          </cell>
          <cell r="C4483" t="str">
            <v>其它材料费</v>
          </cell>
          <cell r="D4483" t="str">
            <v>usd</v>
          </cell>
          <cell r="E4483">
            <v>0</v>
          </cell>
          <cell r="F4483">
            <v>1</v>
          </cell>
          <cell r="G4483">
            <v>0</v>
          </cell>
          <cell r="H4483">
            <v>0</v>
          </cell>
          <cell r="Q4483">
            <v>0</v>
          </cell>
          <cell r="R4483">
            <v>0</v>
          </cell>
          <cell r="S4483">
            <v>0</v>
          </cell>
        </row>
        <row r="4484">
          <cell r="A4484" t="str">
            <v>E000</v>
          </cell>
          <cell r="B4484">
            <v>3</v>
          </cell>
          <cell r="C4484" t="str">
            <v>施工设备</v>
          </cell>
          <cell r="G4484">
            <v>0.13875093832075891</v>
          </cell>
          <cell r="H4484">
            <v>13.479653657861729</v>
          </cell>
          <cell r="Q4484">
            <v>0</v>
          </cell>
          <cell r="R4484">
            <v>83.389313930776112</v>
          </cell>
          <cell r="S4484">
            <v>8101.2718483748986</v>
          </cell>
        </row>
        <row r="4485">
          <cell r="A4485" t="str">
            <v>E012</v>
          </cell>
          <cell r="C4485" t="str">
            <v>山推SD22/220HP</v>
          </cell>
          <cell r="D4485" t="str">
            <v>台班</v>
          </cell>
          <cell r="E4485">
            <v>1.0666666666666668E-4</v>
          </cell>
          <cell r="F4485">
            <v>276.00076766337224</v>
          </cell>
          <cell r="G4485">
            <v>2.9440081884093042E-2</v>
          </cell>
          <cell r="H4485">
            <v>2.860103955039639</v>
          </cell>
          <cell r="J4485">
            <v>0.10666666666666667</v>
          </cell>
          <cell r="Q4485">
            <v>6.4106666666666673E-2</v>
          </cell>
          <cell r="R4485">
            <v>17.693489212339919</v>
          </cell>
          <cell r="S4485">
            <v>1718.9224769788229</v>
          </cell>
        </row>
        <row r="4486">
          <cell r="A4486" t="str">
            <v>E501</v>
          </cell>
          <cell r="C4486" t="str">
            <v>自卸车</v>
          </cell>
          <cell r="D4486" t="str">
            <v>台班</v>
          </cell>
          <cell r="E4486">
            <v>8.0000000000000004E-4</v>
          </cell>
          <cell r="F4486">
            <v>136.63857054583232</v>
          </cell>
          <cell r="G4486">
            <v>0.10931085643666587</v>
          </cell>
          <cell r="H4486">
            <v>10.61954970282209</v>
          </cell>
          <cell r="K4486">
            <v>0.8</v>
          </cell>
          <cell r="Q4486">
            <v>0.48080000000000001</v>
          </cell>
          <cell r="R4486">
            <v>65.695824718436185</v>
          </cell>
          <cell r="S4486">
            <v>6382.3493713960761</v>
          </cell>
        </row>
        <row r="4487">
          <cell r="C4487">
            <v>0</v>
          </cell>
          <cell r="D4487">
            <v>0</v>
          </cell>
          <cell r="E4487">
            <v>0</v>
          </cell>
          <cell r="F4487">
            <v>0</v>
          </cell>
          <cell r="G4487">
            <v>0</v>
          </cell>
          <cell r="H4487">
            <v>0</v>
          </cell>
          <cell r="Q4487">
            <v>0</v>
          </cell>
          <cell r="R4487">
            <v>0</v>
          </cell>
          <cell r="S4487">
            <v>0</v>
          </cell>
        </row>
        <row r="4488">
          <cell r="C4488">
            <v>0</v>
          </cell>
          <cell r="D4488">
            <v>0</v>
          </cell>
          <cell r="E4488">
            <v>0</v>
          </cell>
          <cell r="F4488">
            <v>0</v>
          </cell>
          <cell r="G4488">
            <v>0</v>
          </cell>
          <cell r="H4488">
            <v>0</v>
          </cell>
          <cell r="Q4488">
            <v>0</v>
          </cell>
          <cell r="R4488">
            <v>0</v>
          </cell>
          <cell r="S4488">
            <v>0</v>
          </cell>
        </row>
        <row r="4489">
          <cell r="C4489">
            <v>0</v>
          </cell>
          <cell r="D4489">
            <v>0</v>
          </cell>
          <cell r="E4489">
            <v>0</v>
          </cell>
          <cell r="F4489">
            <v>0</v>
          </cell>
          <cell r="G4489">
            <v>0</v>
          </cell>
          <cell r="H4489">
            <v>0</v>
          </cell>
          <cell r="Q4489">
            <v>0</v>
          </cell>
          <cell r="R4489">
            <v>0</v>
          </cell>
          <cell r="S4489">
            <v>0</v>
          </cell>
        </row>
        <row r="4490">
          <cell r="C4490">
            <v>0</v>
          </cell>
          <cell r="D4490">
            <v>0</v>
          </cell>
          <cell r="E4490">
            <v>0</v>
          </cell>
          <cell r="F4490">
            <v>0</v>
          </cell>
          <cell r="G4490">
            <v>0</v>
          </cell>
          <cell r="H4490">
            <v>0</v>
          </cell>
          <cell r="Q4490">
            <v>0</v>
          </cell>
          <cell r="R4490">
            <v>0</v>
          </cell>
          <cell r="S4490">
            <v>0</v>
          </cell>
        </row>
        <row r="4491">
          <cell r="C4491">
            <v>0</v>
          </cell>
          <cell r="D4491">
            <v>0</v>
          </cell>
          <cell r="E4491">
            <v>0</v>
          </cell>
          <cell r="F4491">
            <v>0</v>
          </cell>
          <cell r="G4491">
            <v>0</v>
          </cell>
          <cell r="H4491">
            <v>0</v>
          </cell>
          <cell r="Q4491">
            <v>0</v>
          </cell>
          <cell r="R4491">
            <v>0</v>
          </cell>
          <cell r="S4491">
            <v>0</v>
          </cell>
        </row>
        <row r="4492">
          <cell r="C4492">
            <v>0</v>
          </cell>
          <cell r="D4492">
            <v>0</v>
          </cell>
          <cell r="E4492">
            <v>0</v>
          </cell>
          <cell r="F4492">
            <v>0</v>
          </cell>
          <cell r="G4492">
            <v>0</v>
          </cell>
          <cell r="H4492">
            <v>0</v>
          </cell>
          <cell r="Q4492">
            <v>0</v>
          </cell>
          <cell r="R4492">
            <v>0</v>
          </cell>
          <cell r="S4492">
            <v>0</v>
          </cell>
        </row>
        <row r="4493">
          <cell r="C4493">
            <v>0</v>
          </cell>
          <cell r="D4493">
            <v>0</v>
          </cell>
          <cell r="E4493">
            <v>0</v>
          </cell>
          <cell r="F4493">
            <v>0</v>
          </cell>
          <cell r="G4493">
            <v>0</v>
          </cell>
          <cell r="H4493">
            <v>0</v>
          </cell>
          <cell r="Q4493">
            <v>0</v>
          </cell>
          <cell r="R4493">
            <v>0</v>
          </cell>
          <cell r="S4493">
            <v>0</v>
          </cell>
        </row>
        <row r="4494">
          <cell r="C4494">
            <v>0</v>
          </cell>
          <cell r="D4494">
            <v>0</v>
          </cell>
          <cell r="E4494">
            <v>0</v>
          </cell>
          <cell r="F4494">
            <v>0</v>
          </cell>
          <cell r="G4494">
            <v>0</v>
          </cell>
          <cell r="H4494">
            <v>0</v>
          </cell>
          <cell r="Q4494">
            <v>0</v>
          </cell>
          <cell r="R4494">
            <v>0</v>
          </cell>
          <cell r="S4494">
            <v>0</v>
          </cell>
        </row>
        <row r="4495">
          <cell r="C4495">
            <v>0</v>
          </cell>
          <cell r="D4495">
            <v>0</v>
          </cell>
          <cell r="E4495">
            <v>0</v>
          </cell>
          <cell r="F4495">
            <v>0</v>
          </cell>
          <cell r="H4495">
            <v>0</v>
          </cell>
          <cell r="Q4495">
            <v>0</v>
          </cell>
          <cell r="R4495">
            <v>0</v>
          </cell>
          <cell r="S4495">
            <v>0</v>
          </cell>
        </row>
        <row r="4496">
          <cell r="C4496">
            <v>0</v>
          </cell>
          <cell r="D4496">
            <v>0</v>
          </cell>
          <cell r="E4496">
            <v>0</v>
          </cell>
          <cell r="F4496">
            <v>0</v>
          </cell>
          <cell r="H4496">
            <v>0</v>
          </cell>
          <cell r="Q4496">
            <v>0</v>
          </cell>
          <cell r="R4496">
            <v>0</v>
          </cell>
          <cell r="S4496">
            <v>0</v>
          </cell>
        </row>
        <row r="4497">
          <cell r="B4497">
            <v>4</v>
          </cell>
          <cell r="C4497" t="str">
            <v>基本直接费</v>
          </cell>
          <cell r="G4497">
            <v>0.14004378443501522</v>
          </cell>
        </row>
        <row r="4498">
          <cell r="B4498">
            <v>5</v>
          </cell>
          <cell r="C4498" t="str">
            <v>其他直接费</v>
          </cell>
          <cell r="G4498">
            <v>2.2738280865022369E-2</v>
          </cell>
        </row>
        <row r="4499">
          <cell r="B4499">
            <v>6</v>
          </cell>
          <cell r="C4499" t="str">
            <v>间接费</v>
          </cell>
          <cell r="G4499">
            <v>1.054031147281295E-2</v>
          </cell>
        </row>
        <row r="4500">
          <cell r="B4500">
            <v>7</v>
          </cell>
          <cell r="C4500" t="str">
            <v>合计</v>
          </cell>
          <cell r="G4500">
            <v>0.17332237677285053</v>
          </cell>
        </row>
        <row r="4502">
          <cell r="B4502" t="str">
            <v>单   价   分   析   表</v>
          </cell>
          <cell r="J4502" t="str">
            <v>工序划分</v>
          </cell>
          <cell r="Q4502" t="str">
            <v>汇总项</v>
          </cell>
        </row>
        <row r="4504">
          <cell r="A4504" t="str">
            <v>BOQ系数</v>
          </cell>
          <cell r="B4504" t="str">
            <v>项目编号:</v>
          </cell>
          <cell r="C4504" t="str">
            <v>form-v</v>
          </cell>
          <cell r="G4504" t="str">
            <v>数量</v>
          </cell>
          <cell r="H4504">
            <v>9747.8414285714298</v>
          </cell>
          <cell r="I4504" t="str">
            <v>单价</v>
          </cell>
        </row>
        <row r="4505">
          <cell r="B4505" t="str">
            <v>项目名称:</v>
          </cell>
          <cell r="C4505" t="str">
            <v>Vertical sides of strip foundation</v>
          </cell>
          <cell r="G4505" t="str">
            <v>单位</v>
          </cell>
          <cell r="H4505">
            <v>0</v>
          </cell>
          <cell r="I4505">
            <v>4.2786935907511117</v>
          </cell>
          <cell r="J4505" t="str">
            <v>模</v>
          </cell>
        </row>
        <row r="4506">
          <cell r="A4506" t="str">
            <v>form-v</v>
          </cell>
          <cell r="B4506" t="str">
            <v>单   价:</v>
          </cell>
          <cell r="C4506">
            <v>4.2786935907511117</v>
          </cell>
          <cell r="D4506" t="str">
            <v>USD/</v>
          </cell>
          <cell r="G4506" t="str">
            <v>定额单位</v>
          </cell>
          <cell r="I4506">
            <v>416</v>
          </cell>
          <cell r="J4506" t="str">
            <v>3=411</v>
          </cell>
        </row>
        <row r="4507">
          <cell r="A4507" t="str">
            <v>定额号</v>
          </cell>
          <cell r="B4507" t="str">
            <v>E01</v>
          </cell>
          <cell r="C4507" t="str">
            <v>名称及规格</v>
          </cell>
          <cell r="D4507" t="str">
            <v>单位</v>
          </cell>
          <cell r="E4507" t="str">
            <v>数  量</v>
          </cell>
          <cell r="F4507" t="str">
            <v>单价</v>
          </cell>
          <cell r="G4507" t="str">
            <v>合价</v>
          </cell>
          <cell r="J4507" t="str">
            <v>10M2</v>
          </cell>
          <cell r="Q4507" t="str">
            <v>数量汇总</v>
          </cell>
          <cell r="R4507" t="str">
            <v>价格汇总(美元)</v>
          </cell>
          <cell r="S4507" t="str">
            <v>价格汇总(当地币)</v>
          </cell>
        </row>
        <row r="4508">
          <cell r="G4508" t="str">
            <v>美元</v>
          </cell>
          <cell r="H4508" t="str">
            <v>当地币</v>
          </cell>
          <cell r="J4508">
            <v>0.1</v>
          </cell>
        </row>
        <row r="4509">
          <cell r="A4509" t="str">
            <v>L00</v>
          </cell>
          <cell r="B4509">
            <v>1</v>
          </cell>
          <cell r="C4509" t="str">
            <v>人工</v>
          </cell>
          <cell r="G4509">
            <v>0.65288728769943394</v>
          </cell>
          <cell r="H4509">
            <v>63.428000000000011</v>
          </cell>
          <cell r="Q4509">
            <v>0</v>
          </cell>
          <cell r="R4509">
            <v>6364.2417512241764</v>
          </cell>
          <cell r="S4509">
            <v>618286.08613142872</v>
          </cell>
        </row>
        <row r="4510">
          <cell r="A4510" t="str">
            <v>L10</v>
          </cell>
          <cell r="B4510">
            <v>1.1000000000000001</v>
          </cell>
          <cell r="C4510" t="str">
            <v>力工</v>
          </cell>
          <cell r="D4510" t="str">
            <v>day</v>
          </cell>
          <cell r="E4510">
            <v>0.16160000000000002</v>
          </cell>
          <cell r="F4510">
            <v>2.8821410190427175</v>
          </cell>
          <cell r="G4510">
            <v>0.46575398867730322</v>
          </cell>
          <cell r="H4510">
            <v>45.248000000000012</v>
          </cell>
          <cell r="J4510">
            <v>1.6160000000000001</v>
          </cell>
          <cell r="Q4510">
            <v>1575.2511748571433</v>
          </cell>
          <cell r="R4510">
            <v>4540.0960263510051</v>
          </cell>
          <cell r="S4510">
            <v>441070.32896000019</v>
          </cell>
        </row>
        <row r="4511">
          <cell r="A4511" t="str">
            <v>L20</v>
          </cell>
          <cell r="B4511">
            <v>1.2</v>
          </cell>
          <cell r="C4511" t="str">
            <v>技工</v>
          </cell>
          <cell r="D4511" t="str">
            <v>day</v>
          </cell>
          <cell r="E4511">
            <v>4.0400000000000005E-2</v>
          </cell>
          <cell r="F4511">
            <v>4.6320123520329384</v>
          </cell>
          <cell r="G4511">
            <v>0.18713329902213074</v>
          </cell>
          <cell r="H4511">
            <v>18.180000000000003</v>
          </cell>
          <cell r="J4511">
            <v>0.40400000000000003</v>
          </cell>
          <cell r="Q4511">
            <v>393.81279371428582</v>
          </cell>
          <cell r="R4511">
            <v>1824.1457248731715</v>
          </cell>
          <cell r="S4511">
            <v>177215.75717142862</v>
          </cell>
        </row>
        <row r="4512">
          <cell r="A4512" t="str">
            <v>M000</v>
          </cell>
          <cell r="B4512">
            <v>2</v>
          </cell>
          <cell r="C4512" t="str">
            <v>建筑材料</v>
          </cell>
          <cell r="G4512">
            <v>2.4807109013552928</v>
          </cell>
          <cell r="H4512">
            <v>241.00106406666671</v>
          </cell>
          <cell r="Q4512">
            <v>0</v>
          </cell>
          <cell r="R4512">
            <v>24181.576496539896</v>
          </cell>
          <cell r="S4512">
            <v>2349240.1566388509</v>
          </cell>
        </row>
        <row r="4513">
          <cell r="A4513" t="str">
            <v>M31</v>
          </cell>
          <cell r="C4513" t="str">
            <v>水泥砂浆1:2</v>
          </cell>
          <cell r="D4513" t="str">
            <v>m3</v>
          </cell>
          <cell r="E4513">
            <v>0</v>
          </cell>
          <cell r="F4513">
            <v>83.41</v>
          </cell>
          <cell r="G4513">
            <v>0</v>
          </cell>
          <cell r="H4513">
            <v>0</v>
          </cell>
          <cell r="Q4513">
            <v>0</v>
          </cell>
          <cell r="R4513">
            <v>0</v>
          </cell>
          <cell r="S4513">
            <v>0</v>
          </cell>
        </row>
        <row r="4514">
          <cell r="A4514" t="str">
            <v>Q01</v>
          </cell>
          <cell r="C4514" t="str">
            <v>木材</v>
          </cell>
          <cell r="D4514" t="str">
            <v>m3</v>
          </cell>
          <cell r="E4514">
            <v>0</v>
          </cell>
          <cell r="F4514">
            <v>26.351003602676272</v>
          </cell>
          <cell r="G4514">
            <v>0</v>
          </cell>
          <cell r="H4514">
            <v>0</v>
          </cell>
          <cell r="J4514" t="str">
            <v>0.03'</v>
          </cell>
          <cell r="Q4514">
            <v>0</v>
          </cell>
          <cell r="R4514">
            <v>0</v>
          </cell>
          <cell r="S4514">
            <v>0</v>
          </cell>
        </row>
        <row r="4515">
          <cell r="A4515" t="str">
            <v>G09</v>
          </cell>
          <cell r="C4515" t="str">
            <v>钢模板</v>
          </cell>
          <cell r="D4515" t="str">
            <v>t</v>
          </cell>
          <cell r="E4515">
            <v>5.9000000000000014E-4</v>
          </cell>
          <cell r="F4515">
            <v>788.18013381369019</v>
          </cell>
          <cell r="G4515">
            <v>0.46502627895007731</v>
          </cell>
          <cell r="H4515">
            <v>45.177303000000016</v>
          </cell>
          <cell r="J4515">
            <v>5.9000000000000007E-3</v>
          </cell>
          <cell r="Q4515">
            <v>5.7512264428571447</v>
          </cell>
          <cell r="R4515">
            <v>4533.0024273239778</v>
          </cell>
          <cell r="S4515">
            <v>440381.18581452448</v>
          </cell>
        </row>
        <row r="4516">
          <cell r="A4516" t="str">
            <v>G25</v>
          </cell>
          <cell r="C4516" t="str">
            <v>零星卡具</v>
          </cell>
          <cell r="D4516" t="str">
            <v>kg</v>
          </cell>
          <cell r="E4516">
            <v>1.2050000000000001</v>
          </cell>
          <cell r="F4516">
            <v>1.4133333333333336</v>
          </cell>
          <cell r="G4516">
            <v>1.703066666666667</v>
          </cell>
          <cell r="H4516">
            <v>165.45292666666671</v>
          </cell>
          <cell r="J4516">
            <v>12.05</v>
          </cell>
          <cell r="Q4516">
            <v>11746.148921428574</v>
          </cell>
          <cell r="R4516">
            <v>16601.223808952385</v>
          </cell>
          <cell r="S4516">
            <v>1612808.8930397246</v>
          </cell>
        </row>
        <row r="4517">
          <cell r="A4517" t="str">
            <v>Q21</v>
          </cell>
          <cell r="C4517" t="str">
            <v>脱模剂</v>
          </cell>
          <cell r="D4517" t="str">
            <v>kg</v>
          </cell>
          <cell r="E4517">
            <v>0.1</v>
          </cell>
          <cell r="F4517">
            <v>0.68</v>
          </cell>
          <cell r="G4517">
            <v>6.8000000000000005E-2</v>
          </cell>
          <cell r="H4517">
            <v>6.6062000000000012</v>
          </cell>
          <cell r="J4517">
            <v>1</v>
          </cell>
          <cell r="Q4517">
            <v>974.78414285714302</v>
          </cell>
          <cell r="R4517">
            <v>662.85321714285726</v>
          </cell>
          <cell r="S4517">
            <v>64396.190045428593</v>
          </cell>
        </row>
        <row r="4518">
          <cell r="A4518" t="str">
            <v>G12</v>
          </cell>
          <cell r="C4518" t="str">
            <v>铁丝</v>
          </cell>
          <cell r="D4518" t="str">
            <v>kg</v>
          </cell>
          <cell r="E4518">
            <v>0</v>
          </cell>
          <cell r="F4518">
            <v>1.646937725167267</v>
          </cell>
          <cell r="G4518">
            <v>0</v>
          </cell>
          <cell r="H4518">
            <v>0</v>
          </cell>
          <cell r="Q4518">
            <v>0</v>
          </cell>
          <cell r="R4518">
            <v>0</v>
          </cell>
          <cell r="S4518">
            <v>0</v>
          </cell>
        </row>
        <row r="4519">
          <cell r="A4519" t="str">
            <v>G10</v>
          </cell>
          <cell r="C4519" t="str">
            <v>钢支撑</v>
          </cell>
          <cell r="D4519" t="str">
            <v>t</v>
          </cell>
          <cell r="E4519">
            <v>2.32E-4</v>
          </cell>
          <cell r="F4519">
            <v>788.18013381369019</v>
          </cell>
          <cell r="G4519">
            <v>0.18285779104477612</v>
          </cell>
          <cell r="H4519">
            <v>17.764634400000002</v>
          </cell>
          <cell r="J4519">
            <v>2.32E-3</v>
          </cell>
          <cell r="Q4519">
            <v>2.2614992114285717</v>
          </cell>
          <cell r="R4519">
            <v>1782.4687510833264</v>
          </cell>
          <cell r="S4519">
            <v>173166.83916774517</v>
          </cell>
        </row>
        <row r="4520">
          <cell r="A4520" t="str">
            <v>G13</v>
          </cell>
          <cell r="C4520" t="str">
            <v>铁钉</v>
          </cell>
          <cell r="D4520" t="str">
            <v>kg</v>
          </cell>
          <cell r="E4520">
            <v>2.4E-2</v>
          </cell>
          <cell r="F4520">
            <v>2.5733401955738548</v>
          </cell>
          <cell r="G4520">
            <v>6.1760164693772518E-2</v>
          </cell>
          <cell r="H4520">
            <v>6.0000000000000009</v>
          </cell>
          <cell r="J4520">
            <v>0.24</v>
          </cell>
          <cell r="Q4520">
            <v>233.94819428571432</v>
          </cell>
          <cell r="R4520">
            <v>602.0282920373503</v>
          </cell>
          <cell r="S4520">
            <v>58487.04857142859</v>
          </cell>
        </row>
        <row r="4521">
          <cell r="C4521">
            <v>0</v>
          </cell>
          <cell r="D4521">
            <v>0</v>
          </cell>
          <cell r="E4521">
            <v>0</v>
          </cell>
          <cell r="F4521">
            <v>0</v>
          </cell>
          <cell r="G4521">
            <v>0</v>
          </cell>
          <cell r="H4521">
            <v>0</v>
          </cell>
          <cell r="Q4521">
            <v>0</v>
          </cell>
          <cell r="R4521">
            <v>0</v>
          </cell>
          <cell r="S4521">
            <v>0</v>
          </cell>
        </row>
        <row r="4522">
          <cell r="C4522">
            <v>0</v>
          </cell>
          <cell r="D4522">
            <v>0</v>
          </cell>
          <cell r="E4522">
            <v>0</v>
          </cell>
          <cell r="F4522">
            <v>0</v>
          </cell>
          <cell r="G4522">
            <v>0</v>
          </cell>
          <cell r="H4522">
            <v>0</v>
          </cell>
          <cell r="Q4522">
            <v>0</v>
          </cell>
          <cell r="R4522">
            <v>0</v>
          </cell>
          <cell r="S4522">
            <v>0</v>
          </cell>
        </row>
        <row r="4523">
          <cell r="C4523">
            <v>0</v>
          </cell>
          <cell r="D4523">
            <v>0</v>
          </cell>
          <cell r="E4523">
            <v>0</v>
          </cell>
          <cell r="F4523">
            <v>0</v>
          </cell>
          <cell r="G4523">
            <v>0</v>
          </cell>
          <cell r="H4523">
            <v>0</v>
          </cell>
          <cell r="Q4523">
            <v>0</v>
          </cell>
          <cell r="R4523">
            <v>0</v>
          </cell>
          <cell r="S4523">
            <v>0</v>
          </cell>
        </row>
        <row r="4524">
          <cell r="C4524">
            <v>0</v>
          </cell>
          <cell r="D4524">
            <v>0</v>
          </cell>
          <cell r="E4524">
            <v>0</v>
          </cell>
          <cell r="F4524">
            <v>0</v>
          </cell>
          <cell r="G4524">
            <v>0</v>
          </cell>
          <cell r="H4524">
            <v>0</v>
          </cell>
          <cell r="Q4524">
            <v>0</v>
          </cell>
          <cell r="R4524">
            <v>0</v>
          </cell>
          <cell r="S4524">
            <v>0</v>
          </cell>
        </row>
        <row r="4525">
          <cell r="C4525">
            <v>0</v>
          </cell>
          <cell r="D4525">
            <v>0</v>
          </cell>
          <cell r="E4525">
            <v>0</v>
          </cell>
          <cell r="F4525">
            <v>0</v>
          </cell>
          <cell r="G4525">
            <v>0</v>
          </cell>
          <cell r="H4525">
            <v>0</v>
          </cell>
          <cell r="Q4525">
            <v>0</v>
          </cell>
          <cell r="R4525">
            <v>0</v>
          </cell>
          <cell r="S4525">
            <v>0</v>
          </cell>
        </row>
        <row r="4526">
          <cell r="C4526">
            <v>0</v>
          </cell>
          <cell r="D4526">
            <v>0</v>
          </cell>
          <cell r="E4526">
            <v>0</v>
          </cell>
          <cell r="F4526">
            <v>0</v>
          </cell>
          <cell r="G4526">
            <v>0</v>
          </cell>
          <cell r="H4526">
            <v>0</v>
          </cell>
          <cell r="Q4526">
            <v>0</v>
          </cell>
          <cell r="R4526">
            <v>0</v>
          </cell>
          <cell r="S4526">
            <v>0</v>
          </cell>
        </row>
        <row r="4527">
          <cell r="C4527">
            <v>0</v>
          </cell>
          <cell r="D4527">
            <v>0</v>
          </cell>
          <cell r="E4527">
            <v>0</v>
          </cell>
          <cell r="F4527">
            <v>0</v>
          </cell>
          <cell r="G4527">
            <v>0</v>
          </cell>
          <cell r="H4527">
            <v>0</v>
          </cell>
          <cell r="Q4527">
            <v>0</v>
          </cell>
          <cell r="R4527">
            <v>0</v>
          </cell>
          <cell r="S4527">
            <v>0</v>
          </cell>
        </row>
        <row r="4528">
          <cell r="C4528">
            <v>0</v>
          </cell>
          <cell r="D4528">
            <v>0</v>
          </cell>
          <cell r="E4528">
            <v>0</v>
          </cell>
          <cell r="F4528">
            <v>0</v>
          </cell>
          <cell r="G4528">
            <v>0</v>
          </cell>
          <cell r="H4528">
            <v>0</v>
          </cell>
          <cell r="Q4528">
            <v>0</v>
          </cell>
          <cell r="R4528">
            <v>0</v>
          </cell>
          <cell r="S4528">
            <v>0</v>
          </cell>
        </row>
        <row r="4529">
          <cell r="C4529">
            <v>0</v>
          </cell>
          <cell r="D4529">
            <v>0</v>
          </cell>
          <cell r="E4529">
            <v>0</v>
          </cell>
          <cell r="F4529">
            <v>0</v>
          </cell>
          <cell r="G4529">
            <v>0</v>
          </cell>
          <cell r="H4529">
            <v>0</v>
          </cell>
          <cell r="Q4529">
            <v>0</v>
          </cell>
          <cell r="R4529">
            <v>0</v>
          </cell>
          <cell r="S4529">
            <v>0</v>
          </cell>
        </row>
        <row r="4530">
          <cell r="C4530">
            <v>0</v>
          </cell>
          <cell r="D4530">
            <v>0</v>
          </cell>
          <cell r="E4530">
            <v>0</v>
          </cell>
          <cell r="F4530">
            <v>0</v>
          </cell>
          <cell r="G4530">
            <v>0</v>
          </cell>
          <cell r="H4530">
            <v>0</v>
          </cell>
          <cell r="Q4530">
            <v>0</v>
          </cell>
          <cell r="R4530">
            <v>0</v>
          </cell>
          <cell r="S4530">
            <v>0</v>
          </cell>
        </row>
        <row r="4531">
          <cell r="C4531">
            <v>0</v>
          </cell>
          <cell r="D4531">
            <v>0</v>
          </cell>
          <cell r="E4531">
            <v>0</v>
          </cell>
          <cell r="F4531">
            <v>0</v>
          </cell>
          <cell r="G4531">
            <v>0</v>
          </cell>
          <cell r="H4531">
            <v>0</v>
          </cell>
          <cell r="Q4531">
            <v>0</v>
          </cell>
          <cell r="R4531">
            <v>0</v>
          </cell>
          <cell r="S4531">
            <v>0</v>
          </cell>
        </row>
        <row r="4532">
          <cell r="A4532" t="str">
            <v>m998</v>
          </cell>
          <cell r="C4532" t="str">
            <v>其它材料费</v>
          </cell>
          <cell r="D4532" t="str">
            <v>%</v>
          </cell>
          <cell r="E4532">
            <v>0</v>
          </cell>
          <cell r="F4532">
            <v>0</v>
          </cell>
          <cell r="G4532">
            <v>0</v>
          </cell>
          <cell r="H4532">
            <v>0</v>
          </cell>
          <cell r="Q4532">
            <v>0</v>
          </cell>
          <cell r="R4532">
            <v>0</v>
          </cell>
          <cell r="S4532">
            <v>0</v>
          </cell>
        </row>
        <row r="4533">
          <cell r="A4533" t="str">
            <v>m999</v>
          </cell>
          <cell r="C4533" t="str">
            <v>其它材料费</v>
          </cell>
          <cell r="D4533" t="str">
            <v>usd</v>
          </cell>
          <cell r="E4533">
            <v>0</v>
          </cell>
          <cell r="F4533">
            <v>1</v>
          </cell>
          <cell r="G4533">
            <v>0</v>
          </cell>
          <cell r="H4533">
            <v>0</v>
          </cell>
          <cell r="Q4533">
            <v>0</v>
          </cell>
          <cell r="R4533">
            <v>0</v>
          </cell>
          <cell r="S4533">
            <v>0</v>
          </cell>
        </row>
        <row r="4534">
          <cell r="A4534" t="str">
            <v>E000</v>
          </cell>
          <cell r="B4534">
            <v>3</v>
          </cell>
          <cell r="C4534" t="str">
            <v>施工设备</v>
          </cell>
          <cell r="G4534">
            <v>0.32356905064868274</v>
          </cell>
          <cell r="H4534">
            <v>31.43473327051953</v>
          </cell>
          <cell r="Q4534">
            <v>0</v>
          </cell>
          <cell r="R4534">
            <v>3154.099796916757</v>
          </cell>
          <cell r="S4534">
            <v>306420.79527046293</v>
          </cell>
        </row>
        <row r="4535">
          <cell r="C4535">
            <v>0</v>
          </cell>
          <cell r="D4535">
            <v>0</v>
          </cell>
          <cell r="E4535">
            <v>0</v>
          </cell>
          <cell r="F4535">
            <v>0</v>
          </cell>
          <cell r="G4535">
            <v>0</v>
          </cell>
          <cell r="H4535">
            <v>0</v>
          </cell>
          <cell r="Q4535">
            <v>0</v>
          </cell>
          <cell r="R4535">
            <v>0</v>
          </cell>
          <cell r="S4535">
            <v>0</v>
          </cell>
        </row>
        <row r="4536">
          <cell r="C4536">
            <v>0</v>
          </cell>
          <cell r="D4536">
            <v>0</v>
          </cell>
          <cell r="E4536">
            <v>0</v>
          </cell>
          <cell r="F4536">
            <v>0</v>
          </cell>
          <cell r="G4536">
            <v>0</v>
          </cell>
          <cell r="H4536">
            <v>0</v>
          </cell>
          <cell r="Q4536">
            <v>0</v>
          </cell>
          <cell r="R4536">
            <v>0</v>
          </cell>
          <cell r="S4536">
            <v>0</v>
          </cell>
        </row>
        <row r="4537">
          <cell r="A4537" t="str">
            <v>E410</v>
          </cell>
          <cell r="C4537" t="str">
            <v>木工圆锯机MJ105工友</v>
          </cell>
          <cell r="D4537" t="str">
            <v>台班</v>
          </cell>
          <cell r="E4537">
            <v>1.7000000000000001E-2</v>
          </cell>
          <cell r="F4537">
            <v>19.033473567569573</v>
          </cell>
          <cell r="G4537">
            <v>0.32356905064868274</v>
          </cell>
          <cell r="H4537">
            <v>31.43473327051953</v>
          </cell>
          <cell r="J4537">
            <v>0.17</v>
          </cell>
          <cell r="Q4537">
            <v>165.71330428571432</v>
          </cell>
          <cell r="R4537">
            <v>3154.099796916757</v>
          </cell>
          <cell r="S4537">
            <v>306420.79527046293</v>
          </cell>
        </row>
        <row r="4538">
          <cell r="C4538">
            <v>0</v>
          </cell>
          <cell r="D4538">
            <v>0</v>
          </cell>
          <cell r="E4538">
            <v>0</v>
          </cell>
          <cell r="F4538">
            <v>0</v>
          </cell>
          <cell r="G4538">
            <v>0</v>
          </cell>
          <cell r="H4538">
            <v>0</v>
          </cell>
          <cell r="Q4538">
            <v>0</v>
          </cell>
          <cell r="R4538">
            <v>0</v>
          </cell>
          <cell r="S4538">
            <v>0</v>
          </cell>
        </row>
        <row r="4539">
          <cell r="C4539">
            <v>0</v>
          </cell>
          <cell r="D4539">
            <v>0</v>
          </cell>
          <cell r="E4539">
            <v>0</v>
          </cell>
          <cell r="F4539">
            <v>0</v>
          </cell>
          <cell r="G4539">
            <v>0</v>
          </cell>
          <cell r="H4539">
            <v>0</v>
          </cell>
          <cell r="Q4539">
            <v>0</v>
          </cell>
          <cell r="R4539">
            <v>0</v>
          </cell>
          <cell r="S4539">
            <v>0</v>
          </cell>
        </row>
        <row r="4540">
          <cell r="C4540">
            <v>0</v>
          </cell>
          <cell r="D4540">
            <v>0</v>
          </cell>
          <cell r="E4540">
            <v>0</v>
          </cell>
          <cell r="F4540">
            <v>0</v>
          </cell>
          <cell r="G4540">
            <v>0</v>
          </cell>
          <cell r="H4540">
            <v>0</v>
          </cell>
          <cell r="Q4540">
            <v>0</v>
          </cell>
          <cell r="R4540">
            <v>0</v>
          </cell>
          <cell r="S4540">
            <v>0</v>
          </cell>
        </row>
        <row r="4541">
          <cell r="C4541">
            <v>0</v>
          </cell>
          <cell r="D4541">
            <v>0</v>
          </cell>
          <cell r="E4541">
            <v>0</v>
          </cell>
          <cell r="F4541">
            <v>0</v>
          </cell>
          <cell r="G4541">
            <v>0</v>
          </cell>
          <cell r="H4541">
            <v>0</v>
          </cell>
          <cell r="Q4541">
            <v>0</v>
          </cell>
          <cell r="R4541">
            <v>0</v>
          </cell>
          <cell r="S4541">
            <v>0</v>
          </cell>
        </row>
        <row r="4542">
          <cell r="C4542">
            <v>0</v>
          </cell>
          <cell r="D4542">
            <v>0</v>
          </cell>
          <cell r="E4542">
            <v>0</v>
          </cell>
          <cell r="F4542">
            <v>0</v>
          </cell>
          <cell r="G4542">
            <v>0</v>
          </cell>
          <cell r="H4542">
            <v>0</v>
          </cell>
          <cell r="Q4542">
            <v>0</v>
          </cell>
          <cell r="R4542">
            <v>0</v>
          </cell>
          <cell r="S4542">
            <v>0</v>
          </cell>
        </row>
        <row r="4543">
          <cell r="C4543">
            <v>0</v>
          </cell>
          <cell r="D4543">
            <v>0</v>
          </cell>
          <cell r="E4543">
            <v>0</v>
          </cell>
          <cell r="F4543">
            <v>0</v>
          </cell>
          <cell r="G4543">
            <v>0</v>
          </cell>
          <cell r="H4543">
            <v>0</v>
          </cell>
          <cell r="Q4543">
            <v>0</v>
          </cell>
          <cell r="R4543">
            <v>0</v>
          </cell>
          <cell r="S4543">
            <v>0</v>
          </cell>
        </row>
        <row r="4544">
          <cell r="C4544">
            <v>0</v>
          </cell>
          <cell r="D4544">
            <v>0</v>
          </cell>
          <cell r="E4544">
            <v>0</v>
          </cell>
          <cell r="F4544">
            <v>0</v>
          </cell>
          <cell r="G4544">
            <v>0</v>
          </cell>
          <cell r="H4544">
            <v>0</v>
          </cell>
          <cell r="Q4544">
            <v>0</v>
          </cell>
          <cell r="R4544">
            <v>0</v>
          </cell>
          <cell r="S4544">
            <v>0</v>
          </cell>
        </row>
        <row r="4545">
          <cell r="C4545">
            <v>0</v>
          </cell>
          <cell r="D4545">
            <v>0</v>
          </cell>
          <cell r="E4545">
            <v>0</v>
          </cell>
          <cell r="F4545">
            <v>0</v>
          </cell>
          <cell r="H4545">
            <v>0</v>
          </cell>
          <cell r="Q4545">
            <v>0</v>
          </cell>
          <cell r="R4545">
            <v>0</v>
          </cell>
          <cell r="S4545">
            <v>0</v>
          </cell>
        </row>
        <row r="4546">
          <cell r="C4546">
            <v>0</v>
          </cell>
          <cell r="D4546">
            <v>0</v>
          </cell>
          <cell r="E4546">
            <v>0</v>
          </cell>
          <cell r="F4546">
            <v>0</v>
          </cell>
          <cell r="H4546">
            <v>0</v>
          </cell>
          <cell r="Q4546">
            <v>0</v>
          </cell>
          <cell r="R4546">
            <v>0</v>
          </cell>
          <cell r="S4546">
            <v>0</v>
          </cell>
        </row>
        <row r="4547">
          <cell r="B4547">
            <v>4</v>
          </cell>
          <cell r="C4547" t="str">
            <v>基本直接费</v>
          </cell>
          <cell r="G4547">
            <v>3.4571672397034092</v>
          </cell>
        </row>
        <row r="4548">
          <cell r="B4548">
            <v>5</v>
          </cell>
          <cell r="C4548" t="str">
            <v>其他直接费</v>
          </cell>
          <cell r="G4548">
            <v>0.56132473148215867</v>
          </cell>
        </row>
        <row r="4549">
          <cell r="B4549">
            <v>6</v>
          </cell>
          <cell r="C4549" t="str">
            <v>间接费</v>
          </cell>
          <cell r="G4549">
            <v>0.26020161956554427</v>
          </cell>
        </row>
        <row r="4550">
          <cell r="B4550">
            <v>7</v>
          </cell>
          <cell r="C4550" t="str">
            <v>合计</v>
          </cell>
          <cell r="G4550">
            <v>4.2786935907511117</v>
          </cell>
        </row>
        <row r="4552">
          <cell r="B4552" t="str">
            <v>单   价   分   析   表</v>
          </cell>
          <cell r="J4552" t="str">
            <v>工序划分</v>
          </cell>
          <cell r="Q4552" t="str">
            <v>汇总项</v>
          </cell>
        </row>
        <row r="4554">
          <cell r="A4554" t="str">
            <v>BOQ系数</v>
          </cell>
          <cell r="B4554" t="str">
            <v>项目编号:</v>
          </cell>
          <cell r="C4554" t="str">
            <v>form-1*0.5</v>
          </cell>
          <cell r="G4554" t="str">
            <v>数量</v>
          </cell>
          <cell r="H4554">
            <v>122</v>
          </cell>
          <cell r="I4554" t="str">
            <v>单价</v>
          </cell>
        </row>
        <row r="4555">
          <cell r="B4555" t="str">
            <v>项目名称:</v>
          </cell>
          <cell r="C4555" t="str">
            <v>Inner and Outer sides of the gutter, overflow channel</v>
          </cell>
          <cell r="G4555" t="str">
            <v>单位</v>
          </cell>
          <cell r="H4555">
            <v>0</v>
          </cell>
          <cell r="I4555">
            <v>3.8508242316760013</v>
          </cell>
          <cell r="J4555" t="str">
            <v>模</v>
          </cell>
        </row>
        <row r="4556">
          <cell r="A4556" t="str">
            <v>form-1*0.5</v>
          </cell>
          <cell r="B4556" t="str">
            <v>单   价:</v>
          </cell>
          <cell r="C4556">
            <v>3.8508242316760013</v>
          </cell>
          <cell r="D4556" t="str">
            <v>USD/</v>
          </cell>
          <cell r="G4556" t="str">
            <v>定额单位</v>
          </cell>
          <cell r="I4556">
            <v>374</v>
          </cell>
          <cell r="J4556" t="str">
            <v>3=411</v>
          </cell>
        </row>
        <row r="4557">
          <cell r="A4557" t="str">
            <v>定额号</v>
          </cell>
          <cell r="B4557" t="str">
            <v>E01</v>
          </cell>
          <cell r="C4557" t="str">
            <v>名称及规格</v>
          </cell>
          <cell r="D4557" t="str">
            <v>单位</v>
          </cell>
          <cell r="E4557" t="str">
            <v>数  量</v>
          </cell>
          <cell r="F4557" t="str">
            <v>单价</v>
          </cell>
          <cell r="G4557" t="str">
            <v>合价</v>
          </cell>
          <cell r="J4557" t="str">
            <v>10M2</v>
          </cell>
          <cell r="Q4557" t="str">
            <v>数量汇总</v>
          </cell>
          <cell r="R4557" t="str">
            <v>价格汇总(美元)</v>
          </cell>
          <cell r="S4557" t="str">
            <v>价格汇总(当地币)</v>
          </cell>
        </row>
        <row r="4558">
          <cell r="G4558" t="str">
            <v>美元</v>
          </cell>
          <cell r="H4558" t="str">
            <v>当地币</v>
          </cell>
          <cell r="J4558">
            <v>0.09</v>
          </cell>
        </row>
        <row r="4559">
          <cell r="A4559" t="str">
            <v>L00</v>
          </cell>
          <cell r="B4559">
            <v>1</v>
          </cell>
          <cell r="C4559" t="str">
            <v>人工</v>
          </cell>
          <cell r="G4559">
            <v>0.58759855892949053</v>
          </cell>
          <cell r="H4559">
            <v>57.085200000000007</v>
          </cell>
          <cell r="Q4559">
            <v>0</v>
          </cell>
          <cell r="R4559">
            <v>71.687024189397846</v>
          </cell>
          <cell r="S4559">
            <v>6964.394400000001</v>
          </cell>
        </row>
        <row r="4560">
          <cell r="A4560" t="str">
            <v>L10</v>
          </cell>
          <cell r="B4560">
            <v>1.1000000000000001</v>
          </cell>
          <cell r="C4560" t="str">
            <v>力工</v>
          </cell>
          <cell r="D4560" t="str">
            <v>day</v>
          </cell>
          <cell r="E4560">
            <v>0.14544000000000001</v>
          </cell>
          <cell r="F4560">
            <v>2.8821410190427175</v>
          </cell>
          <cell r="G4560">
            <v>0.41917858980957284</v>
          </cell>
          <cell r="H4560">
            <v>40.723200000000006</v>
          </cell>
          <cell r="J4560">
            <v>1.6160000000000001</v>
          </cell>
          <cell r="Q4560">
            <v>17.743680000000001</v>
          </cell>
          <cell r="R4560">
            <v>51.13978795676789</v>
          </cell>
          <cell r="S4560">
            <v>4968.2304000000004</v>
          </cell>
        </row>
        <row r="4561">
          <cell r="A4561" t="str">
            <v>L20</v>
          </cell>
          <cell r="B4561">
            <v>1.2</v>
          </cell>
          <cell r="C4561" t="str">
            <v>技工</v>
          </cell>
          <cell r="D4561" t="str">
            <v>day</v>
          </cell>
          <cell r="E4561">
            <v>3.6360000000000003E-2</v>
          </cell>
          <cell r="F4561">
            <v>4.6320123520329384</v>
          </cell>
          <cell r="G4561">
            <v>0.16841996911991766</v>
          </cell>
          <cell r="H4561">
            <v>16.362000000000002</v>
          </cell>
          <cell r="J4561">
            <v>0.40400000000000003</v>
          </cell>
          <cell r="Q4561">
            <v>4.4359200000000003</v>
          </cell>
          <cell r="R4561">
            <v>20.547236232629956</v>
          </cell>
          <cell r="S4561">
            <v>1996.1640000000002</v>
          </cell>
        </row>
        <row r="4562">
          <cell r="A4562" t="str">
            <v>M000</v>
          </cell>
          <cell r="B4562">
            <v>2</v>
          </cell>
          <cell r="C4562" t="str">
            <v>建筑材料</v>
          </cell>
          <cell r="G4562">
            <v>2.2326398112197636</v>
          </cell>
          <cell r="H4562">
            <v>216.90095766000005</v>
          </cell>
          <cell r="Q4562">
            <v>0</v>
          </cell>
          <cell r="R4562">
            <v>272.38205696881118</v>
          </cell>
          <cell r="S4562">
            <v>26461.916834520005</v>
          </cell>
        </row>
        <row r="4563">
          <cell r="A4563" t="str">
            <v>M31</v>
          </cell>
          <cell r="C4563" t="str">
            <v>水泥砂浆1:2</v>
          </cell>
          <cell r="D4563" t="str">
            <v>m3</v>
          </cell>
          <cell r="E4563">
            <v>0</v>
          </cell>
          <cell r="F4563">
            <v>83.41</v>
          </cell>
          <cell r="G4563">
            <v>0</v>
          </cell>
          <cell r="H4563">
            <v>0</v>
          </cell>
          <cell r="Q4563">
            <v>0</v>
          </cell>
          <cell r="R4563">
            <v>0</v>
          </cell>
          <cell r="S4563">
            <v>0</v>
          </cell>
        </row>
        <row r="4564">
          <cell r="A4564" t="str">
            <v>Q01</v>
          </cell>
          <cell r="C4564" t="str">
            <v>木材</v>
          </cell>
          <cell r="D4564" t="str">
            <v>m3</v>
          </cell>
          <cell r="E4564">
            <v>0</v>
          </cell>
          <cell r="F4564">
            <v>26.351003602676272</v>
          </cell>
          <cell r="G4564">
            <v>0</v>
          </cell>
          <cell r="H4564">
            <v>0</v>
          </cell>
          <cell r="J4564" t="str">
            <v>0.03'</v>
          </cell>
          <cell r="Q4564">
            <v>0</v>
          </cell>
          <cell r="R4564">
            <v>0</v>
          </cell>
          <cell r="S4564">
            <v>0</v>
          </cell>
        </row>
        <row r="4565">
          <cell r="A4565" t="str">
            <v>G09</v>
          </cell>
          <cell r="C4565" t="str">
            <v>钢模板</v>
          </cell>
          <cell r="D4565" t="str">
            <v>t</v>
          </cell>
          <cell r="E4565">
            <v>5.31E-4</v>
          </cell>
          <cell r="F4565">
            <v>788.18013381369019</v>
          </cell>
          <cell r="G4565">
            <v>0.4185236510550695</v>
          </cell>
          <cell r="H4565">
            <v>40.659572700000005</v>
          </cell>
          <cell r="J4565">
            <v>5.9000000000000007E-3</v>
          </cell>
          <cell r="Q4565">
            <v>6.4782000000000006E-2</v>
          </cell>
          <cell r="R4565">
            <v>51.059885428718481</v>
          </cell>
          <cell r="S4565">
            <v>4960.4678694000004</v>
          </cell>
        </row>
        <row r="4566">
          <cell r="A4566" t="str">
            <v>G25</v>
          </cell>
          <cell r="C4566" t="str">
            <v>零星卡具</v>
          </cell>
          <cell r="D4566" t="str">
            <v>kg</v>
          </cell>
          <cell r="E4566">
            <v>1.0845</v>
          </cell>
          <cell r="F4566">
            <v>1.4133333333333336</v>
          </cell>
          <cell r="G4566">
            <v>1.5327600000000003</v>
          </cell>
          <cell r="H4566">
            <v>148.90763400000003</v>
          </cell>
          <cell r="J4566">
            <v>12.05</v>
          </cell>
          <cell r="Q4566">
            <v>132.309</v>
          </cell>
          <cell r="R4566">
            <v>186.99672000000004</v>
          </cell>
          <cell r="S4566">
            <v>18166.731348000005</v>
          </cell>
        </row>
        <row r="4567">
          <cell r="A4567" t="str">
            <v>Q21</v>
          </cell>
          <cell r="C4567" t="str">
            <v>脱模剂</v>
          </cell>
          <cell r="D4567" t="str">
            <v>kg</v>
          </cell>
          <cell r="E4567">
            <v>0.09</v>
          </cell>
          <cell r="F4567">
            <v>0.68</v>
          </cell>
          <cell r="G4567">
            <v>6.1200000000000004E-2</v>
          </cell>
          <cell r="H4567">
            <v>5.9455800000000005</v>
          </cell>
          <cell r="J4567">
            <v>1</v>
          </cell>
          <cell r="Q4567">
            <v>10.98</v>
          </cell>
          <cell r="R4567">
            <v>7.4664000000000001</v>
          </cell>
          <cell r="S4567">
            <v>725.36076000000003</v>
          </cell>
        </row>
        <row r="4568">
          <cell r="A4568" t="str">
            <v>G12</v>
          </cell>
          <cell r="C4568" t="str">
            <v>铁丝</v>
          </cell>
          <cell r="D4568" t="str">
            <v>kg</v>
          </cell>
          <cell r="E4568">
            <v>0</v>
          </cell>
          <cell r="F4568">
            <v>1.646937725167267</v>
          </cell>
          <cell r="G4568">
            <v>0</v>
          </cell>
          <cell r="H4568">
            <v>0</v>
          </cell>
          <cell r="Q4568">
            <v>0</v>
          </cell>
          <cell r="R4568">
            <v>0</v>
          </cell>
          <cell r="S4568">
            <v>0</v>
          </cell>
        </row>
        <row r="4569">
          <cell r="A4569" t="str">
            <v>G10</v>
          </cell>
          <cell r="C4569" t="str">
            <v>钢支撑</v>
          </cell>
          <cell r="D4569" t="str">
            <v>t</v>
          </cell>
          <cell r="E4569">
            <v>2.0880000000000001E-4</v>
          </cell>
          <cell r="F4569">
            <v>788.18013381369019</v>
          </cell>
          <cell r="G4569">
            <v>0.16457201194029852</v>
          </cell>
          <cell r="H4569">
            <v>15.988170960000003</v>
          </cell>
          <cell r="J4569">
            <v>2.32E-3</v>
          </cell>
          <cell r="Q4569">
            <v>2.5473600000000002E-2</v>
          </cell>
          <cell r="R4569">
            <v>20.07778545671642</v>
          </cell>
          <cell r="S4569">
            <v>1950.5568571200004</v>
          </cell>
        </row>
        <row r="4570">
          <cell r="A4570" t="str">
            <v>G13</v>
          </cell>
          <cell r="C4570" t="str">
            <v>铁钉</v>
          </cell>
          <cell r="D4570" t="str">
            <v>kg</v>
          </cell>
          <cell r="E4570">
            <v>2.1599999999999998E-2</v>
          </cell>
          <cell r="F4570">
            <v>2.5733401955738548</v>
          </cell>
          <cell r="G4570">
            <v>5.5584148224395259E-2</v>
          </cell>
          <cell r="H4570">
            <v>5.3999999999999995</v>
          </cell>
          <cell r="J4570">
            <v>0.24</v>
          </cell>
          <cell r="Q4570">
            <v>2.6351999999999998</v>
          </cell>
          <cell r="R4570">
            <v>6.7812660833762219</v>
          </cell>
          <cell r="S4570">
            <v>658.8</v>
          </cell>
        </row>
        <row r="4571">
          <cell r="C4571">
            <v>0</v>
          </cell>
          <cell r="D4571">
            <v>0</v>
          </cell>
          <cell r="E4571">
            <v>0</v>
          </cell>
          <cell r="F4571">
            <v>0</v>
          </cell>
          <cell r="G4571">
            <v>0</v>
          </cell>
          <cell r="H4571">
            <v>0</v>
          </cell>
          <cell r="Q4571">
            <v>0</v>
          </cell>
          <cell r="R4571">
            <v>0</v>
          </cell>
          <cell r="S4571">
            <v>0</v>
          </cell>
        </row>
        <row r="4572">
          <cell r="C4572">
            <v>0</v>
          </cell>
          <cell r="D4572">
            <v>0</v>
          </cell>
          <cell r="E4572">
            <v>0</v>
          </cell>
          <cell r="F4572">
            <v>0</v>
          </cell>
          <cell r="G4572">
            <v>0</v>
          </cell>
          <cell r="H4572">
            <v>0</v>
          </cell>
          <cell r="Q4572">
            <v>0</v>
          </cell>
          <cell r="R4572">
            <v>0</v>
          </cell>
          <cell r="S4572">
            <v>0</v>
          </cell>
        </row>
        <row r="4573">
          <cell r="C4573">
            <v>0</v>
          </cell>
          <cell r="D4573">
            <v>0</v>
          </cell>
          <cell r="E4573">
            <v>0</v>
          </cell>
          <cell r="F4573">
            <v>0</v>
          </cell>
          <cell r="G4573">
            <v>0</v>
          </cell>
          <cell r="H4573">
            <v>0</v>
          </cell>
          <cell r="Q4573">
            <v>0</v>
          </cell>
          <cell r="R4573">
            <v>0</v>
          </cell>
          <cell r="S4573">
            <v>0</v>
          </cell>
        </row>
        <row r="4574">
          <cell r="C4574">
            <v>0</v>
          </cell>
          <cell r="D4574">
            <v>0</v>
          </cell>
          <cell r="E4574">
            <v>0</v>
          </cell>
          <cell r="F4574">
            <v>0</v>
          </cell>
          <cell r="G4574">
            <v>0</v>
          </cell>
          <cell r="H4574">
            <v>0</v>
          </cell>
          <cell r="Q4574">
            <v>0</v>
          </cell>
          <cell r="R4574">
            <v>0</v>
          </cell>
          <cell r="S4574">
            <v>0</v>
          </cell>
        </row>
        <row r="4575">
          <cell r="C4575">
            <v>0</v>
          </cell>
          <cell r="D4575">
            <v>0</v>
          </cell>
          <cell r="E4575">
            <v>0</v>
          </cell>
          <cell r="F4575">
            <v>0</v>
          </cell>
          <cell r="G4575">
            <v>0</v>
          </cell>
          <cell r="H4575">
            <v>0</v>
          </cell>
          <cell r="Q4575">
            <v>0</v>
          </cell>
          <cell r="R4575">
            <v>0</v>
          </cell>
          <cell r="S4575">
            <v>0</v>
          </cell>
        </row>
        <row r="4576">
          <cell r="C4576">
            <v>0</v>
          </cell>
          <cell r="D4576">
            <v>0</v>
          </cell>
          <cell r="E4576">
            <v>0</v>
          </cell>
          <cell r="F4576">
            <v>0</v>
          </cell>
          <cell r="G4576">
            <v>0</v>
          </cell>
          <cell r="H4576">
            <v>0</v>
          </cell>
          <cell r="Q4576">
            <v>0</v>
          </cell>
          <cell r="R4576">
            <v>0</v>
          </cell>
          <cell r="S4576">
            <v>0</v>
          </cell>
        </row>
        <row r="4577">
          <cell r="C4577">
            <v>0</v>
          </cell>
          <cell r="D4577">
            <v>0</v>
          </cell>
          <cell r="E4577">
            <v>0</v>
          </cell>
          <cell r="F4577">
            <v>0</v>
          </cell>
          <cell r="G4577">
            <v>0</v>
          </cell>
          <cell r="H4577">
            <v>0</v>
          </cell>
          <cell r="Q4577">
            <v>0</v>
          </cell>
          <cell r="R4577">
            <v>0</v>
          </cell>
          <cell r="S4577">
            <v>0</v>
          </cell>
        </row>
        <row r="4578">
          <cell r="C4578">
            <v>0</v>
          </cell>
          <cell r="D4578">
            <v>0</v>
          </cell>
          <cell r="E4578">
            <v>0</v>
          </cell>
          <cell r="F4578">
            <v>0</v>
          </cell>
          <cell r="G4578">
            <v>0</v>
          </cell>
          <cell r="H4578">
            <v>0</v>
          </cell>
          <cell r="Q4578">
            <v>0</v>
          </cell>
          <cell r="R4578">
            <v>0</v>
          </cell>
          <cell r="S4578">
            <v>0</v>
          </cell>
        </row>
        <row r="4579">
          <cell r="C4579">
            <v>0</v>
          </cell>
          <cell r="D4579">
            <v>0</v>
          </cell>
          <cell r="E4579">
            <v>0</v>
          </cell>
          <cell r="F4579">
            <v>0</v>
          </cell>
          <cell r="G4579">
            <v>0</v>
          </cell>
          <cell r="H4579">
            <v>0</v>
          </cell>
          <cell r="Q4579">
            <v>0</v>
          </cell>
          <cell r="R4579">
            <v>0</v>
          </cell>
          <cell r="S4579">
            <v>0</v>
          </cell>
        </row>
        <row r="4580">
          <cell r="C4580">
            <v>0</v>
          </cell>
          <cell r="D4580">
            <v>0</v>
          </cell>
          <cell r="E4580">
            <v>0</v>
          </cell>
          <cell r="F4580">
            <v>0</v>
          </cell>
          <cell r="G4580">
            <v>0</v>
          </cell>
          <cell r="H4580">
            <v>0</v>
          </cell>
          <cell r="Q4580">
            <v>0</v>
          </cell>
          <cell r="R4580">
            <v>0</v>
          </cell>
          <cell r="S4580">
            <v>0</v>
          </cell>
        </row>
        <row r="4581">
          <cell r="C4581">
            <v>0</v>
          </cell>
          <cell r="D4581">
            <v>0</v>
          </cell>
          <cell r="E4581">
            <v>0</v>
          </cell>
          <cell r="F4581">
            <v>0</v>
          </cell>
          <cell r="G4581">
            <v>0</v>
          </cell>
          <cell r="H4581">
            <v>0</v>
          </cell>
          <cell r="Q4581">
            <v>0</v>
          </cell>
          <cell r="R4581">
            <v>0</v>
          </cell>
          <cell r="S4581">
            <v>0</v>
          </cell>
        </row>
        <row r="4582">
          <cell r="A4582" t="str">
            <v>m998</v>
          </cell>
          <cell r="C4582" t="str">
            <v>其它材料费</v>
          </cell>
          <cell r="D4582" t="str">
            <v>%</v>
          </cell>
          <cell r="E4582">
            <v>0</v>
          </cell>
          <cell r="F4582">
            <v>0</v>
          </cell>
          <cell r="G4582">
            <v>0</v>
          </cell>
          <cell r="H4582">
            <v>0</v>
          </cell>
          <cell r="Q4582">
            <v>0</v>
          </cell>
          <cell r="R4582">
            <v>0</v>
          </cell>
          <cell r="S4582">
            <v>0</v>
          </cell>
        </row>
        <row r="4583">
          <cell r="A4583" t="str">
            <v>m999</v>
          </cell>
          <cell r="C4583" t="str">
            <v>其它材料费</v>
          </cell>
          <cell r="D4583" t="str">
            <v>usd</v>
          </cell>
          <cell r="E4583">
            <v>0</v>
          </cell>
          <cell r="F4583">
            <v>1</v>
          </cell>
          <cell r="G4583">
            <v>0</v>
          </cell>
          <cell r="H4583">
            <v>0</v>
          </cell>
          <cell r="Q4583">
            <v>0</v>
          </cell>
          <cell r="R4583">
            <v>0</v>
          </cell>
          <cell r="S4583">
            <v>0</v>
          </cell>
        </row>
        <row r="4584">
          <cell r="A4584" t="str">
            <v>E000</v>
          </cell>
          <cell r="B4584">
            <v>3</v>
          </cell>
          <cell r="C4584" t="str">
            <v>施工设备</v>
          </cell>
          <cell r="G4584">
            <v>0.29121214558381447</v>
          </cell>
          <cell r="H4584">
            <v>28.291259943467576</v>
          </cell>
          <cell r="Q4584">
            <v>0</v>
          </cell>
          <cell r="R4584">
            <v>35.527881761225366</v>
          </cell>
          <cell r="S4584">
            <v>3451.5337131030442</v>
          </cell>
        </row>
        <row r="4585">
          <cell r="C4585">
            <v>0</v>
          </cell>
          <cell r="D4585">
            <v>0</v>
          </cell>
          <cell r="E4585">
            <v>0</v>
          </cell>
          <cell r="F4585">
            <v>0</v>
          </cell>
          <cell r="G4585">
            <v>0</v>
          </cell>
          <cell r="H4585">
            <v>0</v>
          </cell>
          <cell r="Q4585">
            <v>0</v>
          </cell>
          <cell r="R4585">
            <v>0</v>
          </cell>
          <cell r="S4585">
            <v>0</v>
          </cell>
        </row>
        <row r="4586">
          <cell r="C4586">
            <v>0</v>
          </cell>
          <cell r="D4586">
            <v>0</v>
          </cell>
          <cell r="E4586">
            <v>0</v>
          </cell>
          <cell r="F4586">
            <v>0</v>
          </cell>
          <cell r="G4586">
            <v>0</v>
          </cell>
          <cell r="H4586">
            <v>0</v>
          </cell>
          <cell r="Q4586">
            <v>0</v>
          </cell>
          <cell r="R4586">
            <v>0</v>
          </cell>
          <cell r="S4586">
            <v>0</v>
          </cell>
        </row>
        <row r="4587">
          <cell r="A4587" t="str">
            <v>E410</v>
          </cell>
          <cell r="C4587" t="str">
            <v>木工圆锯机MJ105工友</v>
          </cell>
          <cell r="D4587" t="str">
            <v>台班</v>
          </cell>
          <cell r="E4587">
            <v>1.5300000000000001E-2</v>
          </cell>
          <cell r="F4587">
            <v>19.033473567569573</v>
          </cell>
          <cell r="G4587">
            <v>0.29121214558381447</v>
          </cell>
          <cell r="H4587">
            <v>28.291259943467576</v>
          </cell>
          <cell r="J4587">
            <v>0.17</v>
          </cell>
          <cell r="Q4587">
            <v>1.8666</v>
          </cell>
          <cell r="R4587">
            <v>35.527881761225366</v>
          </cell>
          <cell r="S4587">
            <v>3451.5337131030442</v>
          </cell>
        </row>
        <row r="4588">
          <cell r="C4588">
            <v>0</v>
          </cell>
          <cell r="D4588">
            <v>0</v>
          </cell>
          <cell r="E4588">
            <v>0</v>
          </cell>
          <cell r="F4588">
            <v>0</v>
          </cell>
          <cell r="G4588">
            <v>0</v>
          </cell>
          <cell r="H4588">
            <v>0</v>
          </cell>
          <cell r="Q4588">
            <v>0</v>
          </cell>
          <cell r="R4588">
            <v>0</v>
          </cell>
          <cell r="S4588">
            <v>0</v>
          </cell>
        </row>
        <row r="4589">
          <cell r="C4589">
            <v>0</v>
          </cell>
          <cell r="D4589">
            <v>0</v>
          </cell>
          <cell r="E4589">
            <v>0</v>
          </cell>
          <cell r="F4589">
            <v>0</v>
          </cell>
          <cell r="G4589">
            <v>0</v>
          </cell>
          <cell r="H4589">
            <v>0</v>
          </cell>
          <cell r="Q4589">
            <v>0</v>
          </cell>
          <cell r="R4589">
            <v>0</v>
          </cell>
          <cell r="S4589">
            <v>0</v>
          </cell>
        </row>
        <row r="4590">
          <cell r="C4590">
            <v>0</v>
          </cell>
          <cell r="D4590">
            <v>0</v>
          </cell>
          <cell r="E4590">
            <v>0</v>
          </cell>
          <cell r="F4590">
            <v>0</v>
          </cell>
          <cell r="G4590">
            <v>0</v>
          </cell>
          <cell r="H4590">
            <v>0</v>
          </cell>
          <cell r="Q4590">
            <v>0</v>
          </cell>
          <cell r="R4590">
            <v>0</v>
          </cell>
          <cell r="S4590">
            <v>0</v>
          </cell>
        </row>
        <row r="4591">
          <cell r="C4591">
            <v>0</v>
          </cell>
          <cell r="D4591">
            <v>0</v>
          </cell>
          <cell r="E4591">
            <v>0</v>
          </cell>
          <cell r="F4591">
            <v>0</v>
          </cell>
          <cell r="G4591">
            <v>0</v>
          </cell>
          <cell r="H4591">
            <v>0</v>
          </cell>
          <cell r="Q4591">
            <v>0</v>
          </cell>
          <cell r="R4591">
            <v>0</v>
          </cell>
          <cell r="S4591">
            <v>0</v>
          </cell>
        </row>
        <row r="4592">
          <cell r="C4592">
            <v>0</v>
          </cell>
          <cell r="D4592">
            <v>0</v>
          </cell>
          <cell r="E4592">
            <v>0</v>
          </cell>
          <cell r="F4592">
            <v>0</v>
          </cell>
          <cell r="G4592">
            <v>0</v>
          </cell>
          <cell r="H4592">
            <v>0</v>
          </cell>
          <cell r="Q4592">
            <v>0</v>
          </cell>
          <cell r="R4592">
            <v>0</v>
          </cell>
          <cell r="S4592">
            <v>0</v>
          </cell>
        </row>
        <row r="4593">
          <cell r="C4593">
            <v>0</v>
          </cell>
          <cell r="D4593">
            <v>0</v>
          </cell>
          <cell r="E4593">
            <v>0</v>
          </cell>
          <cell r="F4593">
            <v>0</v>
          </cell>
          <cell r="G4593">
            <v>0</v>
          </cell>
          <cell r="H4593">
            <v>0</v>
          </cell>
          <cell r="Q4593">
            <v>0</v>
          </cell>
          <cell r="R4593">
            <v>0</v>
          </cell>
          <cell r="S4593">
            <v>0</v>
          </cell>
        </row>
        <row r="4594">
          <cell r="C4594">
            <v>0</v>
          </cell>
          <cell r="D4594">
            <v>0</v>
          </cell>
          <cell r="E4594">
            <v>0</v>
          </cell>
          <cell r="F4594">
            <v>0</v>
          </cell>
          <cell r="G4594">
            <v>0</v>
          </cell>
          <cell r="H4594">
            <v>0</v>
          </cell>
          <cell r="Q4594">
            <v>0</v>
          </cell>
          <cell r="R4594">
            <v>0</v>
          </cell>
          <cell r="S4594">
            <v>0</v>
          </cell>
        </row>
        <row r="4595">
          <cell r="C4595">
            <v>0</v>
          </cell>
          <cell r="D4595">
            <v>0</v>
          </cell>
          <cell r="E4595">
            <v>0</v>
          </cell>
          <cell r="F4595">
            <v>0</v>
          </cell>
          <cell r="H4595">
            <v>0</v>
          </cell>
          <cell r="Q4595">
            <v>0</v>
          </cell>
          <cell r="R4595">
            <v>0</v>
          </cell>
          <cell r="S4595">
            <v>0</v>
          </cell>
        </row>
        <row r="4596">
          <cell r="C4596">
            <v>0</v>
          </cell>
          <cell r="D4596">
            <v>0</v>
          </cell>
          <cell r="E4596">
            <v>0</v>
          </cell>
          <cell r="F4596">
            <v>0</v>
          </cell>
          <cell r="H4596">
            <v>0</v>
          </cell>
          <cell r="Q4596">
            <v>0</v>
          </cell>
          <cell r="R4596">
            <v>0</v>
          </cell>
          <cell r="S4596">
            <v>0</v>
          </cell>
        </row>
        <row r="4597">
          <cell r="B4597">
            <v>4</v>
          </cell>
          <cell r="C4597" t="str">
            <v>基本直接费</v>
          </cell>
          <cell r="G4597">
            <v>3.1114505157330687</v>
          </cell>
        </row>
        <row r="4598">
          <cell r="B4598">
            <v>5</v>
          </cell>
          <cell r="C4598" t="str">
            <v>其他直接费</v>
          </cell>
          <cell r="G4598">
            <v>0.50519225833394288</v>
          </cell>
        </row>
        <row r="4599">
          <cell r="B4599">
            <v>6</v>
          </cell>
          <cell r="C4599" t="str">
            <v>间接费</v>
          </cell>
          <cell r="G4599">
            <v>0.23418145760898992</v>
          </cell>
        </row>
        <row r="4600">
          <cell r="B4600">
            <v>7</v>
          </cell>
          <cell r="C4600" t="str">
            <v>合计</v>
          </cell>
          <cell r="G4600">
            <v>3.8508242316760013</v>
          </cell>
        </row>
        <row r="4602">
          <cell r="B4602" t="str">
            <v>单   价   分   析   表</v>
          </cell>
          <cell r="J4602" t="str">
            <v>工序划分</v>
          </cell>
          <cell r="Q4602" t="str">
            <v>汇总项</v>
          </cell>
        </row>
        <row r="4604">
          <cell r="A4604" t="str">
            <v>BOQ系数</v>
          </cell>
          <cell r="B4604" t="str">
            <v>项目编号:</v>
          </cell>
          <cell r="C4604" t="str">
            <v>form-1000*1000*250</v>
          </cell>
          <cell r="G4604" t="str">
            <v>数量</v>
          </cell>
          <cell r="H4604">
            <v>5</v>
          </cell>
          <cell r="I4604" t="str">
            <v>单价</v>
          </cell>
        </row>
        <row r="4605">
          <cell r="B4605" t="str">
            <v>项目名称:</v>
          </cell>
          <cell r="C4605" t="str">
            <v>Boxing out 1000 mm x 1000 x 250mm holes in concrete wall of tank for inlet and outlet</v>
          </cell>
          <cell r="G4605" t="str">
            <v>单位</v>
          </cell>
          <cell r="H4605">
            <v>0</v>
          </cell>
          <cell r="I4605">
            <v>8.5573871815022233</v>
          </cell>
          <cell r="J4605" t="str">
            <v>模</v>
          </cell>
        </row>
        <row r="4606">
          <cell r="A4606" t="str">
            <v>form-1000*1000*250</v>
          </cell>
          <cell r="B4606" t="str">
            <v>单   价:</v>
          </cell>
          <cell r="C4606">
            <v>8.5573871815022233</v>
          </cell>
          <cell r="D4606" t="str">
            <v>USD/</v>
          </cell>
          <cell r="G4606" t="str">
            <v>定额单位</v>
          </cell>
          <cell r="I4606">
            <v>831</v>
          </cell>
          <cell r="J4606" t="str">
            <v>3=411</v>
          </cell>
        </row>
        <row r="4607">
          <cell r="A4607" t="str">
            <v>定额号</v>
          </cell>
          <cell r="B4607" t="str">
            <v>E01</v>
          </cell>
          <cell r="C4607" t="str">
            <v>名称及规格</v>
          </cell>
          <cell r="D4607" t="str">
            <v>单位</v>
          </cell>
          <cell r="E4607" t="str">
            <v>数  量</v>
          </cell>
          <cell r="F4607" t="str">
            <v>单价</v>
          </cell>
          <cell r="G4607" t="str">
            <v>合价</v>
          </cell>
          <cell r="J4607" t="str">
            <v>10M2</v>
          </cell>
          <cell r="Q4607" t="str">
            <v>数量汇总</v>
          </cell>
          <cell r="R4607" t="str">
            <v>价格汇总(美元)</v>
          </cell>
          <cell r="S4607" t="str">
            <v>价格汇总(当地币)</v>
          </cell>
        </row>
        <row r="4608">
          <cell r="G4608" t="str">
            <v>美元</v>
          </cell>
          <cell r="H4608" t="str">
            <v>当地币</v>
          </cell>
          <cell r="J4608">
            <v>0.2</v>
          </cell>
        </row>
        <row r="4609">
          <cell r="A4609" t="str">
            <v>L00</v>
          </cell>
          <cell r="B4609">
            <v>1</v>
          </cell>
          <cell r="C4609" t="str">
            <v>人工</v>
          </cell>
          <cell r="G4609">
            <v>1.3057745753988679</v>
          </cell>
          <cell r="H4609">
            <v>126.85600000000002</v>
          </cell>
          <cell r="Q4609">
            <v>0</v>
          </cell>
          <cell r="R4609">
            <v>6.5288728769943392</v>
          </cell>
          <cell r="S4609">
            <v>634.28000000000009</v>
          </cell>
        </row>
        <row r="4610">
          <cell r="A4610" t="str">
            <v>L10</v>
          </cell>
          <cell r="B4610">
            <v>1.1000000000000001</v>
          </cell>
          <cell r="C4610" t="str">
            <v>力工</v>
          </cell>
          <cell r="D4610" t="str">
            <v>day</v>
          </cell>
          <cell r="E4610">
            <v>0.32320000000000004</v>
          </cell>
          <cell r="F4610">
            <v>2.8821410190427175</v>
          </cell>
          <cell r="G4610">
            <v>0.93150797735460644</v>
          </cell>
          <cell r="H4610">
            <v>90.496000000000024</v>
          </cell>
          <cell r="J4610">
            <v>1.6160000000000001</v>
          </cell>
          <cell r="Q4610">
            <v>1.6160000000000001</v>
          </cell>
          <cell r="R4610">
            <v>4.6575398867730318</v>
          </cell>
          <cell r="S4610">
            <v>452.48000000000013</v>
          </cell>
        </row>
        <row r="4611">
          <cell r="A4611" t="str">
            <v>L20</v>
          </cell>
          <cell r="B4611">
            <v>1.2</v>
          </cell>
          <cell r="C4611" t="str">
            <v>技工</v>
          </cell>
          <cell r="D4611" t="str">
            <v>day</v>
          </cell>
          <cell r="E4611">
            <v>8.0800000000000011E-2</v>
          </cell>
          <cell r="F4611">
            <v>4.6320123520329384</v>
          </cell>
          <cell r="G4611">
            <v>0.37426659804426149</v>
          </cell>
          <cell r="H4611">
            <v>36.360000000000007</v>
          </cell>
          <cell r="J4611">
            <v>0.40400000000000003</v>
          </cell>
          <cell r="Q4611">
            <v>0.40400000000000003</v>
          </cell>
          <cell r="R4611">
            <v>1.8713329902213074</v>
          </cell>
          <cell r="S4611">
            <v>181.80000000000004</v>
          </cell>
        </row>
        <row r="4612">
          <cell r="A4612" t="str">
            <v>M000</v>
          </cell>
          <cell r="B4612">
            <v>2</v>
          </cell>
          <cell r="C4612" t="str">
            <v>建筑材料</v>
          </cell>
          <cell r="G4612">
            <v>4.9614218027105856</v>
          </cell>
          <cell r="H4612">
            <v>482.00212813333343</v>
          </cell>
          <cell r="Q4612">
            <v>0</v>
          </cell>
          <cell r="R4612">
            <v>24.807109013552928</v>
          </cell>
          <cell r="S4612">
            <v>2410.0106406666673</v>
          </cell>
        </row>
        <row r="4613">
          <cell r="A4613" t="str">
            <v>M31</v>
          </cell>
          <cell r="C4613" t="str">
            <v>水泥砂浆1:2</v>
          </cell>
          <cell r="D4613" t="str">
            <v>m3</v>
          </cell>
          <cell r="E4613">
            <v>0</v>
          </cell>
          <cell r="F4613">
            <v>83.41</v>
          </cell>
          <cell r="G4613">
            <v>0</v>
          </cell>
          <cell r="H4613">
            <v>0</v>
          </cell>
          <cell r="Q4613">
            <v>0</v>
          </cell>
          <cell r="R4613">
            <v>0</v>
          </cell>
          <cell r="S4613">
            <v>0</v>
          </cell>
        </row>
        <row r="4614">
          <cell r="A4614" t="str">
            <v>Q01</v>
          </cell>
          <cell r="C4614" t="str">
            <v>木材</v>
          </cell>
          <cell r="D4614" t="str">
            <v>m3</v>
          </cell>
          <cell r="E4614">
            <v>0</v>
          </cell>
          <cell r="F4614">
            <v>26.351003602676272</v>
          </cell>
          <cell r="G4614">
            <v>0</v>
          </cell>
          <cell r="H4614">
            <v>0</v>
          </cell>
          <cell r="J4614" t="str">
            <v>0.03'</v>
          </cell>
          <cell r="Q4614">
            <v>0</v>
          </cell>
          <cell r="R4614">
            <v>0</v>
          </cell>
          <cell r="S4614">
            <v>0</v>
          </cell>
        </row>
        <row r="4615">
          <cell r="A4615" t="str">
            <v>G09</v>
          </cell>
          <cell r="C4615" t="str">
            <v>钢模板</v>
          </cell>
          <cell r="D4615" t="str">
            <v>t</v>
          </cell>
          <cell r="E4615">
            <v>1.1800000000000003E-3</v>
          </cell>
          <cell r="F4615">
            <v>788.18013381369019</v>
          </cell>
          <cell r="G4615">
            <v>0.93005255790015462</v>
          </cell>
          <cell r="H4615">
            <v>90.354606000000032</v>
          </cell>
          <cell r="J4615">
            <v>5.9000000000000007E-3</v>
          </cell>
          <cell r="Q4615">
            <v>5.9000000000000016E-3</v>
          </cell>
          <cell r="R4615">
            <v>4.6502627895007729</v>
          </cell>
          <cell r="S4615">
            <v>451.77303000000018</v>
          </cell>
        </row>
        <row r="4616">
          <cell r="A4616" t="str">
            <v>G25</v>
          </cell>
          <cell r="C4616" t="str">
            <v>零星卡具</v>
          </cell>
          <cell r="D4616" t="str">
            <v>kg</v>
          </cell>
          <cell r="E4616">
            <v>2.41</v>
          </cell>
          <cell r="F4616">
            <v>1.4133333333333336</v>
          </cell>
          <cell r="G4616">
            <v>3.4061333333333339</v>
          </cell>
          <cell r="H4616">
            <v>330.90585333333343</v>
          </cell>
          <cell r="J4616">
            <v>12.05</v>
          </cell>
          <cell r="Q4616">
            <v>12.05</v>
          </cell>
          <cell r="R4616">
            <v>17.030666666666669</v>
          </cell>
          <cell r="S4616">
            <v>1654.5292666666671</v>
          </cell>
        </row>
        <row r="4617">
          <cell r="A4617" t="str">
            <v>Q21</v>
          </cell>
          <cell r="C4617" t="str">
            <v>脱模剂</v>
          </cell>
          <cell r="D4617" t="str">
            <v>kg</v>
          </cell>
          <cell r="E4617">
            <v>0.2</v>
          </cell>
          <cell r="F4617">
            <v>0.68</v>
          </cell>
          <cell r="G4617">
            <v>0.13600000000000001</v>
          </cell>
          <cell r="H4617">
            <v>13.212400000000002</v>
          </cell>
          <cell r="J4617">
            <v>1</v>
          </cell>
          <cell r="Q4617">
            <v>1</v>
          </cell>
          <cell r="R4617">
            <v>0.68</v>
          </cell>
          <cell r="S4617">
            <v>66.062000000000012</v>
          </cell>
        </row>
        <row r="4618">
          <cell r="A4618" t="str">
            <v>G12</v>
          </cell>
          <cell r="C4618" t="str">
            <v>铁丝</v>
          </cell>
          <cell r="D4618" t="str">
            <v>kg</v>
          </cell>
          <cell r="E4618">
            <v>0</v>
          </cell>
          <cell r="F4618">
            <v>1.646937725167267</v>
          </cell>
          <cell r="G4618">
            <v>0</v>
          </cell>
          <cell r="H4618">
            <v>0</v>
          </cell>
          <cell r="Q4618">
            <v>0</v>
          </cell>
          <cell r="R4618">
            <v>0</v>
          </cell>
          <cell r="S4618">
            <v>0</v>
          </cell>
        </row>
        <row r="4619">
          <cell r="A4619" t="str">
            <v>G10</v>
          </cell>
          <cell r="C4619" t="str">
            <v>钢支撑</v>
          </cell>
          <cell r="D4619" t="str">
            <v>t</v>
          </cell>
          <cell r="E4619">
            <v>4.64E-4</v>
          </cell>
          <cell r="F4619">
            <v>788.18013381369019</v>
          </cell>
          <cell r="G4619">
            <v>0.36571558208955224</v>
          </cell>
          <cell r="H4619">
            <v>35.529268800000004</v>
          </cell>
          <cell r="J4619">
            <v>2.32E-3</v>
          </cell>
          <cell r="Q4619">
            <v>2.32E-3</v>
          </cell>
          <cell r="R4619">
            <v>1.8285779104477613</v>
          </cell>
          <cell r="S4619">
            <v>177.64634400000003</v>
          </cell>
        </row>
        <row r="4620">
          <cell r="A4620" t="str">
            <v>G13</v>
          </cell>
          <cell r="C4620" t="str">
            <v>铁钉</v>
          </cell>
          <cell r="D4620" t="str">
            <v>kg</v>
          </cell>
          <cell r="E4620">
            <v>4.8000000000000001E-2</v>
          </cell>
          <cell r="F4620">
            <v>2.5733401955738548</v>
          </cell>
          <cell r="G4620">
            <v>0.12352032938754504</v>
          </cell>
          <cell r="H4620">
            <v>12.000000000000002</v>
          </cell>
          <cell r="J4620">
            <v>0.24</v>
          </cell>
          <cell r="Q4620">
            <v>0.24</v>
          </cell>
          <cell r="R4620">
            <v>0.61760164693772523</v>
          </cell>
          <cell r="S4620">
            <v>60.000000000000007</v>
          </cell>
        </row>
        <row r="4621">
          <cell r="C4621">
            <v>0</v>
          </cell>
          <cell r="D4621">
            <v>0</v>
          </cell>
          <cell r="E4621">
            <v>0</v>
          </cell>
          <cell r="F4621">
            <v>0</v>
          </cell>
          <cell r="G4621">
            <v>0</v>
          </cell>
          <cell r="H4621">
            <v>0</v>
          </cell>
          <cell r="Q4621">
            <v>0</v>
          </cell>
          <cell r="R4621">
            <v>0</v>
          </cell>
          <cell r="S4621">
            <v>0</v>
          </cell>
        </row>
        <row r="4622">
          <cell r="C4622">
            <v>0</v>
          </cell>
          <cell r="D4622">
            <v>0</v>
          </cell>
          <cell r="E4622">
            <v>0</v>
          </cell>
          <cell r="F4622">
            <v>0</v>
          </cell>
          <cell r="G4622">
            <v>0</v>
          </cell>
          <cell r="H4622">
            <v>0</v>
          </cell>
          <cell r="Q4622">
            <v>0</v>
          </cell>
          <cell r="R4622">
            <v>0</v>
          </cell>
          <cell r="S4622">
            <v>0</v>
          </cell>
        </row>
        <row r="4623">
          <cell r="C4623">
            <v>0</v>
          </cell>
          <cell r="D4623">
            <v>0</v>
          </cell>
          <cell r="E4623">
            <v>0</v>
          </cell>
          <cell r="F4623">
            <v>0</v>
          </cell>
          <cell r="G4623">
            <v>0</v>
          </cell>
          <cell r="H4623">
            <v>0</v>
          </cell>
          <cell r="Q4623">
            <v>0</v>
          </cell>
          <cell r="R4623">
            <v>0</v>
          </cell>
          <cell r="S4623">
            <v>0</v>
          </cell>
        </row>
        <row r="4624">
          <cell r="C4624">
            <v>0</v>
          </cell>
          <cell r="D4624">
            <v>0</v>
          </cell>
          <cell r="E4624">
            <v>0</v>
          </cell>
          <cell r="F4624">
            <v>0</v>
          </cell>
          <cell r="G4624">
            <v>0</v>
          </cell>
          <cell r="H4624">
            <v>0</v>
          </cell>
          <cell r="Q4624">
            <v>0</v>
          </cell>
          <cell r="R4624">
            <v>0</v>
          </cell>
          <cell r="S4624">
            <v>0</v>
          </cell>
        </row>
        <row r="4625">
          <cell r="C4625">
            <v>0</v>
          </cell>
          <cell r="D4625">
            <v>0</v>
          </cell>
          <cell r="E4625">
            <v>0</v>
          </cell>
          <cell r="F4625">
            <v>0</v>
          </cell>
          <cell r="G4625">
            <v>0</v>
          </cell>
          <cell r="H4625">
            <v>0</v>
          </cell>
          <cell r="Q4625">
            <v>0</v>
          </cell>
          <cell r="R4625">
            <v>0</v>
          </cell>
          <cell r="S4625">
            <v>0</v>
          </cell>
        </row>
        <row r="4626">
          <cell r="C4626">
            <v>0</v>
          </cell>
          <cell r="D4626">
            <v>0</v>
          </cell>
          <cell r="E4626">
            <v>0</v>
          </cell>
          <cell r="F4626">
            <v>0</v>
          </cell>
          <cell r="G4626">
            <v>0</v>
          </cell>
          <cell r="H4626">
            <v>0</v>
          </cell>
          <cell r="Q4626">
            <v>0</v>
          </cell>
          <cell r="R4626">
            <v>0</v>
          </cell>
          <cell r="S4626">
            <v>0</v>
          </cell>
        </row>
        <row r="4627">
          <cell r="C4627">
            <v>0</v>
          </cell>
          <cell r="D4627">
            <v>0</v>
          </cell>
          <cell r="E4627">
            <v>0</v>
          </cell>
          <cell r="F4627">
            <v>0</v>
          </cell>
          <cell r="G4627">
            <v>0</v>
          </cell>
          <cell r="H4627">
            <v>0</v>
          </cell>
          <cell r="Q4627">
            <v>0</v>
          </cell>
          <cell r="R4627">
            <v>0</v>
          </cell>
          <cell r="S4627">
            <v>0</v>
          </cell>
        </row>
        <row r="4628">
          <cell r="C4628">
            <v>0</v>
          </cell>
          <cell r="D4628">
            <v>0</v>
          </cell>
          <cell r="E4628">
            <v>0</v>
          </cell>
          <cell r="F4628">
            <v>0</v>
          </cell>
          <cell r="G4628">
            <v>0</v>
          </cell>
          <cell r="H4628">
            <v>0</v>
          </cell>
          <cell r="Q4628">
            <v>0</v>
          </cell>
          <cell r="R4628">
            <v>0</v>
          </cell>
          <cell r="S4628">
            <v>0</v>
          </cell>
        </row>
        <row r="4629">
          <cell r="C4629">
            <v>0</v>
          </cell>
          <cell r="D4629">
            <v>0</v>
          </cell>
          <cell r="E4629">
            <v>0</v>
          </cell>
          <cell r="F4629">
            <v>0</v>
          </cell>
          <cell r="G4629">
            <v>0</v>
          </cell>
          <cell r="H4629">
            <v>0</v>
          </cell>
          <cell r="Q4629">
            <v>0</v>
          </cell>
          <cell r="R4629">
            <v>0</v>
          </cell>
          <cell r="S4629">
            <v>0</v>
          </cell>
        </row>
        <row r="4630">
          <cell r="C4630">
            <v>0</v>
          </cell>
          <cell r="D4630">
            <v>0</v>
          </cell>
          <cell r="E4630">
            <v>0</v>
          </cell>
          <cell r="F4630">
            <v>0</v>
          </cell>
          <cell r="G4630">
            <v>0</v>
          </cell>
          <cell r="H4630">
            <v>0</v>
          </cell>
          <cell r="Q4630">
            <v>0</v>
          </cell>
          <cell r="R4630">
            <v>0</v>
          </cell>
          <cell r="S4630">
            <v>0</v>
          </cell>
        </row>
        <row r="4631">
          <cell r="C4631">
            <v>0</v>
          </cell>
          <cell r="D4631">
            <v>0</v>
          </cell>
          <cell r="E4631">
            <v>0</v>
          </cell>
          <cell r="F4631">
            <v>0</v>
          </cell>
          <cell r="G4631">
            <v>0</v>
          </cell>
          <cell r="H4631">
            <v>0</v>
          </cell>
          <cell r="Q4631">
            <v>0</v>
          </cell>
          <cell r="R4631">
            <v>0</v>
          </cell>
          <cell r="S4631">
            <v>0</v>
          </cell>
        </row>
        <row r="4632">
          <cell r="A4632" t="str">
            <v>m998</v>
          </cell>
          <cell r="C4632" t="str">
            <v>其它材料费</v>
          </cell>
          <cell r="D4632" t="str">
            <v>%</v>
          </cell>
          <cell r="E4632">
            <v>0</v>
          </cell>
          <cell r="F4632">
            <v>0</v>
          </cell>
          <cell r="G4632">
            <v>0</v>
          </cell>
          <cell r="H4632">
            <v>0</v>
          </cell>
          <cell r="Q4632">
            <v>0</v>
          </cell>
          <cell r="R4632">
            <v>0</v>
          </cell>
          <cell r="S4632">
            <v>0</v>
          </cell>
        </row>
        <row r="4633">
          <cell r="A4633" t="str">
            <v>m999</v>
          </cell>
          <cell r="C4633" t="str">
            <v>其它材料费</v>
          </cell>
          <cell r="D4633" t="str">
            <v>usd</v>
          </cell>
          <cell r="E4633">
            <v>0</v>
          </cell>
          <cell r="F4633">
            <v>1</v>
          </cell>
          <cell r="G4633">
            <v>0</v>
          </cell>
          <cell r="H4633">
            <v>0</v>
          </cell>
          <cell r="Q4633">
            <v>0</v>
          </cell>
          <cell r="R4633">
            <v>0</v>
          </cell>
          <cell r="S4633">
            <v>0</v>
          </cell>
        </row>
        <row r="4634">
          <cell r="A4634" t="str">
            <v>E000</v>
          </cell>
          <cell r="B4634">
            <v>3</v>
          </cell>
          <cell r="C4634" t="str">
            <v>施工设备</v>
          </cell>
          <cell r="G4634">
            <v>0.64713810129736549</v>
          </cell>
          <cell r="H4634">
            <v>62.86946654103906</v>
          </cell>
          <cell r="Q4634">
            <v>0</v>
          </cell>
          <cell r="R4634">
            <v>3.2356905064868275</v>
          </cell>
          <cell r="S4634">
            <v>314.3473327051953</v>
          </cell>
        </row>
        <row r="4635">
          <cell r="C4635">
            <v>0</v>
          </cell>
          <cell r="D4635">
            <v>0</v>
          </cell>
          <cell r="E4635">
            <v>0</v>
          </cell>
          <cell r="F4635">
            <v>0</v>
          </cell>
          <cell r="G4635">
            <v>0</v>
          </cell>
          <cell r="H4635">
            <v>0</v>
          </cell>
          <cell r="Q4635">
            <v>0</v>
          </cell>
          <cell r="R4635">
            <v>0</v>
          </cell>
          <cell r="S4635">
            <v>0</v>
          </cell>
        </row>
        <row r="4636">
          <cell r="C4636">
            <v>0</v>
          </cell>
          <cell r="D4636">
            <v>0</v>
          </cell>
          <cell r="E4636">
            <v>0</v>
          </cell>
          <cell r="F4636">
            <v>0</v>
          </cell>
          <cell r="G4636">
            <v>0</v>
          </cell>
          <cell r="H4636">
            <v>0</v>
          </cell>
          <cell r="Q4636">
            <v>0</v>
          </cell>
          <cell r="R4636">
            <v>0</v>
          </cell>
          <cell r="S4636">
            <v>0</v>
          </cell>
        </row>
        <row r="4637">
          <cell r="A4637" t="str">
            <v>E410</v>
          </cell>
          <cell r="C4637" t="str">
            <v>木工圆锯机MJ105工友</v>
          </cell>
          <cell r="D4637" t="str">
            <v>台班</v>
          </cell>
          <cell r="E4637">
            <v>3.4000000000000002E-2</v>
          </cell>
          <cell r="F4637">
            <v>19.033473567569573</v>
          </cell>
          <cell r="G4637">
            <v>0.64713810129736549</v>
          </cell>
          <cell r="H4637">
            <v>62.86946654103906</v>
          </cell>
          <cell r="J4637">
            <v>0.17</v>
          </cell>
          <cell r="Q4637">
            <v>0.17</v>
          </cell>
          <cell r="R4637">
            <v>3.2356905064868275</v>
          </cell>
          <cell r="S4637">
            <v>314.3473327051953</v>
          </cell>
        </row>
        <row r="4638">
          <cell r="C4638">
            <v>0</v>
          </cell>
          <cell r="D4638">
            <v>0</v>
          </cell>
          <cell r="E4638">
            <v>0</v>
          </cell>
          <cell r="F4638">
            <v>0</v>
          </cell>
          <cell r="G4638">
            <v>0</v>
          </cell>
          <cell r="H4638">
            <v>0</v>
          </cell>
          <cell r="Q4638">
            <v>0</v>
          </cell>
          <cell r="R4638">
            <v>0</v>
          </cell>
          <cell r="S4638">
            <v>0</v>
          </cell>
        </row>
        <row r="4639">
          <cell r="C4639">
            <v>0</v>
          </cell>
          <cell r="D4639">
            <v>0</v>
          </cell>
          <cell r="E4639">
            <v>0</v>
          </cell>
          <cell r="F4639">
            <v>0</v>
          </cell>
          <cell r="G4639">
            <v>0</v>
          </cell>
          <cell r="H4639">
            <v>0</v>
          </cell>
          <cell r="Q4639">
            <v>0</v>
          </cell>
          <cell r="R4639">
            <v>0</v>
          </cell>
          <cell r="S4639">
            <v>0</v>
          </cell>
        </row>
        <row r="4640">
          <cell r="C4640">
            <v>0</v>
          </cell>
          <cell r="D4640">
            <v>0</v>
          </cell>
          <cell r="E4640">
            <v>0</v>
          </cell>
          <cell r="F4640">
            <v>0</v>
          </cell>
          <cell r="G4640">
            <v>0</v>
          </cell>
          <cell r="H4640">
            <v>0</v>
          </cell>
          <cell r="Q4640">
            <v>0</v>
          </cell>
          <cell r="R4640">
            <v>0</v>
          </cell>
          <cell r="S4640">
            <v>0</v>
          </cell>
        </row>
        <row r="4641">
          <cell r="C4641">
            <v>0</v>
          </cell>
          <cell r="D4641">
            <v>0</v>
          </cell>
          <cell r="E4641">
            <v>0</v>
          </cell>
          <cell r="F4641">
            <v>0</v>
          </cell>
          <cell r="G4641">
            <v>0</v>
          </cell>
          <cell r="H4641">
            <v>0</v>
          </cell>
          <cell r="Q4641">
            <v>0</v>
          </cell>
          <cell r="R4641">
            <v>0</v>
          </cell>
          <cell r="S4641">
            <v>0</v>
          </cell>
        </row>
        <row r="4642">
          <cell r="C4642">
            <v>0</v>
          </cell>
          <cell r="D4642">
            <v>0</v>
          </cell>
          <cell r="E4642">
            <v>0</v>
          </cell>
          <cell r="F4642">
            <v>0</v>
          </cell>
          <cell r="G4642">
            <v>0</v>
          </cell>
          <cell r="H4642">
            <v>0</v>
          </cell>
          <cell r="Q4642">
            <v>0</v>
          </cell>
          <cell r="R4642">
            <v>0</v>
          </cell>
          <cell r="S4642">
            <v>0</v>
          </cell>
        </row>
        <row r="4643">
          <cell r="C4643">
            <v>0</v>
          </cell>
          <cell r="D4643">
            <v>0</v>
          </cell>
          <cell r="E4643">
            <v>0</v>
          </cell>
          <cell r="F4643">
            <v>0</v>
          </cell>
          <cell r="G4643">
            <v>0</v>
          </cell>
          <cell r="H4643">
            <v>0</v>
          </cell>
          <cell r="Q4643">
            <v>0</v>
          </cell>
          <cell r="R4643">
            <v>0</v>
          </cell>
          <cell r="S4643">
            <v>0</v>
          </cell>
        </row>
        <row r="4644">
          <cell r="C4644">
            <v>0</v>
          </cell>
          <cell r="D4644">
            <v>0</v>
          </cell>
          <cell r="E4644">
            <v>0</v>
          </cell>
          <cell r="F4644">
            <v>0</v>
          </cell>
          <cell r="G4644">
            <v>0</v>
          </cell>
          <cell r="H4644">
            <v>0</v>
          </cell>
          <cell r="Q4644">
            <v>0</v>
          </cell>
          <cell r="R4644">
            <v>0</v>
          </cell>
          <cell r="S4644">
            <v>0</v>
          </cell>
        </row>
        <row r="4645">
          <cell r="C4645">
            <v>0</v>
          </cell>
          <cell r="D4645">
            <v>0</v>
          </cell>
          <cell r="E4645">
            <v>0</v>
          </cell>
          <cell r="F4645">
            <v>0</v>
          </cell>
          <cell r="H4645">
            <v>0</v>
          </cell>
          <cell r="Q4645">
            <v>0</v>
          </cell>
          <cell r="R4645">
            <v>0</v>
          </cell>
          <cell r="S4645">
            <v>0</v>
          </cell>
        </row>
        <row r="4646">
          <cell r="C4646">
            <v>0</v>
          </cell>
          <cell r="D4646">
            <v>0</v>
          </cell>
          <cell r="E4646">
            <v>0</v>
          </cell>
          <cell r="F4646">
            <v>0</v>
          </cell>
          <cell r="H4646">
            <v>0</v>
          </cell>
          <cell r="Q4646">
            <v>0</v>
          </cell>
          <cell r="R4646">
            <v>0</v>
          </cell>
          <cell r="S4646">
            <v>0</v>
          </cell>
        </row>
        <row r="4647">
          <cell r="B4647">
            <v>4</v>
          </cell>
          <cell r="C4647" t="str">
            <v>基本直接费</v>
          </cell>
          <cell r="G4647">
            <v>6.9143344794068184</v>
          </cell>
        </row>
        <row r="4648">
          <cell r="B4648">
            <v>5</v>
          </cell>
          <cell r="C4648" t="str">
            <v>其他直接费</v>
          </cell>
          <cell r="G4648">
            <v>1.1226494629643173</v>
          </cell>
        </row>
        <row r="4649">
          <cell r="B4649">
            <v>6</v>
          </cell>
          <cell r="C4649" t="str">
            <v>间接费</v>
          </cell>
          <cell r="G4649">
            <v>0.52040323913108855</v>
          </cell>
        </row>
        <row r="4650">
          <cell r="B4650">
            <v>7</v>
          </cell>
          <cell r="C4650" t="str">
            <v>合计</v>
          </cell>
          <cell r="G4650">
            <v>8.5573871815022233</v>
          </cell>
        </row>
        <row r="4652">
          <cell r="B4652" t="str">
            <v>单   价   分   析   表</v>
          </cell>
          <cell r="J4652" t="str">
            <v>工序划分</v>
          </cell>
          <cell r="Q4652" t="str">
            <v>汇总项</v>
          </cell>
        </row>
        <row r="4654">
          <cell r="A4654" t="str">
            <v>BOQ系数</v>
          </cell>
          <cell r="B4654" t="str">
            <v>项目编号:</v>
          </cell>
          <cell r="C4654" t="str">
            <v>form-1000*1000*350</v>
          </cell>
          <cell r="G4654" t="str">
            <v>数量</v>
          </cell>
          <cell r="H4654">
            <v>1</v>
          </cell>
          <cell r="I4654" t="str">
            <v>单价</v>
          </cell>
        </row>
        <row r="4655">
          <cell r="B4655" t="str">
            <v>项目名称:</v>
          </cell>
          <cell r="C4655" t="str">
            <v>- Ditto - size 1000 mm x 350 mm for overflow</v>
          </cell>
          <cell r="G4655" t="str">
            <v>单位</v>
          </cell>
          <cell r="H4655">
            <v>0</v>
          </cell>
          <cell r="I4655">
            <v>8.5573871815022233</v>
          </cell>
          <cell r="J4655" t="str">
            <v>模</v>
          </cell>
        </row>
        <row r="4656">
          <cell r="A4656" t="str">
            <v>form-1000*1000*350</v>
          </cell>
          <cell r="B4656" t="str">
            <v>单   价:</v>
          </cell>
          <cell r="C4656">
            <v>8.5573871815022233</v>
          </cell>
          <cell r="D4656" t="str">
            <v>USD/</v>
          </cell>
          <cell r="G4656" t="str">
            <v>定额单位</v>
          </cell>
          <cell r="I4656">
            <v>831</v>
          </cell>
          <cell r="J4656" t="str">
            <v>3=411</v>
          </cell>
        </row>
        <row r="4657">
          <cell r="A4657" t="str">
            <v>定额号</v>
          </cell>
          <cell r="B4657" t="str">
            <v>E01</v>
          </cell>
          <cell r="C4657" t="str">
            <v>名称及规格</v>
          </cell>
          <cell r="D4657" t="str">
            <v>单位</v>
          </cell>
          <cell r="E4657" t="str">
            <v>数  量</v>
          </cell>
          <cell r="F4657" t="str">
            <v>单价</v>
          </cell>
          <cell r="G4657" t="str">
            <v>合价</v>
          </cell>
          <cell r="J4657" t="str">
            <v>10M2</v>
          </cell>
          <cell r="Q4657" t="str">
            <v>数量汇总</v>
          </cell>
          <cell r="R4657" t="str">
            <v>价格汇总(美元)</v>
          </cell>
          <cell r="S4657" t="str">
            <v>价格汇总(当地币)</v>
          </cell>
        </row>
        <row r="4658">
          <cell r="G4658" t="str">
            <v>美元</v>
          </cell>
          <cell r="H4658" t="str">
            <v>当地币</v>
          </cell>
          <cell r="J4658">
            <v>0.2</v>
          </cell>
        </row>
        <row r="4659">
          <cell r="A4659" t="str">
            <v>L00</v>
          </cell>
          <cell r="B4659">
            <v>1</v>
          </cell>
          <cell r="C4659" t="str">
            <v>人工</v>
          </cell>
          <cell r="G4659">
            <v>1.3057745753988679</v>
          </cell>
          <cell r="H4659">
            <v>126.85600000000002</v>
          </cell>
          <cell r="Q4659">
            <v>0</v>
          </cell>
          <cell r="R4659">
            <v>1.3057745753988679</v>
          </cell>
          <cell r="S4659">
            <v>126.85600000000002</v>
          </cell>
        </row>
        <row r="4660">
          <cell r="A4660" t="str">
            <v>L10</v>
          </cell>
          <cell r="B4660">
            <v>1.1000000000000001</v>
          </cell>
          <cell r="C4660" t="str">
            <v>力工</v>
          </cell>
          <cell r="D4660" t="str">
            <v>day</v>
          </cell>
          <cell r="E4660">
            <v>0.32320000000000004</v>
          </cell>
          <cell r="F4660">
            <v>2.8821410190427175</v>
          </cell>
          <cell r="G4660">
            <v>0.93150797735460644</v>
          </cell>
          <cell r="H4660">
            <v>90.496000000000024</v>
          </cell>
          <cell r="J4660">
            <v>1.6160000000000001</v>
          </cell>
          <cell r="Q4660">
            <v>0.32320000000000004</v>
          </cell>
          <cell r="R4660">
            <v>0.93150797735460644</v>
          </cell>
          <cell r="S4660">
            <v>90.496000000000024</v>
          </cell>
        </row>
        <row r="4661">
          <cell r="A4661" t="str">
            <v>L20</v>
          </cell>
          <cell r="B4661">
            <v>1.2</v>
          </cell>
          <cell r="C4661" t="str">
            <v>技工</v>
          </cell>
          <cell r="D4661" t="str">
            <v>day</v>
          </cell>
          <cell r="E4661">
            <v>8.0800000000000011E-2</v>
          </cell>
          <cell r="F4661">
            <v>4.6320123520329384</v>
          </cell>
          <cell r="G4661">
            <v>0.37426659804426149</v>
          </cell>
          <cell r="H4661">
            <v>36.360000000000007</v>
          </cell>
          <cell r="J4661">
            <v>0.40400000000000003</v>
          </cell>
          <cell r="Q4661">
            <v>8.0800000000000011E-2</v>
          </cell>
          <cell r="R4661">
            <v>0.37426659804426149</v>
          </cell>
          <cell r="S4661">
            <v>36.360000000000007</v>
          </cell>
        </row>
        <row r="4662">
          <cell r="A4662" t="str">
            <v>M000</v>
          </cell>
          <cell r="B4662">
            <v>2</v>
          </cell>
          <cell r="C4662" t="str">
            <v>建筑材料</v>
          </cell>
          <cell r="G4662">
            <v>4.9614218027105856</v>
          </cell>
          <cell r="H4662">
            <v>482.00212813333343</v>
          </cell>
          <cell r="Q4662">
            <v>0</v>
          </cell>
          <cell r="R4662">
            <v>4.9614218027105856</v>
          </cell>
          <cell r="S4662">
            <v>482.00212813333343</v>
          </cell>
        </row>
        <row r="4663">
          <cell r="A4663" t="str">
            <v>M31</v>
          </cell>
          <cell r="C4663" t="str">
            <v>水泥砂浆1:2</v>
          </cell>
          <cell r="D4663" t="str">
            <v>m3</v>
          </cell>
          <cell r="E4663">
            <v>0</v>
          </cell>
          <cell r="F4663">
            <v>83.41</v>
          </cell>
          <cell r="G4663">
            <v>0</v>
          </cell>
          <cell r="H4663">
            <v>0</v>
          </cell>
          <cell r="Q4663">
            <v>0</v>
          </cell>
          <cell r="R4663">
            <v>0</v>
          </cell>
          <cell r="S4663">
            <v>0</v>
          </cell>
        </row>
        <row r="4664">
          <cell r="A4664" t="str">
            <v>Q01</v>
          </cell>
          <cell r="C4664" t="str">
            <v>木材</v>
          </cell>
          <cell r="D4664" t="str">
            <v>m3</v>
          </cell>
          <cell r="E4664">
            <v>0</v>
          </cell>
          <cell r="F4664">
            <v>26.351003602676272</v>
          </cell>
          <cell r="G4664">
            <v>0</v>
          </cell>
          <cell r="H4664">
            <v>0</v>
          </cell>
          <cell r="J4664" t="str">
            <v>0.03'</v>
          </cell>
          <cell r="Q4664">
            <v>0</v>
          </cell>
          <cell r="R4664">
            <v>0</v>
          </cell>
          <cell r="S4664">
            <v>0</v>
          </cell>
        </row>
        <row r="4665">
          <cell r="A4665" t="str">
            <v>G09</v>
          </cell>
          <cell r="C4665" t="str">
            <v>钢模板</v>
          </cell>
          <cell r="D4665" t="str">
            <v>t</v>
          </cell>
          <cell r="E4665">
            <v>1.1800000000000003E-3</v>
          </cell>
          <cell r="F4665">
            <v>788.18013381369019</v>
          </cell>
          <cell r="G4665">
            <v>0.93005255790015462</v>
          </cell>
          <cell r="H4665">
            <v>90.354606000000032</v>
          </cell>
          <cell r="J4665">
            <v>5.9000000000000007E-3</v>
          </cell>
          <cell r="Q4665">
            <v>1.1800000000000003E-3</v>
          </cell>
          <cell r="R4665">
            <v>0.93005255790015462</v>
          </cell>
          <cell r="S4665">
            <v>90.354606000000032</v>
          </cell>
        </row>
        <row r="4666">
          <cell r="A4666" t="str">
            <v>G25</v>
          </cell>
          <cell r="C4666" t="str">
            <v>零星卡具</v>
          </cell>
          <cell r="D4666" t="str">
            <v>kg</v>
          </cell>
          <cell r="E4666">
            <v>2.41</v>
          </cell>
          <cell r="F4666">
            <v>1.4133333333333336</v>
          </cell>
          <cell r="G4666">
            <v>3.4061333333333339</v>
          </cell>
          <cell r="H4666">
            <v>330.90585333333343</v>
          </cell>
          <cell r="J4666">
            <v>12.05</v>
          </cell>
          <cell r="Q4666">
            <v>2.41</v>
          </cell>
          <cell r="R4666">
            <v>3.4061333333333339</v>
          </cell>
          <cell r="S4666">
            <v>330.90585333333343</v>
          </cell>
        </row>
        <row r="4667">
          <cell r="A4667" t="str">
            <v>Q21</v>
          </cell>
          <cell r="C4667" t="str">
            <v>脱模剂</v>
          </cell>
          <cell r="D4667" t="str">
            <v>kg</v>
          </cell>
          <cell r="E4667">
            <v>0.2</v>
          </cell>
          <cell r="F4667">
            <v>0.68</v>
          </cell>
          <cell r="G4667">
            <v>0.13600000000000001</v>
          </cell>
          <cell r="H4667">
            <v>13.212400000000002</v>
          </cell>
          <cell r="J4667">
            <v>1</v>
          </cell>
          <cell r="Q4667">
            <v>0.2</v>
          </cell>
          <cell r="R4667">
            <v>0.13600000000000001</v>
          </cell>
          <cell r="S4667">
            <v>13.212400000000002</v>
          </cell>
        </row>
        <row r="4668">
          <cell r="A4668" t="str">
            <v>G12</v>
          </cell>
          <cell r="C4668" t="str">
            <v>铁丝</v>
          </cell>
          <cell r="D4668" t="str">
            <v>kg</v>
          </cell>
          <cell r="E4668">
            <v>0</v>
          </cell>
          <cell r="F4668">
            <v>1.646937725167267</v>
          </cell>
          <cell r="G4668">
            <v>0</v>
          </cell>
          <cell r="H4668">
            <v>0</v>
          </cell>
          <cell r="Q4668">
            <v>0</v>
          </cell>
          <cell r="R4668">
            <v>0</v>
          </cell>
          <cell r="S4668">
            <v>0</v>
          </cell>
        </row>
        <row r="4669">
          <cell r="A4669" t="str">
            <v>G10</v>
          </cell>
          <cell r="C4669" t="str">
            <v>钢支撑</v>
          </cell>
          <cell r="D4669" t="str">
            <v>t</v>
          </cell>
          <cell r="E4669">
            <v>4.64E-4</v>
          </cell>
          <cell r="F4669">
            <v>788.18013381369019</v>
          </cell>
          <cell r="G4669">
            <v>0.36571558208955224</v>
          </cell>
          <cell r="H4669">
            <v>35.529268800000004</v>
          </cell>
          <cell r="J4669">
            <v>2.32E-3</v>
          </cell>
          <cell r="Q4669">
            <v>4.64E-4</v>
          </cell>
          <cell r="R4669">
            <v>0.36571558208955224</v>
          </cell>
          <cell r="S4669">
            <v>35.529268800000004</v>
          </cell>
        </row>
        <row r="4670">
          <cell r="A4670" t="str">
            <v>G13</v>
          </cell>
          <cell r="C4670" t="str">
            <v>铁钉</v>
          </cell>
          <cell r="D4670" t="str">
            <v>kg</v>
          </cell>
          <cell r="E4670">
            <v>4.8000000000000001E-2</v>
          </cell>
          <cell r="F4670">
            <v>2.5733401955738548</v>
          </cell>
          <cell r="G4670">
            <v>0.12352032938754504</v>
          </cell>
          <cell r="H4670">
            <v>12.000000000000002</v>
          </cell>
          <cell r="J4670">
            <v>0.24</v>
          </cell>
          <cell r="Q4670">
            <v>4.8000000000000001E-2</v>
          </cell>
          <cell r="R4670">
            <v>0.12352032938754504</v>
          </cell>
          <cell r="S4670">
            <v>12.000000000000002</v>
          </cell>
        </row>
        <row r="4671">
          <cell r="C4671">
            <v>0</v>
          </cell>
          <cell r="D4671">
            <v>0</v>
          </cell>
          <cell r="E4671">
            <v>0</v>
          </cell>
          <cell r="F4671">
            <v>0</v>
          </cell>
          <cell r="G4671">
            <v>0</v>
          </cell>
          <cell r="H4671">
            <v>0</v>
          </cell>
          <cell r="Q4671">
            <v>0</v>
          </cell>
          <cell r="R4671">
            <v>0</v>
          </cell>
          <cell r="S4671">
            <v>0</v>
          </cell>
        </row>
        <row r="4672">
          <cell r="C4672">
            <v>0</v>
          </cell>
          <cell r="D4672">
            <v>0</v>
          </cell>
          <cell r="E4672">
            <v>0</v>
          </cell>
          <cell r="F4672">
            <v>0</v>
          </cell>
          <cell r="G4672">
            <v>0</v>
          </cell>
          <cell r="H4672">
            <v>0</v>
          </cell>
          <cell r="Q4672">
            <v>0</v>
          </cell>
          <cell r="R4672">
            <v>0</v>
          </cell>
          <cell r="S4672">
            <v>0</v>
          </cell>
        </row>
        <row r="4673">
          <cell r="C4673">
            <v>0</v>
          </cell>
          <cell r="D4673">
            <v>0</v>
          </cell>
          <cell r="E4673">
            <v>0</v>
          </cell>
          <cell r="F4673">
            <v>0</v>
          </cell>
          <cell r="G4673">
            <v>0</v>
          </cell>
          <cell r="H4673">
            <v>0</v>
          </cell>
          <cell r="Q4673">
            <v>0</v>
          </cell>
          <cell r="R4673">
            <v>0</v>
          </cell>
          <cell r="S4673">
            <v>0</v>
          </cell>
        </row>
        <row r="4674">
          <cell r="C4674">
            <v>0</v>
          </cell>
          <cell r="D4674">
            <v>0</v>
          </cell>
          <cell r="E4674">
            <v>0</v>
          </cell>
          <cell r="F4674">
            <v>0</v>
          </cell>
          <cell r="G4674">
            <v>0</v>
          </cell>
          <cell r="H4674">
            <v>0</v>
          </cell>
          <cell r="Q4674">
            <v>0</v>
          </cell>
          <cell r="R4674">
            <v>0</v>
          </cell>
          <cell r="S4674">
            <v>0</v>
          </cell>
        </row>
        <row r="4675">
          <cell r="C4675">
            <v>0</v>
          </cell>
          <cell r="D4675">
            <v>0</v>
          </cell>
          <cell r="E4675">
            <v>0</v>
          </cell>
          <cell r="F4675">
            <v>0</v>
          </cell>
          <cell r="G4675">
            <v>0</v>
          </cell>
          <cell r="H4675">
            <v>0</v>
          </cell>
          <cell r="Q4675">
            <v>0</v>
          </cell>
          <cell r="R4675">
            <v>0</v>
          </cell>
          <cell r="S4675">
            <v>0</v>
          </cell>
        </row>
        <row r="4676">
          <cell r="C4676">
            <v>0</v>
          </cell>
          <cell r="D4676">
            <v>0</v>
          </cell>
          <cell r="E4676">
            <v>0</v>
          </cell>
          <cell r="F4676">
            <v>0</v>
          </cell>
          <cell r="G4676">
            <v>0</v>
          </cell>
          <cell r="H4676">
            <v>0</v>
          </cell>
          <cell r="Q4676">
            <v>0</v>
          </cell>
          <cell r="R4676">
            <v>0</v>
          </cell>
          <cell r="S4676">
            <v>0</v>
          </cell>
        </row>
        <row r="4677">
          <cell r="C4677">
            <v>0</v>
          </cell>
          <cell r="D4677">
            <v>0</v>
          </cell>
          <cell r="E4677">
            <v>0</v>
          </cell>
          <cell r="F4677">
            <v>0</v>
          </cell>
          <cell r="G4677">
            <v>0</v>
          </cell>
          <cell r="H4677">
            <v>0</v>
          </cell>
          <cell r="Q4677">
            <v>0</v>
          </cell>
          <cell r="R4677">
            <v>0</v>
          </cell>
          <cell r="S4677">
            <v>0</v>
          </cell>
        </row>
        <row r="4678">
          <cell r="C4678">
            <v>0</v>
          </cell>
          <cell r="D4678">
            <v>0</v>
          </cell>
          <cell r="E4678">
            <v>0</v>
          </cell>
          <cell r="F4678">
            <v>0</v>
          </cell>
          <cell r="G4678">
            <v>0</v>
          </cell>
          <cell r="H4678">
            <v>0</v>
          </cell>
          <cell r="Q4678">
            <v>0</v>
          </cell>
          <cell r="R4678">
            <v>0</v>
          </cell>
          <cell r="S4678">
            <v>0</v>
          </cell>
        </row>
        <row r="4679">
          <cell r="C4679">
            <v>0</v>
          </cell>
          <cell r="D4679">
            <v>0</v>
          </cell>
          <cell r="E4679">
            <v>0</v>
          </cell>
          <cell r="F4679">
            <v>0</v>
          </cell>
          <cell r="G4679">
            <v>0</v>
          </cell>
          <cell r="H4679">
            <v>0</v>
          </cell>
          <cell r="Q4679">
            <v>0</v>
          </cell>
          <cell r="R4679">
            <v>0</v>
          </cell>
          <cell r="S4679">
            <v>0</v>
          </cell>
        </row>
        <row r="4680">
          <cell r="C4680">
            <v>0</v>
          </cell>
          <cell r="D4680">
            <v>0</v>
          </cell>
          <cell r="E4680">
            <v>0</v>
          </cell>
          <cell r="F4680">
            <v>0</v>
          </cell>
          <cell r="G4680">
            <v>0</v>
          </cell>
          <cell r="H4680">
            <v>0</v>
          </cell>
          <cell r="Q4680">
            <v>0</v>
          </cell>
          <cell r="R4680">
            <v>0</v>
          </cell>
          <cell r="S4680">
            <v>0</v>
          </cell>
        </row>
        <row r="4681">
          <cell r="C4681">
            <v>0</v>
          </cell>
          <cell r="D4681">
            <v>0</v>
          </cell>
          <cell r="E4681">
            <v>0</v>
          </cell>
          <cell r="F4681">
            <v>0</v>
          </cell>
          <cell r="G4681">
            <v>0</v>
          </cell>
          <cell r="H4681">
            <v>0</v>
          </cell>
          <cell r="Q4681">
            <v>0</v>
          </cell>
          <cell r="R4681">
            <v>0</v>
          </cell>
          <cell r="S4681">
            <v>0</v>
          </cell>
        </row>
        <row r="4682">
          <cell r="A4682" t="str">
            <v>m998</v>
          </cell>
          <cell r="C4682" t="str">
            <v>其它材料费</v>
          </cell>
          <cell r="D4682" t="str">
            <v>%</v>
          </cell>
          <cell r="E4682">
            <v>0</v>
          </cell>
          <cell r="F4682">
            <v>0</v>
          </cell>
          <cell r="G4682">
            <v>0</v>
          </cell>
          <cell r="H4682">
            <v>0</v>
          </cell>
          <cell r="Q4682">
            <v>0</v>
          </cell>
          <cell r="R4682">
            <v>0</v>
          </cell>
          <cell r="S4682">
            <v>0</v>
          </cell>
        </row>
        <row r="4683">
          <cell r="A4683" t="str">
            <v>m999</v>
          </cell>
          <cell r="C4683" t="str">
            <v>其它材料费</v>
          </cell>
          <cell r="D4683" t="str">
            <v>usd</v>
          </cell>
          <cell r="E4683">
            <v>0</v>
          </cell>
          <cell r="F4683">
            <v>1</v>
          </cell>
          <cell r="G4683">
            <v>0</v>
          </cell>
          <cell r="H4683">
            <v>0</v>
          </cell>
          <cell r="Q4683">
            <v>0</v>
          </cell>
          <cell r="R4683">
            <v>0</v>
          </cell>
          <cell r="S4683">
            <v>0</v>
          </cell>
        </row>
        <row r="4684">
          <cell r="A4684" t="str">
            <v>E000</v>
          </cell>
          <cell r="B4684">
            <v>3</v>
          </cell>
          <cell r="C4684" t="str">
            <v>施工设备</v>
          </cell>
          <cell r="G4684">
            <v>0.64713810129736549</v>
          </cell>
          <cell r="H4684">
            <v>62.86946654103906</v>
          </cell>
          <cell r="Q4684">
            <v>0</v>
          </cell>
          <cell r="R4684">
            <v>0.64713810129736549</v>
          </cell>
          <cell r="S4684">
            <v>62.86946654103906</v>
          </cell>
        </row>
        <row r="4685">
          <cell r="C4685">
            <v>0</v>
          </cell>
          <cell r="D4685">
            <v>0</v>
          </cell>
          <cell r="E4685">
            <v>0</v>
          </cell>
          <cell r="F4685">
            <v>0</v>
          </cell>
          <cell r="G4685">
            <v>0</v>
          </cell>
          <cell r="H4685">
            <v>0</v>
          </cell>
          <cell r="Q4685">
            <v>0</v>
          </cell>
          <cell r="R4685">
            <v>0</v>
          </cell>
          <cell r="S4685">
            <v>0</v>
          </cell>
        </row>
        <row r="4686">
          <cell r="C4686">
            <v>0</v>
          </cell>
          <cell r="D4686">
            <v>0</v>
          </cell>
          <cell r="E4686">
            <v>0</v>
          </cell>
          <cell r="F4686">
            <v>0</v>
          </cell>
          <cell r="G4686">
            <v>0</v>
          </cell>
          <cell r="H4686">
            <v>0</v>
          </cell>
          <cell r="Q4686">
            <v>0</v>
          </cell>
          <cell r="R4686">
            <v>0</v>
          </cell>
          <cell r="S4686">
            <v>0</v>
          </cell>
        </row>
        <row r="4687">
          <cell r="A4687" t="str">
            <v>E410</v>
          </cell>
          <cell r="C4687" t="str">
            <v>木工圆锯机MJ105工友</v>
          </cell>
          <cell r="D4687" t="str">
            <v>台班</v>
          </cell>
          <cell r="E4687">
            <v>3.4000000000000002E-2</v>
          </cell>
          <cell r="F4687">
            <v>19.033473567569573</v>
          </cell>
          <cell r="G4687">
            <v>0.64713810129736549</v>
          </cell>
          <cell r="H4687">
            <v>62.86946654103906</v>
          </cell>
          <cell r="J4687">
            <v>0.17</v>
          </cell>
          <cell r="Q4687">
            <v>3.4000000000000002E-2</v>
          </cell>
          <cell r="R4687">
            <v>0.64713810129736549</v>
          </cell>
          <cell r="S4687">
            <v>62.86946654103906</v>
          </cell>
        </row>
        <row r="4688">
          <cell r="C4688">
            <v>0</v>
          </cell>
          <cell r="D4688">
            <v>0</v>
          </cell>
          <cell r="E4688">
            <v>0</v>
          </cell>
          <cell r="F4688">
            <v>0</v>
          </cell>
          <cell r="G4688">
            <v>0</v>
          </cell>
          <cell r="H4688">
            <v>0</v>
          </cell>
          <cell r="Q4688">
            <v>0</v>
          </cell>
          <cell r="R4688">
            <v>0</v>
          </cell>
          <cell r="S4688">
            <v>0</v>
          </cell>
        </row>
        <row r="4689">
          <cell r="C4689">
            <v>0</v>
          </cell>
          <cell r="D4689">
            <v>0</v>
          </cell>
          <cell r="E4689">
            <v>0</v>
          </cell>
          <cell r="F4689">
            <v>0</v>
          </cell>
          <cell r="G4689">
            <v>0</v>
          </cell>
          <cell r="H4689">
            <v>0</v>
          </cell>
          <cell r="Q4689">
            <v>0</v>
          </cell>
          <cell r="R4689">
            <v>0</v>
          </cell>
          <cell r="S4689">
            <v>0</v>
          </cell>
        </row>
        <row r="4690">
          <cell r="C4690">
            <v>0</v>
          </cell>
          <cell r="D4690">
            <v>0</v>
          </cell>
          <cell r="E4690">
            <v>0</v>
          </cell>
          <cell r="F4690">
            <v>0</v>
          </cell>
          <cell r="G4690">
            <v>0</v>
          </cell>
          <cell r="H4690">
            <v>0</v>
          </cell>
          <cell r="Q4690">
            <v>0</v>
          </cell>
          <cell r="R4690">
            <v>0</v>
          </cell>
          <cell r="S4690">
            <v>0</v>
          </cell>
        </row>
        <row r="4691">
          <cell r="C4691">
            <v>0</v>
          </cell>
          <cell r="D4691">
            <v>0</v>
          </cell>
          <cell r="E4691">
            <v>0</v>
          </cell>
          <cell r="F4691">
            <v>0</v>
          </cell>
          <cell r="G4691">
            <v>0</v>
          </cell>
          <cell r="H4691">
            <v>0</v>
          </cell>
          <cell r="Q4691">
            <v>0</v>
          </cell>
          <cell r="R4691">
            <v>0</v>
          </cell>
          <cell r="S4691">
            <v>0</v>
          </cell>
        </row>
        <row r="4692">
          <cell r="C4692">
            <v>0</v>
          </cell>
          <cell r="D4692">
            <v>0</v>
          </cell>
          <cell r="E4692">
            <v>0</v>
          </cell>
          <cell r="F4692">
            <v>0</v>
          </cell>
          <cell r="G4692">
            <v>0</v>
          </cell>
          <cell r="H4692">
            <v>0</v>
          </cell>
          <cell r="Q4692">
            <v>0</v>
          </cell>
          <cell r="R4692">
            <v>0</v>
          </cell>
          <cell r="S4692">
            <v>0</v>
          </cell>
        </row>
        <row r="4693">
          <cell r="C4693">
            <v>0</v>
          </cell>
          <cell r="D4693">
            <v>0</v>
          </cell>
          <cell r="E4693">
            <v>0</v>
          </cell>
          <cell r="F4693">
            <v>0</v>
          </cell>
          <cell r="G4693">
            <v>0</v>
          </cell>
          <cell r="H4693">
            <v>0</v>
          </cell>
          <cell r="Q4693">
            <v>0</v>
          </cell>
          <cell r="R4693">
            <v>0</v>
          </cell>
          <cell r="S4693">
            <v>0</v>
          </cell>
        </row>
        <row r="4694">
          <cell r="C4694">
            <v>0</v>
          </cell>
          <cell r="D4694">
            <v>0</v>
          </cell>
          <cell r="E4694">
            <v>0</v>
          </cell>
          <cell r="F4694">
            <v>0</v>
          </cell>
          <cell r="G4694">
            <v>0</v>
          </cell>
          <cell r="H4694">
            <v>0</v>
          </cell>
          <cell r="Q4694">
            <v>0</v>
          </cell>
          <cell r="R4694">
            <v>0</v>
          </cell>
          <cell r="S4694">
            <v>0</v>
          </cell>
        </row>
        <row r="4695">
          <cell r="C4695">
            <v>0</v>
          </cell>
          <cell r="D4695">
            <v>0</v>
          </cell>
          <cell r="E4695">
            <v>0</v>
          </cell>
          <cell r="F4695">
            <v>0</v>
          </cell>
          <cell r="H4695">
            <v>0</v>
          </cell>
          <cell r="Q4695">
            <v>0</v>
          </cell>
          <cell r="R4695">
            <v>0</v>
          </cell>
          <cell r="S4695">
            <v>0</v>
          </cell>
        </row>
        <row r="4696">
          <cell r="C4696">
            <v>0</v>
          </cell>
          <cell r="D4696">
            <v>0</v>
          </cell>
          <cell r="E4696">
            <v>0</v>
          </cell>
          <cell r="F4696">
            <v>0</v>
          </cell>
          <cell r="H4696">
            <v>0</v>
          </cell>
          <cell r="Q4696">
            <v>0</v>
          </cell>
          <cell r="R4696">
            <v>0</v>
          </cell>
          <cell r="S4696">
            <v>0</v>
          </cell>
        </row>
        <row r="4697">
          <cell r="B4697">
            <v>4</v>
          </cell>
          <cell r="C4697" t="str">
            <v>基本直接费</v>
          </cell>
          <cell r="G4697">
            <v>6.9143344794068184</v>
          </cell>
        </row>
        <row r="4698">
          <cell r="B4698">
            <v>5</v>
          </cell>
          <cell r="C4698" t="str">
            <v>其他直接费</v>
          </cell>
          <cell r="G4698">
            <v>1.1226494629643173</v>
          </cell>
        </row>
        <row r="4699">
          <cell r="B4699">
            <v>6</v>
          </cell>
          <cell r="C4699" t="str">
            <v>间接费</v>
          </cell>
          <cell r="G4699">
            <v>0.52040323913108855</v>
          </cell>
        </row>
        <row r="4700">
          <cell r="B4700">
            <v>7</v>
          </cell>
          <cell r="C4700" t="str">
            <v>合计</v>
          </cell>
          <cell r="G4700">
            <v>8.5573871815022233</v>
          </cell>
        </row>
        <row r="4702">
          <cell r="B4702" t="str">
            <v>单   价   分   析   表</v>
          </cell>
          <cell r="J4702" t="str">
            <v>工序划分</v>
          </cell>
          <cell r="Q4702" t="str">
            <v>汇总项</v>
          </cell>
        </row>
        <row r="4704">
          <cell r="A4704" t="str">
            <v>BOQ系数</v>
          </cell>
          <cell r="B4704" t="str">
            <v>项目编号:</v>
          </cell>
          <cell r="C4704" t="str">
            <v>form-500*500*250</v>
          </cell>
          <cell r="G4704" t="str">
            <v>数量</v>
          </cell>
          <cell r="H4704">
            <v>23</v>
          </cell>
          <cell r="I4704" t="str">
            <v>单价</v>
          </cell>
        </row>
        <row r="4705">
          <cell r="B4705" t="str">
            <v>项目名称:</v>
          </cell>
          <cell r="C4705" t="str">
            <v>Boxing out 500mm dia. holes 250mm thick in concrete slab for evnt pipe instatllation and make it good after installation</v>
          </cell>
          <cell r="G4705" t="str">
            <v>单位</v>
          </cell>
          <cell r="H4705">
            <v>0</v>
          </cell>
          <cell r="I4705">
            <v>2.1393467953755558</v>
          </cell>
          <cell r="J4705" t="str">
            <v>模</v>
          </cell>
        </row>
        <row r="4706">
          <cell r="A4706" t="str">
            <v>form-500*500*250</v>
          </cell>
          <cell r="B4706" t="str">
            <v>单   价:</v>
          </cell>
          <cell r="C4706">
            <v>2.1393467953755558</v>
          </cell>
          <cell r="D4706" t="str">
            <v>USD/</v>
          </cell>
          <cell r="G4706" t="str">
            <v>定额单位</v>
          </cell>
          <cell r="I4706">
            <v>208</v>
          </cell>
          <cell r="J4706" t="str">
            <v>3=411</v>
          </cell>
        </row>
        <row r="4707">
          <cell r="A4707" t="str">
            <v>定额号</v>
          </cell>
          <cell r="B4707" t="str">
            <v>E01</v>
          </cell>
          <cell r="C4707" t="str">
            <v>名称及规格</v>
          </cell>
          <cell r="D4707" t="str">
            <v>单位</v>
          </cell>
          <cell r="E4707" t="str">
            <v>数  量</v>
          </cell>
          <cell r="F4707" t="str">
            <v>单价</v>
          </cell>
          <cell r="G4707" t="str">
            <v>合价</v>
          </cell>
          <cell r="J4707" t="str">
            <v>10M2</v>
          </cell>
          <cell r="Q4707" t="str">
            <v>数量汇总</v>
          </cell>
          <cell r="R4707" t="str">
            <v>价格汇总(美元)</v>
          </cell>
          <cell r="S4707" t="str">
            <v>价格汇总(当地币)</v>
          </cell>
        </row>
        <row r="4708">
          <cell r="G4708" t="str">
            <v>美元</v>
          </cell>
          <cell r="H4708" t="str">
            <v>当地币</v>
          </cell>
          <cell r="J4708">
            <v>0.05</v>
          </cell>
        </row>
        <row r="4709">
          <cell r="A4709" t="str">
            <v>L00</v>
          </cell>
          <cell r="B4709">
            <v>1</v>
          </cell>
          <cell r="C4709" t="str">
            <v>人工</v>
          </cell>
          <cell r="G4709">
            <v>0.32644364384971697</v>
          </cell>
          <cell r="H4709">
            <v>31.714000000000006</v>
          </cell>
          <cell r="Q4709">
            <v>0</v>
          </cell>
          <cell r="R4709">
            <v>7.5082038085434899</v>
          </cell>
          <cell r="S4709">
            <v>729.42200000000014</v>
          </cell>
        </row>
        <row r="4710">
          <cell r="A4710" t="str">
            <v>L10</v>
          </cell>
          <cell r="B4710">
            <v>1.1000000000000001</v>
          </cell>
          <cell r="C4710" t="str">
            <v>力工</v>
          </cell>
          <cell r="D4710" t="str">
            <v>day</v>
          </cell>
          <cell r="E4710">
            <v>8.0800000000000011E-2</v>
          </cell>
          <cell r="F4710">
            <v>2.8821410190427175</v>
          </cell>
          <cell r="G4710">
            <v>0.23287699433865161</v>
          </cell>
          <cell r="H4710">
            <v>22.624000000000006</v>
          </cell>
          <cell r="J4710">
            <v>1.6160000000000001</v>
          </cell>
          <cell r="Q4710">
            <v>1.8584000000000003</v>
          </cell>
          <cell r="R4710">
            <v>5.3561708697889872</v>
          </cell>
          <cell r="S4710">
            <v>520.35200000000009</v>
          </cell>
        </row>
        <row r="4711">
          <cell r="A4711" t="str">
            <v>L20</v>
          </cell>
          <cell r="B4711">
            <v>1.2</v>
          </cell>
          <cell r="C4711" t="str">
            <v>技工</v>
          </cell>
          <cell r="D4711" t="str">
            <v>day</v>
          </cell>
          <cell r="E4711">
            <v>2.0200000000000003E-2</v>
          </cell>
          <cell r="F4711">
            <v>4.6320123520329384</v>
          </cell>
          <cell r="G4711">
            <v>9.3566649511065372E-2</v>
          </cell>
          <cell r="H4711">
            <v>9.0900000000000016</v>
          </cell>
          <cell r="J4711">
            <v>0.40400000000000003</v>
          </cell>
          <cell r="Q4711">
            <v>0.46460000000000007</v>
          </cell>
          <cell r="R4711">
            <v>2.1520329387545036</v>
          </cell>
          <cell r="S4711">
            <v>209.07000000000005</v>
          </cell>
        </row>
        <row r="4712">
          <cell r="A4712" t="str">
            <v>M000</v>
          </cell>
          <cell r="B4712">
            <v>2</v>
          </cell>
          <cell r="C4712" t="str">
            <v>建筑材料</v>
          </cell>
          <cell r="G4712">
            <v>1.2403554506776464</v>
          </cell>
          <cell r="H4712">
            <v>120.50053203333336</v>
          </cell>
          <cell r="Q4712">
            <v>0</v>
          </cell>
          <cell r="R4712">
            <v>28.528175365585867</v>
          </cell>
          <cell r="S4712">
            <v>2771.5122367666672</v>
          </cell>
        </row>
        <row r="4713">
          <cell r="A4713" t="str">
            <v>M31</v>
          </cell>
          <cell r="C4713" t="str">
            <v>水泥砂浆1:2</v>
          </cell>
          <cell r="D4713" t="str">
            <v>m3</v>
          </cell>
          <cell r="E4713">
            <v>0</v>
          </cell>
          <cell r="F4713">
            <v>83.41</v>
          </cell>
          <cell r="G4713">
            <v>0</v>
          </cell>
          <cell r="H4713">
            <v>0</v>
          </cell>
          <cell r="Q4713">
            <v>0</v>
          </cell>
          <cell r="R4713">
            <v>0</v>
          </cell>
          <cell r="S4713">
            <v>0</v>
          </cell>
        </row>
        <row r="4714">
          <cell r="A4714" t="str">
            <v>Q01</v>
          </cell>
          <cell r="C4714" t="str">
            <v>木材</v>
          </cell>
          <cell r="D4714" t="str">
            <v>m3</v>
          </cell>
          <cell r="E4714">
            <v>0</v>
          </cell>
          <cell r="F4714">
            <v>26.351003602676272</v>
          </cell>
          <cell r="G4714">
            <v>0</v>
          </cell>
          <cell r="H4714">
            <v>0</v>
          </cell>
          <cell r="J4714" t="str">
            <v>0.03'</v>
          </cell>
          <cell r="Q4714">
            <v>0</v>
          </cell>
          <cell r="R4714">
            <v>0</v>
          </cell>
          <cell r="S4714">
            <v>0</v>
          </cell>
        </row>
        <row r="4715">
          <cell r="A4715" t="str">
            <v>G09</v>
          </cell>
          <cell r="C4715" t="str">
            <v>钢模板</v>
          </cell>
          <cell r="D4715" t="str">
            <v>t</v>
          </cell>
          <cell r="E4715">
            <v>2.9500000000000007E-4</v>
          </cell>
          <cell r="F4715">
            <v>788.18013381369019</v>
          </cell>
          <cell r="G4715">
            <v>0.23251313947503865</v>
          </cell>
          <cell r="H4715">
            <v>22.588651500000008</v>
          </cell>
          <cell r="J4715">
            <v>5.9000000000000007E-3</v>
          </cell>
          <cell r="Q4715">
            <v>6.785000000000002E-3</v>
          </cell>
          <cell r="R4715">
            <v>5.3478022079258887</v>
          </cell>
          <cell r="S4715">
            <v>519.5389845000002</v>
          </cell>
        </row>
        <row r="4716">
          <cell r="A4716" t="str">
            <v>G25</v>
          </cell>
          <cell r="C4716" t="str">
            <v>零星卡具</v>
          </cell>
          <cell r="D4716" t="str">
            <v>kg</v>
          </cell>
          <cell r="E4716">
            <v>0.60250000000000004</v>
          </cell>
          <cell r="F4716">
            <v>1.4133333333333336</v>
          </cell>
          <cell r="G4716">
            <v>0.85153333333333348</v>
          </cell>
          <cell r="H4716">
            <v>82.726463333333356</v>
          </cell>
          <cell r="J4716">
            <v>12.05</v>
          </cell>
          <cell r="Q4716">
            <v>13.857500000000002</v>
          </cell>
          <cell r="R4716">
            <v>19.585266666666669</v>
          </cell>
          <cell r="S4716">
            <v>1902.7086566666671</v>
          </cell>
        </row>
        <row r="4717">
          <cell r="A4717" t="str">
            <v>Q21</v>
          </cell>
          <cell r="C4717" t="str">
            <v>脱模剂</v>
          </cell>
          <cell r="D4717" t="str">
            <v>kg</v>
          </cell>
          <cell r="E4717">
            <v>0.05</v>
          </cell>
          <cell r="F4717">
            <v>0.68</v>
          </cell>
          <cell r="G4717">
            <v>3.4000000000000002E-2</v>
          </cell>
          <cell r="H4717">
            <v>3.3031000000000006</v>
          </cell>
          <cell r="J4717">
            <v>1</v>
          </cell>
          <cell r="Q4717">
            <v>1.1500000000000001</v>
          </cell>
          <cell r="R4717">
            <v>0.78200000000000003</v>
          </cell>
          <cell r="S4717">
            <v>75.971300000000014</v>
          </cell>
        </row>
        <row r="4718">
          <cell r="A4718" t="str">
            <v>G12</v>
          </cell>
          <cell r="C4718" t="str">
            <v>铁丝</v>
          </cell>
          <cell r="D4718" t="str">
            <v>kg</v>
          </cell>
          <cell r="E4718">
            <v>0</v>
          </cell>
          <cell r="F4718">
            <v>1.646937725167267</v>
          </cell>
          <cell r="G4718">
            <v>0</v>
          </cell>
          <cell r="H4718">
            <v>0</v>
          </cell>
          <cell r="Q4718">
            <v>0</v>
          </cell>
          <cell r="R4718">
            <v>0</v>
          </cell>
          <cell r="S4718">
            <v>0</v>
          </cell>
        </row>
        <row r="4719">
          <cell r="A4719" t="str">
            <v>G10</v>
          </cell>
          <cell r="C4719" t="str">
            <v>钢支撑</v>
          </cell>
          <cell r="D4719" t="str">
            <v>t</v>
          </cell>
          <cell r="E4719">
            <v>1.16E-4</v>
          </cell>
          <cell r="F4719">
            <v>788.18013381369019</v>
          </cell>
          <cell r="G4719">
            <v>9.142889552238806E-2</v>
          </cell>
          <cell r="H4719">
            <v>8.882317200000001</v>
          </cell>
          <cell r="J4719">
            <v>2.32E-3</v>
          </cell>
          <cell r="Q4719">
            <v>2.6680000000000002E-3</v>
          </cell>
          <cell r="R4719">
            <v>2.1028645970149253</v>
          </cell>
          <cell r="S4719">
            <v>204.29329560000002</v>
          </cell>
        </row>
        <row r="4720">
          <cell r="A4720" t="str">
            <v>G13</v>
          </cell>
          <cell r="C4720" t="str">
            <v>铁钉</v>
          </cell>
          <cell r="D4720" t="str">
            <v>kg</v>
          </cell>
          <cell r="E4720">
            <v>1.2E-2</v>
          </cell>
          <cell r="F4720">
            <v>2.5733401955738548</v>
          </cell>
          <cell r="G4720">
            <v>3.0880082346886259E-2</v>
          </cell>
          <cell r="H4720">
            <v>3.0000000000000004</v>
          </cell>
          <cell r="J4720">
            <v>0.24</v>
          </cell>
          <cell r="Q4720">
            <v>0.27600000000000002</v>
          </cell>
          <cell r="R4720">
            <v>0.710241893978384</v>
          </cell>
          <cell r="S4720">
            <v>69.000000000000014</v>
          </cell>
        </row>
        <row r="4721">
          <cell r="C4721">
            <v>0</v>
          </cell>
          <cell r="D4721">
            <v>0</v>
          </cell>
          <cell r="E4721">
            <v>0</v>
          </cell>
          <cell r="F4721">
            <v>0</v>
          </cell>
          <cell r="G4721">
            <v>0</v>
          </cell>
          <cell r="H4721">
            <v>0</v>
          </cell>
          <cell r="Q4721">
            <v>0</v>
          </cell>
          <cell r="R4721">
            <v>0</v>
          </cell>
          <cell r="S4721">
            <v>0</v>
          </cell>
        </row>
        <row r="4722">
          <cell r="C4722">
            <v>0</v>
          </cell>
          <cell r="D4722">
            <v>0</v>
          </cell>
          <cell r="E4722">
            <v>0</v>
          </cell>
          <cell r="F4722">
            <v>0</v>
          </cell>
          <cell r="G4722">
            <v>0</v>
          </cell>
          <cell r="H4722">
            <v>0</v>
          </cell>
          <cell r="Q4722">
            <v>0</v>
          </cell>
          <cell r="R4722">
            <v>0</v>
          </cell>
          <cell r="S4722">
            <v>0</v>
          </cell>
        </row>
        <row r="4723">
          <cell r="C4723">
            <v>0</v>
          </cell>
          <cell r="D4723">
            <v>0</v>
          </cell>
          <cell r="E4723">
            <v>0</v>
          </cell>
          <cell r="F4723">
            <v>0</v>
          </cell>
          <cell r="G4723">
            <v>0</v>
          </cell>
          <cell r="H4723">
            <v>0</v>
          </cell>
          <cell r="Q4723">
            <v>0</v>
          </cell>
          <cell r="R4723">
            <v>0</v>
          </cell>
          <cell r="S4723">
            <v>0</v>
          </cell>
        </row>
        <row r="4724">
          <cell r="C4724">
            <v>0</v>
          </cell>
          <cell r="D4724">
            <v>0</v>
          </cell>
          <cell r="E4724">
            <v>0</v>
          </cell>
          <cell r="F4724">
            <v>0</v>
          </cell>
          <cell r="G4724">
            <v>0</v>
          </cell>
          <cell r="H4724">
            <v>0</v>
          </cell>
          <cell r="Q4724">
            <v>0</v>
          </cell>
          <cell r="R4724">
            <v>0</v>
          </cell>
          <cell r="S4724">
            <v>0</v>
          </cell>
        </row>
        <row r="4725">
          <cell r="C4725">
            <v>0</v>
          </cell>
          <cell r="D4725">
            <v>0</v>
          </cell>
          <cell r="E4725">
            <v>0</v>
          </cell>
          <cell r="F4725">
            <v>0</v>
          </cell>
          <cell r="G4725">
            <v>0</v>
          </cell>
          <cell r="H4725">
            <v>0</v>
          </cell>
          <cell r="Q4725">
            <v>0</v>
          </cell>
          <cell r="R4725">
            <v>0</v>
          </cell>
          <cell r="S4725">
            <v>0</v>
          </cell>
        </row>
        <row r="4726">
          <cell r="C4726">
            <v>0</v>
          </cell>
          <cell r="D4726">
            <v>0</v>
          </cell>
          <cell r="E4726">
            <v>0</v>
          </cell>
          <cell r="F4726">
            <v>0</v>
          </cell>
          <cell r="G4726">
            <v>0</v>
          </cell>
          <cell r="H4726">
            <v>0</v>
          </cell>
          <cell r="Q4726">
            <v>0</v>
          </cell>
          <cell r="R4726">
            <v>0</v>
          </cell>
          <cell r="S4726">
            <v>0</v>
          </cell>
        </row>
        <row r="4727">
          <cell r="C4727">
            <v>0</v>
          </cell>
          <cell r="D4727">
            <v>0</v>
          </cell>
          <cell r="E4727">
            <v>0</v>
          </cell>
          <cell r="F4727">
            <v>0</v>
          </cell>
          <cell r="G4727">
            <v>0</v>
          </cell>
          <cell r="H4727">
            <v>0</v>
          </cell>
          <cell r="Q4727">
            <v>0</v>
          </cell>
          <cell r="R4727">
            <v>0</v>
          </cell>
          <cell r="S4727">
            <v>0</v>
          </cell>
        </row>
        <row r="4728">
          <cell r="C4728">
            <v>0</v>
          </cell>
          <cell r="D4728">
            <v>0</v>
          </cell>
          <cell r="E4728">
            <v>0</v>
          </cell>
          <cell r="F4728">
            <v>0</v>
          </cell>
          <cell r="G4728">
            <v>0</v>
          </cell>
          <cell r="H4728">
            <v>0</v>
          </cell>
          <cell r="Q4728">
            <v>0</v>
          </cell>
          <cell r="R4728">
            <v>0</v>
          </cell>
          <cell r="S4728">
            <v>0</v>
          </cell>
        </row>
        <row r="4729">
          <cell r="C4729">
            <v>0</v>
          </cell>
          <cell r="D4729">
            <v>0</v>
          </cell>
          <cell r="E4729">
            <v>0</v>
          </cell>
          <cell r="F4729">
            <v>0</v>
          </cell>
          <cell r="G4729">
            <v>0</v>
          </cell>
          <cell r="H4729">
            <v>0</v>
          </cell>
          <cell r="Q4729">
            <v>0</v>
          </cell>
          <cell r="R4729">
            <v>0</v>
          </cell>
          <cell r="S4729">
            <v>0</v>
          </cell>
        </row>
        <row r="4730">
          <cell r="C4730">
            <v>0</v>
          </cell>
          <cell r="D4730">
            <v>0</v>
          </cell>
          <cell r="E4730">
            <v>0</v>
          </cell>
          <cell r="F4730">
            <v>0</v>
          </cell>
          <cell r="G4730">
            <v>0</v>
          </cell>
          <cell r="H4730">
            <v>0</v>
          </cell>
          <cell r="Q4730">
            <v>0</v>
          </cell>
          <cell r="R4730">
            <v>0</v>
          </cell>
          <cell r="S4730">
            <v>0</v>
          </cell>
        </row>
        <row r="4731">
          <cell r="C4731">
            <v>0</v>
          </cell>
          <cell r="D4731">
            <v>0</v>
          </cell>
          <cell r="E4731">
            <v>0</v>
          </cell>
          <cell r="F4731">
            <v>0</v>
          </cell>
          <cell r="G4731">
            <v>0</v>
          </cell>
          <cell r="H4731">
            <v>0</v>
          </cell>
          <cell r="Q4731">
            <v>0</v>
          </cell>
          <cell r="R4731">
            <v>0</v>
          </cell>
          <cell r="S4731">
            <v>0</v>
          </cell>
        </row>
        <row r="4732">
          <cell r="A4732" t="str">
            <v>m998</v>
          </cell>
          <cell r="C4732" t="str">
            <v>其它材料费</v>
          </cell>
          <cell r="D4732" t="str">
            <v>%</v>
          </cell>
          <cell r="E4732">
            <v>0</v>
          </cell>
          <cell r="F4732">
            <v>0</v>
          </cell>
          <cell r="G4732">
            <v>0</v>
          </cell>
          <cell r="H4732">
            <v>0</v>
          </cell>
          <cell r="Q4732">
            <v>0</v>
          </cell>
          <cell r="R4732">
            <v>0</v>
          </cell>
          <cell r="S4732">
            <v>0</v>
          </cell>
        </row>
        <row r="4733">
          <cell r="A4733" t="str">
            <v>m999</v>
          </cell>
          <cell r="C4733" t="str">
            <v>其它材料费</v>
          </cell>
          <cell r="D4733" t="str">
            <v>usd</v>
          </cell>
          <cell r="E4733">
            <v>0</v>
          </cell>
          <cell r="F4733">
            <v>1</v>
          </cell>
          <cell r="G4733">
            <v>0</v>
          </cell>
          <cell r="H4733">
            <v>0</v>
          </cell>
          <cell r="Q4733">
            <v>0</v>
          </cell>
          <cell r="R4733">
            <v>0</v>
          </cell>
          <cell r="S4733">
            <v>0</v>
          </cell>
        </row>
        <row r="4734">
          <cell r="A4734" t="str">
            <v>E000</v>
          </cell>
          <cell r="B4734">
            <v>3</v>
          </cell>
          <cell r="C4734" t="str">
            <v>施工设备</v>
          </cell>
          <cell r="G4734">
            <v>0.16178452532434137</v>
          </cell>
          <cell r="H4734">
            <v>15.717366635259765</v>
          </cell>
          <cell r="Q4734">
            <v>0</v>
          </cell>
          <cell r="R4734">
            <v>3.7210440824598514</v>
          </cell>
          <cell r="S4734">
            <v>361.49943261097462</v>
          </cell>
        </row>
        <row r="4735">
          <cell r="C4735">
            <v>0</v>
          </cell>
          <cell r="D4735">
            <v>0</v>
          </cell>
          <cell r="E4735">
            <v>0</v>
          </cell>
          <cell r="F4735">
            <v>0</v>
          </cell>
          <cell r="G4735">
            <v>0</v>
          </cell>
          <cell r="H4735">
            <v>0</v>
          </cell>
          <cell r="Q4735">
            <v>0</v>
          </cell>
          <cell r="R4735">
            <v>0</v>
          </cell>
          <cell r="S4735">
            <v>0</v>
          </cell>
        </row>
        <row r="4736">
          <cell r="C4736">
            <v>0</v>
          </cell>
          <cell r="D4736">
            <v>0</v>
          </cell>
          <cell r="E4736">
            <v>0</v>
          </cell>
          <cell r="F4736">
            <v>0</v>
          </cell>
          <cell r="G4736">
            <v>0</v>
          </cell>
          <cell r="H4736">
            <v>0</v>
          </cell>
          <cell r="Q4736">
            <v>0</v>
          </cell>
          <cell r="R4736">
            <v>0</v>
          </cell>
          <cell r="S4736">
            <v>0</v>
          </cell>
        </row>
        <row r="4737">
          <cell r="A4737" t="str">
            <v>E410</v>
          </cell>
          <cell r="C4737" t="str">
            <v>木工圆锯机MJ105工友</v>
          </cell>
          <cell r="D4737" t="str">
            <v>台班</v>
          </cell>
          <cell r="E4737">
            <v>8.5000000000000006E-3</v>
          </cell>
          <cell r="F4737">
            <v>19.033473567569573</v>
          </cell>
          <cell r="G4737">
            <v>0.16178452532434137</v>
          </cell>
          <cell r="H4737">
            <v>15.717366635259765</v>
          </cell>
          <cell r="J4737">
            <v>0.17</v>
          </cell>
          <cell r="Q4737">
            <v>0.19550000000000001</v>
          </cell>
          <cell r="R4737">
            <v>3.7210440824598514</v>
          </cell>
          <cell r="S4737">
            <v>361.49943261097462</v>
          </cell>
        </row>
        <row r="4738">
          <cell r="C4738">
            <v>0</v>
          </cell>
          <cell r="D4738">
            <v>0</v>
          </cell>
          <cell r="E4738">
            <v>0</v>
          </cell>
          <cell r="F4738">
            <v>0</v>
          </cell>
          <cell r="G4738">
            <v>0</v>
          </cell>
          <cell r="H4738">
            <v>0</v>
          </cell>
          <cell r="Q4738">
            <v>0</v>
          </cell>
          <cell r="R4738">
            <v>0</v>
          </cell>
          <cell r="S4738">
            <v>0</v>
          </cell>
        </row>
        <row r="4739">
          <cell r="C4739">
            <v>0</v>
          </cell>
          <cell r="D4739">
            <v>0</v>
          </cell>
          <cell r="E4739">
            <v>0</v>
          </cell>
          <cell r="F4739">
            <v>0</v>
          </cell>
          <cell r="G4739">
            <v>0</v>
          </cell>
          <cell r="H4739">
            <v>0</v>
          </cell>
          <cell r="Q4739">
            <v>0</v>
          </cell>
          <cell r="R4739">
            <v>0</v>
          </cell>
          <cell r="S4739">
            <v>0</v>
          </cell>
        </row>
        <row r="4740">
          <cell r="C4740">
            <v>0</v>
          </cell>
          <cell r="D4740">
            <v>0</v>
          </cell>
          <cell r="E4740">
            <v>0</v>
          </cell>
          <cell r="F4740">
            <v>0</v>
          </cell>
          <cell r="G4740">
            <v>0</v>
          </cell>
          <cell r="H4740">
            <v>0</v>
          </cell>
          <cell r="Q4740">
            <v>0</v>
          </cell>
          <cell r="R4740">
            <v>0</v>
          </cell>
          <cell r="S4740">
            <v>0</v>
          </cell>
        </row>
        <row r="4741">
          <cell r="C4741">
            <v>0</v>
          </cell>
          <cell r="D4741">
            <v>0</v>
          </cell>
          <cell r="E4741">
            <v>0</v>
          </cell>
          <cell r="F4741">
            <v>0</v>
          </cell>
          <cell r="G4741">
            <v>0</v>
          </cell>
          <cell r="H4741">
            <v>0</v>
          </cell>
          <cell r="Q4741">
            <v>0</v>
          </cell>
          <cell r="R4741">
            <v>0</v>
          </cell>
          <cell r="S4741">
            <v>0</v>
          </cell>
        </row>
        <row r="4742">
          <cell r="C4742">
            <v>0</v>
          </cell>
          <cell r="D4742">
            <v>0</v>
          </cell>
          <cell r="E4742">
            <v>0</v>
          </cell>
          <cell r="F4742">
            <v>0</v>
          </cell>
          <cell r="G4742">
            <v>0</v>
          </cell>
          <cell r="H4742">
            <v>0</v>
          </cell>
          <cell r="Q4742">
            <v>0</v>
          </cell>
          <cell r="R4742">
            <v>0</v>
          </cell>
          <cell r="S4742">
            <v>0</v>
          </cell>
        </row>
        <row r="4743">
          <cell r="C4743">
            <v>0</v>
          </cell>
          <cell r="D4743">
            <v>0</v>
          </cell>
          <cell r="E4743">
            <v>0</v>
          </cell>
          <cell r="F4743">
            <v>0</v>
          </cell>
          <cell r="G4743">
            <v>0</v>
          </cell>
          <cell r="H4743">
            <v>0</v>
          </cell>
          <cell r="Q4743">
            <v>0</v>
          </cell>
          <cell r="R4743">
            <v>0</v>
          </cell>
          <cell r="S4743">
            <v>0</v>
          </cell>
        </row>
        <row r="4744">
          <cell r="C4744">
            <v>0</v>
          </cell>
          <cell r="D4744">
            <v>0</v>
          </cell>
          <cell r="E4744">
            <v>0</v>
          </cell>
          <cell r="F4744">
            <v>0</v>
          </cell>
          <cell r="G4744">
            <v>0</v>
          </cell>
          <cell r="H4744">
            <v>0</v>
          </cell>
          <cell r="Q4744">
            <v>0</v>
          </cell>
          <cell r="R4744">
            <v>0</v>
          </cell>
          <cell r="S4744">
            <v>0</v>
          </cell>
        </row>
        <row r="4745">
          <cell r="C4745">
            <v>0</v>
          </cell>
          <cell r="D4745">
            <v>0</v>
          </cell>
          <cell r="E4745">
            <v>0</v>
          </cell>
          <cell r="F4745">
            <v>0</v>
          </cell>
          <cell r="H4745">
            <v>0</v>
          </cell>
          <cell r="Q4745">
            <v>0</v>
          </cell>
          <cell r="R4745">
            <v>0</v>
          </cell>
          <cell r="S4745">
            <v>0</v>
          </cell>
        </row>
        <row r="4746">
          <cell r="C4746">
            <v>0</v>
          </cell>
          <cell r="D4746">
            <v>0</v>
          </cell>
          <cell r="E4746">
            <v>0</v>
          </cell>
          <cell r="F4746">
            <v>0</v>
          </cell>
          <cell r="H4746">
            <v>0</v>
          </cell>
          <cell r="Q4746">
            <v>0</v>
          </cell>
          <cell r="R4746">
            <v>0</v>
          </cell>
          <cell r="S4746">
            <v>0</v>
          </cell>
        </row>
        <row r="4747">
          <cell r="B4747">
            <v>4</v>
          </cell>
          <cell r="C4747" t="str">
            <v>基本直接费</v>
          </cell>
          <cell r="G4747">
            <v>1.7285836198517046</v>
          </cell>
        </row>
        <row r="4748">
          <cell r="B4748">
            <v>5</v>
          </cell>
          <cell r="C4748" t="str">
            <v>其他直接费</v>
          </cell>
          <cell r="G4748">
            <v>0.28066236574107933</v>
          </cell>
        </row>
        <row r="4749">
          <cell r="B4749">
            <v>6</v>
          </cell>
          <cell r="C4749" t="str">
            <v>间接费</v>
          </cell>
          <cell r="G4749">
            <v>0.13010080978277214</v>
          </cell>
        </row>
        <row r="4750">
          <cell r="B4750">
            <v>7</v>
          </cell>
          <cell r="C4750" t="str">
            <v>合计</v>
          </cell>
          <cell r="G4750">
            <v>2.1393467953755558</v>
          </cell>
        </row>
        <row r="4752">
          <cell r="B4752" t="str">
            <v>单   价   分   析   表</v>
          </cell>
          <cell r="J4752" t="str">
            <v>工序划分</v>
          </cell>
          <cell r="Q4752" t="str">
            <v>汇总项</v>
          </cell>
        </row>
        <row r="4754">
          <cell r="A4754" t="str">
            <v>BOQ系数</v>
          </cell>
          <cell r="B4754" t="str">
            <v>项目编号:</v>
          </cell>
          <cell r="C4754" t="str">
            <v>form-1600*1600*250</v>
          </cell>
          <cell r="G4754" t="str">
            <v>数量</v>
          </cell>
          <cell r="H4754">
            <v>8</v>
          </cell>
          <cell r="I4754" t="str">
            <v>单价</v>
          </cell>
        </row>
        <row r="4755">
          <cell r="B4755" t="str">
            <v>项目名称:</v>
          </cell>
          <cell r="C4755" t="str">
            <v>Boxing out 1600x1600x250 in concrete top slab for eaccess manholes</v>
          </cell>
          <cell r="G4755" t="str">
            <v>单位</v>
          </cell>
          <cell r="H4755">
            <v>0</v>
          </cell>
          <cell r="I4755">
            <v>21.906911184645701</v>
          </cell>
          <cell r="J4755" t="str">
            <v>模</v>
          </cell>
        </row>
        <row r="4756">
          <cell r="A4756" t="str">
            <v>form-1600*1600*250</v>
          </cell>
          <cell r="B4756" t="str">
            <v>单   价:</v>
          </cell>
          <cell r="C4756">
            <v>21.906911184645701</v>
          </cell>
          <cell r="D4756" t="str">
            <v>USD/</v>
          </cell>
          <cell r="G4756" t="str">
            <v>定额单位</v>
          </cell>
          <cell r="I4756">
            <v>2128</v>
          </cell>
          <cell r="J4756" t="str">
            <v>3=411</v>
          </cell>
        </row>
        <row r="4757">
          <cell r="A4757" t="str">
            <v>定额号</v>
          </cell>
          <cell r="B4757" t="str">
            <v>E01</v>
          </cell>
          <cell r="C4757" t="str">
            <v>名称及规格</v>
          </cell>
          <cell r="D4757" t="str">
            <v>单位</v>
          </cell>
          <cell r="E4757" t="str">
            <v>数  量</v>
          </cell>
          <cell r="F4757" t="str">
            <v>单价</v>
          </cell>
          <cell r="G4757" t="str">
            <v>合价</v>
          </cell>
          <cell r="J4757" t="str">
            <v>10M2</v>
          </cell>
          <cell r="Q4757" t="str">
            <v>数量汇总</v>
          </cell>
          <cell r="R4757" t="str">
            <v>价格汇总(美元)</v>
          </cell>
          <cell r="S4757" t="str">
            <v>价格汇总(当地币)</v>
          </cell>
        </row>
        <row r="4758">
          <cell r="G4758" t="str">
            <v>美元</v>
          </cell>
          <cell r="H4758" t="str">
            <v>当地币</v>
          </cell>
          <cell r="J4758">
            <v>0.51200000000000012</v>
          </cell>
        </row>
        <row r="4759">
          <cell r="A4759" t="str">
            <v>L00</v>
          </cell>
          <cell r="B4759">
            <v>1</v>
          </cell>
          <cell r="C4759" t="str">
            <v>人工</v>
          </cell>
          <cell r="G4759">
            <v>3.3427829130211024</v>
          </cell>
          <cell r="H4759">
            <v>324.75136000000015</v>
          </cell>
          <cell r="Q4759">
            <v>0</v>
          </cell>
          <cell r="R4759">
            <v>26.742263304168819</v>
          </cell>
          <cell r="S4759">
            <v>2598.0108800000012</v>
          </cell>
        </row>
        <row r="4760">
          <cell r="A4760" t="str">
            <v>L10</v>
          </cell>
          <cell r="B4760">
            <v>1.1000000000000001</v>
          </cell>
          <cell r="C4760" t="str">
            <v>力工</v>
          </cell>
          <cell r="D4760" t="str">
            <v>day</v>
          </cell>
          <cell r="E4760">
            <v>0.82739200000000024</v>
          </cell>
          <cell r="F4760">
            <v>2.8821410190427175</v>
          </cell>
          <cell r="G4760">
            <v>2.3846604220277929</v>
          </cell>
          <cell r="H4760">
            <v>231.66976000000011</v>
          </cell>
          <cell r="J4760">
            <v>1.6160000000000001</v>
          </cell>
          <cell r="Q4760">
            <v>6.6191360000000019</v>
          </cell>
          <cell r="R4760">
            <v>19.077283376222343</v>
          </cell>
          <cell r="S4760">
            <v>1853.3580800000009</v>
          </cell>
        </row>
        <row r="4761">
          <cell r="A4761" t="str">
            <v>L20</v>
          </cell>
          <cell r="B4761">
            <v>1.2</v>
          </cell>
          <cell r="C4761" t="str">
            <v>技工</v>
          </cell>
          <cell r="D4761" t="str">
            <v>day</v>
          </cell>
          <cell r="E4761">
            <v>0.20684800000000006</v>
          </cell>
          <cell r="F4761">
            <v>4.6320123520329384</v>
          </cell>
          <cell r="G4761">
            <v>0.95812249099330948</v>
          </cell>
          <cell r="H4761">
            <v>93.081600000000023</v>
          </cell>
          <cell r="J4761">
            <v>0.40400000000000003</v>
          </cell>
          <cell r="Q4761">
            <v>1.6547840000000005</v>
          </cell>
          <cell r="R4761">
            <v>7.6649799279464759</v>
          </cell>
          <cell r="S4761">
            <v>744.65280000000018</v>
          </cell>
        </row>
        <row r="4762">
          <cell r="A4762" t="str">
            <v>M000</v>
          </cell>
          <cell r="B4762">
            <v>2</v>
          </cell>
          <cell r="C4762" t="str">
            <v>建筑材料</v>
          </cell>
          <cell r="G4762">
            <v>12.7012398149391</v>
          </cell>
          <cell r="H4762">
            <v>1233.9254480213338</v>
          </cell>
          <cell r="Q4762">
            <v>0</v>
          </cell>
          <cell r="R4762">
            <v>101.6099185195128</v>
          </cell>
          <cell r="S4762">
            <v>9871.40358417067</v>
          </cell>
        </row>
        <row r="4763">
          <cell r="A4763" t="str">
            <v>M31</v>
          </cell>
          <cell r="C4763" t="str">
            <v>水泥砂浆1:2</v>
          </cell>
          <cell r="D4763" t="str">
            <v>m3</v>
          </cell>
          <cell r="E4763">
            <v>0</v>
          </cell>
          <cell r="F4763">
            <v>83.41</v>
          </cell>
          <cell r="G4763">
            <v>0</v>
          </cell>
          <cell r="H4763">
            <v>0</v>
          </cell>
          <cell r="Q4763">
            <v>0</v>
          </cell>
          <cell r="R4763">
            <v>0</v>
          </cell>
          <cell r="S4763">
            <v>0</v>
          </cell>
        </row>
        <row r="4764">
          <cell r="A4764" t="str">
            <v>Q01</v>
          </cell>
          <cell r="C4764" t="str">
            <v>木材</v>
          </cell>
          <cell r="D4764" t="str">
            <v>m3</v>
          </cell>
          <cell r="E4764">
            <v>0</v>
          </cell>
          <cell r="F4764">
            <v>26.351003602676272</v>
          </cell>
          <cell r="G4764">
            <v>0</v>
          </cell>
          <cell r="H4764">
            <v>0</v>
          </cell>
          <cell r="J4764" t="str">
            <v>0.03'</v>
          </cell>
          <cell r="Q4764">
            <v>0</v>
          </cell>
          <cell r="R4764">
            <v>0</v>
          </cell>
          <cell r="S4764">
            <v>0</v>
          </cell>
        </row>
        <row r="4765">
          <cell r="A4765" t="str">
            <v>G09</v>
          </cell>
          <cell r="C4765" t="str">
            <v>钢模板</v>
          </cell>
          <cell r="D4765" t="str">
            <v>t</v>
          </cell>
          <cell r="E4765">
            <v>3.020800000000001E-3</v>
          </cell>
          <cell r="F4765">
            <v>788.18013381369019</v>
          </cell>
          <cell r="G4765">
            <v>2.380934548224396</v>
          </cell>
          <cell r="H4765">
            <v>231.3077913600001</v>
          </cell>
          <cell r="J4765">
            <v>5.9000000000000007E-3</v>
          </cell>
          <cell r="Q4765">
            <v>2.4166400000000008E-2</v>
          </cell>
          <cell r="R4765">
            <v>19.047476385795168</v>
          </cell>
          <cell r="S4765">
            <v>1850.4623308800008</v>
          </cell>
        </row>
        <row r="4766">
          <cell r="A4766" t="str">
            <v>G25</v>
          </cell>
          <cell r="C4766" t="str">
            <v>零星卡具</v>
          </cell>
          <cell r="D4766" t="str">
            <v>kg</v>
          </cell>
          <cell r="E4766">
            <v>6.1696000000000017</v>
          </cell>
          <cell r="F4766">
            <v>1.4133333333333336</v>
          </cell>
          <cell r="G4766">
            <v>8.7197013333333366</v>
          </cell>
          <cell r="H4766">
            <v>847.11898453333367</v>
          </cell>
          <cell r="J4766">
            <v>12.05</v>
          </cell>
          <cell r="Q4766">
            <v>49.356800000000014</v>
          </cell>
          <cell r="R4766">
            <v>69.757610666666693</v>
          </cell>
          <cell r="S4766">
            <v>6776.9518762666694</v>
          </cell>
        </row>
        <row r="4767">
          <cell r="A4767" t="str">
            <v>Q21</v>
          </cell>
          <cell r="C4767" t="str">
            <v>脱模剂</v>
          </cell>
          <cell r="D4767" t="str">
            <v>kg</v>
          </cell>
          <cell r="E4767">
            <v>0.51200000000000012</v>
          </cell>
          <cell r="F4767">
            <v>0.68</v>
          </cell>
          <cell r="G4767">
            <v>0.34816000000000008</v>
          </cell>
          <cell r="H4767">
            <v>33.823744000000012</v>
          </cell>
          <cell r="J4767">
            <v>1</v>
          </cell>
          <cell r="Q4767">
            <v>4.096000000000001</v>
          </cell>
          <cell r="R4767">
            <v>2.7852800000000006</v>
          </cell>
          <cell r="S4767">
            <v>270.5899520000001</v>
          </cell>
        </row>
        <row r="4768">
          <cell r="A4768" t="str">
            <v>G12</v>
          </cell>
          <cell r="C4768" t="str">
            <v>铁丝</v>
          </cell>
          <cell r="D4768" t="str">
            <v>kg</v>
          </cell>
          <cell r="E4768">
            <v>0</v>
          </cell>
          <cell r="F4768">
            <v>1.646937725167267</v>
          </cell>
          <cell r="G4768">
            <v>0</v>
          </cell>
          <cell r="H4768">
            <v>0</v>
          </cell>
          <cell r="Q4768">
            <v>0</v>
          </cell>
          <cell r="R4768">
            <v>0</v>
          </cell>
          <cell r="S4768">
            <v>0</v>
          </cell>
        </row>
        <row r="4769">
          <cell r="A4769" t="str">
            <v>G10</v>
          </cell>
          <cell r="C4769" t="str">
            <v>钢支撑</v>
          </cell>
          <cell r="D4769" t="str">
            <v>t</v>
          </cell>
          <cell r="E4769">
            <v>1.1878400000000003E-3</v>
          </cell>
          <cell r="F4769">
            <v>788.18013381369019</v>
          </cell>
          <cell r="G4769">
            <v>0.93623189014925401</v>
          </cell>
          <cell r="H4769">
            <v>90.954928128000034</v>
          </cell>
          <cell r="J4769">
            <v>2.32E-3</v>
          </cell>
          <cell r="Q4769">
            <v>9.5027200000000027E-3</v>
          </cell>
          <cell r="R4769">
            <v>7.4898551211940321</v>
          </cell>
          <cell r="S4769">
            <v>727.63942502400027</v>
          </cell>
        </row>
        <row r="4770">
          <cell r="A4770" t="str">
            <v>G13</v>
          </cell>
          <cell r="C4770" t="str">
            <v>铁钉</v>
          </cell>
          <cell r="D4770" t="str">
            <v>kg</v>
          </cell>
          <cell r="E4770">
            <v>0.12288000000000003</v>
          </cell>
          <cell r="F4770">
            <v>2.5733401955738548</v>
          </cell>
          <cell r="G4770">
            <v>0.31621204323211538</v>
          </cell>
          <cell r="H4770">
            <v>30.72000000000001</v>
          </cell>
          <cell r="J4770">
            <v>0.24</v>
          </cell>
          <cell r="Q4770">
            <v>0.98304000000000025</v>
          </cell>
          <cell r="R4770">
            <v>2.529696345856923</v>
          </cell>
          <cell r="S4770">
            <v>245.76000000000008</v>
          </cell>
        </row>
        <row r="4771">
          <cell r="C4771">
            <v>0</v>
          </cell>
          <cell r="D4771">
            <v>0</v>
          </cell>
          <cell r="E4771">
            <v>0</v>
          </cell>
          <cell r="F4771">
            <v>0</v>
          </cell>
          <cell r="G4771">
            <v>0</v>
          </cell>
          <cell r="H4771">
            <v>0</v>
          </cell>
          <cell r="Q4771">
            <v>0</v>
          </cell>
          <cell r="R4771">
            <v>0</v>
          </cell>
          <cell r="S4771">
            <v>0</v>
          </cell>
        </row>
        <row r="4772">
          <cell r="C4772">
            <v>0</v>
          </cell>
          <cell r="D4772">
            <v>0</v>
          </cell>
          <cell r="E4772">
            <v>0</v>
          </cell>
          <cell r="F4772">
            <v>0</v>
          </cell>
          <cell r="G4772">
            <v>0</v>
          </cell>
          <cell r="H4772">
            <v>0</v>
          </cell>
          <cell r="Q4772">
            <v>0</v>
          </cell>
          <cell r="R4772">
            <v>0</v>
          </cell>
          <cell r="S4772">
            <v>0</v>
          </cell>
        </row>
        <row r="4773">
          <cell r="C4773">
            <v>0</v>
          </cell>
          <cell r="D4773">
            <v>0</v>
          </cell>
          <cell r="E4773">
            <v>0</v>
          </cell>
          <cell r="F4773">
            <v>0</v>
          </cell>
          <cell r="G4773">
            <v>0</v>
          </cell>
          <cell r="H4773">
            <v>0</v>
          </cell>
          <cell r="Q4773">
            <v>0</v>
          </cell>
          <cell r="R4773">
            <v>0</v>
          </cell>
          <cell r="S4773">
            <v>0</v>
          </cell>
        </row>
        <row r="4774">
          <cell r="C4774">
            <v>0</v>
          </cell>
          <cell r="D4774">
            <v>0</v>
          </cell>
          <cell r="E4774">
            <v>0</v>
          </cell>
          <cell r="F4774">
            <v>0</v>
          </cell>
          <cell r="G4774">
            <v>0</v>
          </cell>
          <cell r="H4774">
            <v>0</v>
          </cell>
          <cell r="Q4774">
            <v>0</v>
          </cell>
          <cell r="R4774">
            <v>0</v>
          </cell>
          <cell r="S4774">
            <v>0</v>
          </cell>
        </row>
        <row r="4775">
          <cell r="C4775">
            <v>0</v>
          </cell>
          <cell r="D4775">
            <v>0</v>
          </cell>
          <cell r="E4775">
            <v>0</v>
          </cell>
          <cell r="F4775">
            <v>0</v>
          </cell>
          <cell r="G4775">
            <v>0</v>
          </cell>
          <cell r="H4775">
            <v>0</v>
          </cell>
          <cell r="Q4775">
            <v>0</v>
          </cell>
          <cell r="R4775">
            <v>0</v>
          </cell>
          <cell r="S4775">
            <v>0</v>
          </cell>
        </row>
        <row r="4776">
          <cell r="C4776">
            <v>0</v>
          </cell>
          <cell r="D4776">
            <v>0</v>
          </cell>
          <cell r="E4776">
            <v>0</v>
          </cell>
          <cell r="F4776">
            <v>0</v>
          </cell>
          <cell r="G4776">
            <v>0</v>
          </cell>
          <cell r="H4776">
            <v>0</v>
          </cell>
          <cell r="Q4776">
            <v>0</v>
          </cell>
          <cell r="R4776">
            <v>0</v>
          </cell>
          <cell r="S4776">
            <v>0</v>
          </cell>
        </row>
        <row r="4777">
          <cell r="C4777">
            <v>0</v>
          </cell>
          <cell r="D4777">
            <v>0</v>
          </cell>
          <cell r="E4777">
            <v>0</v>
          </cell>
          <cell r="F4777">
            <v>0</v>
          </cell>
          <cell r="G4777">
            <v>0</v>
          </cell>
          <cell r="H4777">
            <v>0</v>
          </cell>
          <cell r="Q4777">
            <v>0</v>
          </cell>
          <cell r="R4777">
            <v>0</v>
          </cell>
          <cell r="S4777">
            <v>0</v>
          </cell>
        </row>
        <row r="4778">
          <cell r="C4778">
            <v>0</v>
          </cell>
          <cell r="D4778">
            <v>0</v>
          </cell>
          <cell r="E4778">
            <v>0</v>
          </cell>
          <cell r="F4778">
            <v>0</v>
          </cell>
          <cell r="G4778">
            <v>0</v>
          </cell>
          <cell r="H4778">
            <v>0</v>
          </cell>
          <cell r="Q4778">
            <v>0</v>
          </cell>
          <cell r="R4778">
            <v>0</v>
          </cell>
          <cell r="S4778">
            <v>0</v>
          </cell>
        </row>
        <row r="4779">
          <cell r="C4779">
            <v>0</v>
          </cell>
          <cell r="D4779">
            <v>0</v>
          </cell>
          <cell r="E4779">
            <v>0</v>
          </cell>
          <cell r="F4779">
            <v>0</v>
          </cell>
          <cell r="G4779">
            <v>0</v>
          </cell>
          <cell r="H4779">
            <v>0</v>
          </cell>
          <cell r="Q4779">
            <v>0</v>
          </cell>
          <cell r="R4779">
            <v>0</v>
          </cell>
          <cell r="S4779">
            <v>0</v>
          </cell>
        </row>
        <row r="4780">
          <cell r="C4780">
            <v>0</v>
          </cell>
          <cell r="D4780">
            <v>0</v>
          </cell>
          <cell r="E4780">
            <v>0</v>
          </cell>
          <cell r="F4780">
            <v>0</v>
          </cell>
          <cell r="G4780">
            <v>0</v>
          </cell>
          <cell r="H4780">
            <v>0</v>
          </cell>
          <cell r="Q4780">
            <v>0</v>
          </cell>
          <cell r="R4780">
            <v>0</v>
          </cell>
          <cell r="S4780">
            <v>0</v>
          </cell>
        </row>
        <row r="4781">
          <cell r="C4781">
            <v>0</v>
          </cell>
          <cell r="D4781">
            <v>0</v>
          </cell>
          <cell r="E4781">
            <v>0</v>
          </cell>
          <cell r="F4781">
            <v>0</v>
          </cell>
          <cell r="G4781">
            <v>0</v>
          </cell>
          <cell r="H4781">
            <v>0</v>
          </cell>
          <cell r="Q4781">
            <v>0</v>
          </cell>
          <cell r="R4781">
            <v>0</v>
          </cell>
          <cell r="S4781">
            <v>0</v>
          </cell>
        </row>
        <row r="4782">
          <cell r="A4782" t="str">
            <v>m998</v>
          </cell>
          <cell r="C4782" t="str">
            <v>其它材料费</v>
          </cell>
          <cell r="D4782" t="str">
            <v>%</v>
          </cell>
          <cell r="E4782">
            <v>0</v>
          </cell>
          <cell r="F4782">
            <v>0</v>
          </cell>
          <cell r="G4782">
            <v>0</v>
          </cell>
          <cell r="H4782">
            <v>0</v>
          </cell>
          <cell r="Q4782">
            <v>0</v>
          </cell>
          <cell r="R4782">
            <v>0</v>
          </cell>
          <cell r="S4782">
            <v>0</v>
          </cell>
        </row>
        <row r="4783">
          <cell r="A4783" t="str">
            <v>m999</v>
          </cell>
          <cell r="C4783" t="str">
            <v>其它材料费</v>
          </cell>
          <cell r="D4783" t="str">
            <v>usd</v>
          </cell>
          <cell r="E4783">
            <v>0</v>
          </cell>
          <cell r="F4783">
            <v>1</v>
          </cell>
          <cell r="G4783">
            <v>0</v>
          </cell>
          <cell r="H4783">
            <v>0</v>
          </cell>
          <cell r="Q4783">
            <v>0</v>
          </cell>
          <cell r="R4783">
            <v>0</v>
          </cell>
          <cell r="S4783">
            <v>0</v>
          </cell>
        </row>
        <row r="4784">
          <cell r="A4784" t="str">
            <v>E000</v>
          </cell>
          <cell r="B4784">
            <v>3</v>
          </cell>
          <cell r="C4784" t="str">
            <v>施工设备</v>
          </cell>
          <cell r="G4784">
            <v>1.6566735393212559</v>
          </cell>
          <cell r="H4784">
            <v>160.94583434506004</v>
          </cell>
          <cell r="Q4784">
            <v>0</v>
          </cell>
          <cell r="R4784">
            <v>13.253388314570048</v>
          </cell>
          <cell r="S4784">
            <v>1287.5666747604803</v>
          </cell>
        </row>
        <row r="4785">
          <cell r="C4785">
            <v>0</v>
          </cell>
          <cell r="D4785">
            <v>0</v>
          </cell>
          <cell r="E4785">
            <v>0</v>
          </cell>
          <cell r="F4785">
            <v>0</v>
          </cell>
          <cell r="G4785">
            <v>0</v>
          </cell>
          <cell r="H4785">
            <v>0</v>
          </cell>
          <cell r="Q4785">
            <v>0</v>
          </cell>
          <cell r="R4785">
            <v>0</v>
          </cell>
          <cell r="S4785">
            <v>0</v>
          </cell>
        </row>
        <row r="4786">
          <cell r="C4786">
            <v>0</v>
          </cell>
          <cell r="D4786">
            <v>0</v>
          </cell>
          <cell r="E4786">
            <v>0</v>
          </cell>
          <cell r="F4786">
            <v>0</v>
          </cell>
          <cell r="G4786">
            <v>0</v>
          </cell>
          <cell r="H4786">
            <v>0</v>
          </cell>
          <cell r="Q4786">
            <v>0</v>
          </cell>
          <cell r="R4786">
            <v>0</v>
          </cell>
          <cell r="S4786">
            <v>0</v>
          </cell>
        </row>
        <row r="4787">
          <cell r="A4787" t="str">
            <v>E410</v>
          </cell>
          <cell r="C4787" t="str">
            <v>木工圆锯机MJ105工友</v>
          </cell>
          <cell r="D4787" t="str">
            <v>台班</v>
          </cell>
          <cell r="E4787">
            <v>8.704000000000002E-2</v>
          </cell>
          <cell r="F4787">
            <v>19.033473567569573</v>
          </cell>
          <cell r="G4787">
            <v>1.6566735393212559</v>
          </cell>
          <cell r="H4787">
            <v>160.94583434506004</v>
          </cell>
          <cell r="J4787">
            <v>0.17</v>
          </cell>
          <cell r="Q4787">
            <v>0.69632000000000016</v>
          </cell>
          <cell r="R4787">
            <v>13.253388314570048</v>
          </cell>
          <cell r="S4787">
            <v>1287.5666747604803</v>
          </cell>
        </row>
        <row r="4788">
          <cell r="C4788">
            <v>0</v>
          </cell>
          <cell r="D4788">
            <v>0</v>
          </cell>
          <cell r="E4788">
            <v>0</v>
          </cell>
          <cell r="F4788">
            <v>0</v>
          </cell>
          <cell r="G4788">
            <v>0</v>
          </cell>
          <cell r="H4788">
            <v>0</v>
          </cell>
          <cell r="Q4788">
            <v>0</v>
          </cell>
          <cell r="R4788">
            <v>0</v>
          </cell>
          <cell r="S4788">
            <v>0</v>
          </cell>
        </row>
        <row r="4789">
          <cell r="C4789">
            <v>0</v>
          </cell>
          <cell r="D4789">
            <v>0</v>
          </cell>
          <cell r="E4789">
            <v>0</v>
          </cell>
          <cell r="F4789">
            <v>0</v>
          </cell>
          <cell r="G4789">
            <v>0</v>
          </cell>
          <cell r="H4789">
            <v>0</v>
          </cell>
          <cell r="Q4789">
            <v>0</v>
          </cell>
          <cell r="R4789">
            <v>0</v>
          </cell>
          <cell r="S4789">
            <v>0</v>
          </cell>
        </row>
        <row r="4790">
          <cell r="C4790">
            <v>0</v>
          </cell>
          <cell r="D4790">
            <v>0</v>
          </cell>
          <cell r="E4790">
            <v>0</v>
          </cell>
          <cell r="F4790">
            <v>0</v>
          </cell>
          <cell r="G4790">
            <v>0</v>
          </cell>
          <cell r="H4790">
            <v>0</v>
          </cell>
          <cell r="Q4790">
            <v>0</v>
          </cell>
          <cell r="R4790">
            <v>0</v>
          </cell>
          <cell r="S4790">
            <v>0</v>
          </cell>
        </row>
        <row r="4791">
          <cell r="C4791">
            <v>0</v>
          </cell>
          <cell r="D4791">
            <v>0</v>
          </cell>
          <cell r="E4791">
            <v>0</v>
          </cell>
          <cell r="F4791">
            <v>0</v>
          </cell>
          <cell r="G4791">
            <v>0</v>
          </cell>
          <cell r="H4791">
            <v>0</v>
          </cell>
          <cell r="Q4791">
            <v>0</v>
          </cell>
          <cell r="R4791">
            <v>0</v>
          </cell>
          <cell r="S4791">
            <v>0</v>
          </cell>
        </row>
        <row r="4792">
          <cell r="C4792">
            <v>0</v>
          </cell>
          <cell r="D4792">
            <v>0</v>
          </cell>
          <cell r="E4792">
            <v>0</v>
          </cell>
          <cell r="F4792">
            <v>0</v>
          </cell>
          <cell r="G4792">
            <v>0</v>
          </cell>
          <cell r="H4792">
            <v>0</v>
          </cell>
          <cell r="Q4792">
            <v>0</v>
          </cell>
          <cell r="R4792">
            <v>0</v>
          </cell>
          <cell r="S4792">
            <v>0</v>
          </cell>
        </row>
        <row r="4793">
          <cell r="C4793">
            <v>0</v>
          </cell>
          <cell r="D4793">
            <v>0</v>
          </cell>
          <cell r="E4793">
            <v>0</v>
          </cell>
          <cell r="F4793">
            <v>0</v>
          </cell>
          <cell r="G4793">
            <v>0</v>
          </cell>
          <cell r="H4793">
            <v>0</v>
          </cell>
          <cell r="Q4793">
            <v>0</v>
          </cell>
          <cell r="R4793">
            <v>0</v>
          </cell>
          <cell r="S4793">
            <v>0</v>
          </cell>
        </row>
        <row r="4794">
          <cell r="C4794">
            <v>0</v>
          </cell>
          <cell r="D4794">
            <v>0</v>
          </cell>
          <cell r="E4794">
            <v>0</v>
          </cell>
          <cell r="F4794">
            <v>0</v>
          </cell>
          <cell r="G4794">
            <v>0</v>
          </cell>
          <cell r="H4794">
            <v>0</v>
          </cell>
          <cell r="Q4794">
            <v>0</v>
          </cell>
          <cell r="R4794">
            <v>0</v>
          </cell>
          <cell r="S4794">
            <v>0</v>
          </cell>
        </row>
        <row r="4795">
          <cell r="C4795">
            <v>0</v>
          </cell>
          <cell r="D4795">
            <v>0</v>
          </cell>
          <cell r="E4795">
            <v>0</v>
          </cell>
          <cell r="F4795">
            <v>0</v>
          </cell>
          <cell r="H4795">
            <v>0</v>
          </cell>
          <cell r="Q4795">
            <v>0</v>
          </cell>
          <cell r="R4795">
            <v>0</v>
          </cell>
          <cell r="S4795">
            <v>0</v>
          </cell>
        </row>
        <row r="4796">
          <cell r="C4796">
            <v>0</v>
          </cell>
          <cell r="D4796">
            <v>0</v>
          </cell>
          <cell r="E4796">
            <v>0</v>
          </cell>
          <cell r="F4796">
            <v>0</v>
          </cell>
          <cell r="H4796">
            <v>0</v>
          </cell>
          <cell r="Q4796">
            <v>0</v>
          </cell>
          <cell r="R4796">
            <v>0</v>
          </cell>
          <cell r="S4796">
            <v>0</v>
          </cell>
        </row>
        <row r="4797">
          <cell r="B4797">
            <v>4</v>
          </cell>
          <cell r="C4797" t="str">
            <v>基本直接费</v>
          </cell>
          <cell r="G4797">
            <v>17.700696267281462</v>
          </cell>
        </row>
        <row r="4798">
          <cell r="B4798">
            <v>5</v>
          </cell>
          <cell r="C4798" t="str">
            <v>其他直接费</v>
          </cell>
          <cell r="G4798">
            <v>2.8739826251886536</v>
          </cell>
        </row>
        <row r="4799">
          <cell r="B4799">
            <v>6</v>
          </cell>
          <cell r="C4799" t="str">
            <v>间接费</v>
          </cell>
          <cell r="G4799">
            <v>1.3322322921755874</v>
          </cell>
        </row>
        <row r="4800">
          <cell r="B4800">
            <v>7</v>
          </cell>
          <cell r="C4800" t="str">
            <v>合计</v>
          </cell>
          <cell r="G4800">
            <v>21.906911184645701</v>
          </cell>
        </row>
        <row r="4802">
          <cell r="B4802" t="str">
            <v>单   价   分   析   表</v>
          </cell>
          <cell r="J4802" t="str">
            <v>工序划分</v>
          </cell>
          <cell r="Q4802" t="str">
            <v>汇总项</v>
          </cell>
        </row>
        <row r="4804">
          <cell r="A4804" t="str">
            <v>BOQ系数</v>
          </cell>
          <cell r="B4804" t="str">
            <v>项目编号:</v>
          </cell>
          <cell r="C4804" t="str">
            <v>form-v fair</v>
          </cell>
          <cell r="G4804" t="str">
            <v>数量</v>
          </cell>
          <cell r="H4804">
            <v>1049</v>
          </cell>
          <cell r="I4804" t="str">
            <v>单价</v>
          </cell>
        </row>
        <row r="4805">
          <cell r="B4805" t="str">
            <v>项目名称:</v>
          </cell>
          <cell r="C4805" t="str">
            <v>vertical Sides of the columns</v>
          </cell>
          <cell r="G4805" t="str">
            <v>单位</v>
          </cell>
          <cell r="H4805">
            <v>0</v>
          </cell>
          <cell r="I4805">
            <v>4.2786935907511117</v>
          </cell>
          <cell r="J4805" t="str">
            <v>模</v>
          </cell>
        </row>
        <row r="4806">
          <cell r="A4806" t="str">
            <v>form-v fair</v>
          </cell>
          <cell r="B4806" t="str">
            <v>单   价:</v>
          </cell>
          <cell r="C4806">
            <v>4.2786935907511117</v>
          </cell>
          <cell r="D4806" t="str">
            <v>USD/</v>
          </cell>
          <cell r="G4806" t="str">
            <v>定额单位</v>
          </cell>
          <cell r="I4806">
            <v>416</v>
          </cell>
          <cell r="J4806" t="str">
            <v>3=411</v>
          </cell>
        </row>
        <row r="4807">
          <cell r="A4807" t="str">
            <v>定额号</v>
          </cell>
          <cell r="B4807" t="str">
            <v>E01</v>
          </cell>
          <cell r="C4807" t="str">
            <v>名称及规格</v>
          </cell>
          <cell r="D4807" t="str">
            <v>单位</v>
          </cell>
          <cell r="E4807" t="str">
            <v>数  量</v>
          </cell>
          <cell r="F4807" t="str">
            <v>单价</v>
          </cell>
          <cell r="G4807" t="str">
            <v>合价</v>
          </cell>
          <cell r="J4807" t="str">
            <v>10M2</v>
          </cell>
          <cell r="Q4807" t="str">
            <v>数量汇总</v>
          </cell>
          <cell r="R4807" t="str">
            <v>价格汇总(美元)</v>
          </cell>
          <cell r="S4807" t="str">
            <v>价格汇总(当地币)</v>
          </cell>
        </row>
        <row r="4808">
          <cell r="G4808" t="str">
            <v>美元</v>
          </cell>
          <cell r="H4808" t="str">
            <v>当地币</v>
          </cell>
          <cell r="J4808">
            <v>0.1</v>
          </cell>
        </row>
        <row r="4809">
          <cell r="A4809" t="str">
            <v>L00</v>
          </cell>
          <cell r="B4809">
            <v>1</v>
          </cell>
          <cell r="C4809" t="str">
            <v>人工</v>
          </cell>
          <cell r="G4809">
            <v>0.65288728769943394</v>
          </cell>
          <cell r="H4809">
            <v>63.428000000000011</v>
          </cell>
          <cell r="Q4809">
            <v>0</v>
          </cell>
          <cell r="R4809">
            <v>684.87876479670615</v>
          </cell>
          <cell r="S4809">
            <v>66535.972000000009</v>
          </cell>
        </row>
        <row r="4810">
          <cell r="A4810" t="str">
            <v>L10</v>
          </cell>
          <cell r="B4810">
            <v>1.1000000000000001</v>
          </cell>
          <cell r="C4810" t="str">
            <v>力工</v>
          </cell>
          <cell r="D4810" t="str">
            <v>day</v>
          </cell>
          <cell r="E4810">
            <v>0.16160000000000002</v>
          </cell>
          <cell r="F4810">
            <v>2.8821410190427175</v>
          </cell>
          <cell r="G4810">
            <v>0.46575398867730322</v>
          </cell>
          <cell r="H4810">
            <v>45.248000000000012</v>
          </cell>
          <cell r="J4810">
            <v>1.6160000000000001</v>
          </cell>
          <cell r="Q4810">
            <v>169.51840000000001</v>
          </cell>
          <cell r="R4810">
            <v>488.57593412249111</v>
          </cell>
          <cell r="S4810">
            <v>47465.152000000009</v>
          </cell>
        </row>
        <row r="4811">
          <cell r="A4811" t="str">
            <v>L20</v>
          </cell>
          <cell r="B4811">
            <v>1.2</v>
          </cell>
          <cell r="C4811" t="str">
            <v>技工</v>
          </cell>
          <cell r="D4811" t="str">
            <v>day</v>
          </cell>
          <cell r="E4811">
            <v>4.0400000000000005E-2</v>
          </cell>
          <cell r="F4811">
            <v>4.6320123520329384</v>
          </cell>
          <cell r="G4811">
            <v>0.18713329902213074</v>
          </cell>
          <cell r="H4811">
            <v>18.180000000000003</v>
          </cell>
          <cell r="J4811">
            <v>0.40400000000000003</v>
          </cell>
          <cell r="Q4811">
            <v>42.379600000000003</v>
          </cell>
          <cell r="R4811">
            <v>196.30283067421516</v>
          </cell>
          <cell r="S4811">
            <v>19070.820000000003</v>
          </cell>
        </row>
        <row r="4812">
          <cell r="A4812" t="str">
            <v>M000</v>
          </cell>
          <cell r="B4812">
            <v>2</v>
          </cell>
          <cell r="C4812" t="str">
            <v>建筑材料</v>
          </cell>
          <cell r="G4812">
            <v>2.4807109013552928</v>
          </cell>
          <cell r="H4812">
            <v>241.00106406666671</v>
          </cell>
          <cell r="Q4812">
            <v>0</v>
          </cell>
          <cell r="R4812">
            <v>2602.265735521702</v>
          </cell>
          <cell r="S4812">
            <v>252810.11620593339</v>
          </cell>
        </row>
        <row r="4813">
          <cell r="A4813" t="str">
            <v>M31</v>
          </cell>
          <cell r="C4813" t="str">
            <v>水泥砂浆1:2</v>
          </cell>
          <cell r="D4813" t="str">
            <v>m3</v>
          </cell>
          <cell r="E4813">
            <v>0</v>
          </cell>
          <cell r="F4813">
            <v>83.41</v>
          </cell>
          <cell r="G4813">
            <v>0</v>
          </cell>
          <cell r="H4813">
            <v>0</v>
          </cell>
          <cell r="Q4813">
            <v>0</v>
          </cell>
          <cell r="R4813">
            <v>0</v>
          </cell>
          <cell r="S4813">
            <v>0</v>
          </cell>
        </row>
        <row r="4814">
          <cell r="A4814" t="str">
            <v>Q01</v>
          </cell>
          <cell r="C4814" t="str">
            <v>木材</v>
          </cell>
          <cell r="D4814" t="str">
            <v>m3</v>
          </cell>
          <cell r="E4814">
            <v>0</v>
          </cell>
          <cell r="F4814">
            <v>26.351003602676272</v>
          </cell>
          <cell r="G4814">
            <v>0</v>
          </cell>
          <cell r="H4814">
            <v>0</v>
          </cell>
          <cell r="J4814" t="str">
            <v>0.03'</v>
          </cell>
          <cell r="Q4814">
            <v>0</v>
          </cell>
          <cell r="R4814">
            <v>0</v>
          </cell>
          <cell r="S4814">
            <v>0</v>
          </cell>
        </row>
        <row r="4815">
          <cell r="A4815" t="str">
            <v>G09</v>
          </cell>
          <cell r="C4815" t="str">
            <v>钢模板</v>
          </cell>
          <cell r="D4815" t="str">
            <v>t</v>
          </cell>
          <cell r="E4815">
            <v>5.9000000000000014E-4</v>
          </cell>
          <cell r="F4815">
            <v>788.18013381369019</v>
          </cell>
          <cell r="G4815">
            <v>0.46502627895007731</v>
          </cell>
          <cell r="H4815">
            <v>45.177303000000016</v>
          </cell>
          <cell r="J4815">
            <v>5.9000000000000007E-3</v>
          </cell>
          <cell r="Q4815">
            <v>0.61891000000000018</v>
          </cell>
          <cell r="R4815">
            <v>487.81256661863108</v>
          </cell>
          <cell r="S4815">
            <v>47390.990847000015</v>
          </cell>
        </row>
        <row r="4816">
          <cell r="A4816" t="str">
            <v>G25</v>
          </cell>
          <cell r="C4816" t="str">
            <v>零星卡具</v>
          </cell>
          <cell r="D4816" t="str">
            <v>kg</v>
          </cell>
          <cell r="E4816">
            <v>1.2050000000000001</v>
          </cell>
          <cell r="F4816">
            <v>1.4133333333333336</v>
          </cell>
          <cell r="G4816">
            <v>1.703066666666667</v>
          </cell>
          <cell r="H4816">
            <v>165.45292666666671</v>
          </cell>
          <cell r="J4816">
            <v>12.05</v>
          </cell>
          <cell r="Q4816">
            <v>1264.0450000000001</v>
          </cell>
          <cell r="R4816">
            <v>1786.5169333333336</v>
          </cell>
          <cell r="S4816">
            <v>173560.12007333338</v>
          </cell>
        </row>
        <row r="4817">
          <cell r="A4817" t="str">
            <v>Q21</v>
          </cell>
          <cell r="C4817" t="str">
            <v>脱模剂</v>
          </cell>
          <cell r="D4817" t="str">
            <v>kg</v>
          </cell>
          <cell r="E4817">
            <v>0.1</v>
          </cell>
          <cell r="F4817">
            <v>0.68</v>
          </cell>
          <cell r="G4817">
            <v>6.8000000000000005E-2</v>
          </cell>
          <cell r="H4817">
            <v>6.6062000000000012</v>
          </cell>
          <cell r="J4817">
            <v>1</v>
          </cell>
          <cell r="Q4817">
            <v>104.9</v>
          </cell>
          <cell r="R4817">
            <v>71.332000000000008</v>
          </cell>
          <cell r="S4817">
            <v>6929.903800000001</v>
          </cell>
        </row>
        <row r="4818">
          <cell r="A4818" t="str">
            <v>G12</v>
          </cell>
          <cell r="C4818" t="str">
            <v>铁丝</v>
          </cell>
          <cell r="D4818" t="str">
            <v>kg</v>
          </cell>
          <cell r="E4818">
            <v>0</v>
          </cell>
          <cell r="F4818">
            <v>1.646937725167267</v>
          </cell>
          <cell r="G4818">
            <v>0</v>
          </cell>
          <cell r="H4818">
            <v>0</v>
          </cell>
          <cell r="Q4818">
            <v>0</v>
          </cell>
          <cell r="R4818">
            <v>0</v>
          </cell>
          <cell r="S4818">
            <v>0</v>
          </cell>
        </row>
        <row r="4819">
          <cell r="A4819" t="str">
            <v>G10</v>
          </cell>
          <cell r="C4819" t="str">
            <v>钢支撑</v>
          </cell>
          <cell r="D4819" t="str">
            <v>t</v>
          </cell>
          <cell r="E4819">
            <v>2.32E-4</v>
          </cell>
          <cell r="F4819">
            <v>788.18013381369019</v>
          </cell>
          <cell r="G4819">
            <v>0.18285779104477612</v>
          </cell>
          <cell r="H4819">
            <v>17.764634400000002</v>
          </cell>
          <cell r="J4819">
            <v>2.32E-3</v>
          </cell>
          <cell r="Q4819">
            <v>0.243368</v>
          </cell>
          <cell r="R4819">
            <v>191.81782280597014</v>
          </cell>
          <cell r="S4819">
            <v>18635.101485600004</v>
          </cell>
        </row>
        <row r="4820">
          <cell r="A4820" t="str">
            <v>G13</v>
          </cell>
          <cell r="C4820" t="str">
            <v>铁钉</v>
          </cell>
          <cell r="D4820" t="str">
            <v>kg</v>
          </cell>
          <cell r="E4820">
            <v>2.4E-2</v>
          </cell>
          <cell r="F4820">
            <v>2.5733401955738548</v>
          </cell>
          <cell r="G4820">
            <v>6.1760164693772518E-2</v>
          </cell>
          <cell r="H4820">
            <v>6.0000000000000009</v>
          </cell>
          <cell r="J4820">
            <v>0.24</v>
          </cell>
          <cell r="Q4820">
            <v>25.176000000000002</v>
          </cell>
          <cell r="R4820">
            <v>64.786412763767373</v>
          </cell>
          <cell r="S4820">
            <v>6294.0000000000009</v>
          </cell>
        </row>
        <row r="4821">
          <cell r="C4821">
            <v>0</v>
          </cell>
          <cell r="D4821">
            <v>0</v>
          </cell>
          <cell r="E4821">
            <v>0</v>
          </cell>
          <cell r="F4821">
            <v>0</v>
          </cell>
          <cell r="G4821">
            <v>0</v>
          </cell>
          <cell r="H4821">
            <v>0</v>
          </cell>
          <cell r="Q4821">
            <v>0</v>
          </cell>
          <cell r="R4821">
            <v>0</v>
          </cell>
          <cell r="S4821">
            <v>0</v>
          </cell>
        </row>
        <row r="4822">
          <cell r="C4822">
            <v>0</v>
          </cell>
          <cell r="D4822">
            <v>0</v>
          </cell>
          <cell r="E4822">
            <v>0</v>
          </cell>
          <cell r="F4822">
            <v>0</v>
          </cell>
          <cell r="G4822">
            <v>0</v>
          </cell>
          <cell r="H4822">
            <v>0</v>
          </cell>
          <cell r="Q4822">
            <v>0</v>
          </cell>
          <cell r="R4822">
            <v>0</v>
          </cell>
          <cell r="S4822">
            <v>0</v>
          </cell>
        </row>
        <row r="4823">
          <cell r="C4823">
            <v>0</v>
          </cell>
          <cell r="D4823">
            <v>0</v>
          </cell>
          <cell r="E4823">
            <v>0</v>
          </cell>
          <cell r="F4823">
            <v>0</v>
          </cell>
          <cell r="G4823">
            <v>0</v>
          </cell>
          <cell r="H4823">
            <v>0</v>
          </cell>
          <cell r="Q4823">
            <v>0</v>
          </cell>
          <cell r="R4823">
            <v>0</v>
          </cell>
          <cell r="S4823">
            <v>0</v>
          </cell>
        </row>
        <row r="4824">
          <cell r="C4824">
            <v>0</v>
          </cell>
          <cell r="D4824">
            <v>0</v>
          </cell>
          <cell r="E4824">
            <v>0</v>
          </cell>
          <cell r="F4824">
            <v>0</v>
          </cell>
          <cell r="G4824">
            <v>0</v>
          </cell>
          <cell r="H4824">
            <v>0</v>
          </cell>
          <cell r="Q4824">
            <v>0</v>
          </cell>
          <cell r="R4824">
            <v>0</v>
          </cell>
          <cell r="S4824">
            <v>0</v>
          </cell>
        </row>
        <row r="4825">
          <cell r="C4825">
            <v>0</v>
          </cell>
          <cell r="D4825">
            <v>0</v>
          </cell>
          <cell r="E4825">
            <v>0</v>
          </cell>
          <cell r="F4825">
            <v>0</v>
          </cell>
          <cell r="G4825">
            <v>0</v>
          </cell>
          <cell r="H4825">
            <v>0</v>
          </cell>
          <cell r="Q4825">
            <v>0</v>
          </cell>
          <cell r="R4825">
            <v>0</v>
          </cell>
          <cell r="S4825">
            <v>0</v>
          </cell>
        </row>
        <row r="4826">
          <cell r="C4826">
            <v>0</v>
          </cell>
          <cell r="D4826">
            <v>0</v>
          </cell>
          <cell r="E4826">
            <v>0</v>
          </cell>
          <cell r="F4826">
            <v>0</v>
          </cell>
          <cell r="G4826">
            <v>0</v>
          </cell>
          <cell r="H4826">
            <v>0</v>
          </cell>
          <cell r="Q4826">
            <v>0</v>
          </cell>
          <cell r="R4826">
            <v>0</v>
          </cell>
          <cell r="S4826">
            <v>0</v>
          </cell>
        </row>
        <row r="4827">
          <cell r="C4827">
            <v>0</v>
          </cell>
          <cell r="D4827">
            <v>0</v>
          </cell>
          <cell r="E4827">
            <v>0</v>
          </cell>
          <cell r="F4827">
            <v>0</v>
          </cell>
          <cell r="G4827">
            <v>0</v>
          </cell>
          <cell r="H4827">
            <v>0</v>
          </cell>
          <cell r="Q4827">
            <v>0</v>
          </cell>
          <cell r="R4827">
            <v>0</v>
          </cell>
          <cell r="S4827">
            <v>0</v>
          </cell>
        </row>
        <row r="4828">
          <cell r="C4828">
            <v>0</v>
          </cell>
          <cell r="D4828">
            <v>0</v>
          </cell>
          <cell r="E4828">
            <v>0</v>
          </cell>
          <cell r="F4828">
            <v>0</v>
          </cell>
          <cell r="G4828">
            <v>0</v>
          </cell>
          <cell r="H4828">
            <v>0</v>
          </cell>
          <cell r="Q4828">
            <v>0</v>
          </cell>
          <cell r="R4828">
            <v>0</v>
          </cell>
          <cell r="S4828">
            <v>0</v>
          </cell>
        </row>
        <row r="4829">
          <cell r="C4829">
            <v>0</v>
          </cell>
          <cell r="D4829">
            <v>0</v>
          </cell>
          <cell r="E4829">
            <v>0</v>
          </cell>
          <cell r="F4829">
            <v>0</v>
          </cell>
          <cell r="G4829">
            <v>0</v>
          </cell>
          <cell r="H4829">
            <v>0</v>
          </cell>
          <cell r="Q4829">
            <v>0</v>
          </cell>
          <cell r="R4829">
            <v>0</v>
          </cell>
          <cell r="S4829">
            <v>0</v>
          </cell>
        </row>
        <row r="4830">
          <cell r="C4830">
            <v>0</v>
          </cell>
          <cell r="D4830">
            <v>0</v>
          </cell>
          <cell r="E4830">
            <v>0</v>
          </cell>
          <cell r="F4830">
            <v>0</v>
          </cell>
          <cell r="G4830">
            <v>0</v>
          </cell>
          <cell r="H4830">
            <v>0</v>
          </cell>
          <cell r="Q4830">
            <v>0</v>
          </cell>
          <cell r="R4830">
            <v>0</v>
          </cell>
          <cell r="S4830">
            <v>0</v>
          </cell>
        </row>
        <row r="4831">
          <cell r="C4831">
            <v>0</v>
          </cell>
          <cell r="D4831">
            <v>0</v>
          </cell>
          <cell r="E4831">
            <v>0</v>
          </cell>
          <cell r="F4831">
            <v>0</v>
          </cell>
          <cell r="G4831">
            <v>0</v>
          </cell>
          <cell r="H4831">
            <v>0</v>
          </cell>
          <cell r="Q4831">
            <v>0</v>
          </cell>
          <cell r="R4831">
            <v>0</v>
          </cell>
          <cell r="S4831">
            <v>0</v>
          </cell>
        </row>
        <row r="4832">
          <cell r="A4832" t="str">
            <v>m998</v>
          </cell>
          <cell r="C4832" t="str">
            <v>其它材料费</v>
          </cell>
          <cell r="D4832" t="str">
            <v>%</v>
          </cell>
          <cell r="E4832">
            <v>0</v>
          </cell>
          <cell r="F4832">
            <v>0</v>
          </cell>
          <cell r="G4832">
            <v>0</v>
          </cell>
          <cell r="H4832">
            <v>0</v>
          </cell>
          <cell r="Q4832">
            <v>0</v>
          </cell>
          <cell r="R4832">
            <v>0</v>
          </cell>
          <cell r="S4832">
            <v>0</v>
          </cell>
        </row>
        <row r="4833">
          <cell r="A4833" t="str">
            <v>m999</v>
          </cell>
          <cell r="C4833" t="str">
            <v>其它材料费</v>
          </cell>
          <cell r="D4833" t="str">
            <v>usd</v>
          </cell>
          <cell r="E4833">
            <v>0</v>
          </cell>
          <cell r="F4833">
            <v>1</v>
          </cell>
          <cell r="G4833">
            <v>0</v>
          </cell>
          <cell r="H4833">
            <v>0</v>
          </cell>
          <cell r="Q4833">
            <v>0</v>
          </cell>
          <cell r="R4833">
            <v>0</v>
          </cell>
          <cell r="S4833">
            <v>0</v>
          </cell>
        </row>
        <row r="4834">
          <cell r="A4834" t="str">
            <v>E000</v>
          </cell>
          <cell r="B4834">
            <v>3</v>
          </cell>
          <cell r="C4834" t="str">
            <v>施工设备</v>
          </cell>
          <cell r="G4834">
            <v>0.32356905064868274</v>
          </cell>
          <cell r="H4834">
            <v>31.43473327051953</v>
          </cell>
          <cell r="Q4834">
            <v>0</v>
          </cell>
          <cell r="R4834">
            <v>339.42393413046818</v>
          </cell>
          <cell r="S4834">
            <v>32975.03520077499</v>
          </cell>
        </row>
        <row r="4835">
          <cell r="C4835">
            <v>0</v>
          </cell>
          <cell r="D4835">
            <v>0</v>
          </cell>
          <cell r="E4835">
            <v>0</v>
          </cell>
          <cell r="F4835">
            <v>0</v>
          </cell>
          <cell r="G4835">
            <v>0</v>
          </cell>
          <cell r="H4835">
            <v>0</v>
          </cell>
          <cell r="Q4835">
            <v>0</v>
          </cell>
          <cell r="R4835">
            <v>0</v>
          </cell>
          <cell r="S4835">
            <v>0</v>
          </cell>
        </row>
        <row r="4836">
          <cell r="C4836">
            <v>0</v>
          </cell>
          <cell r="D4836">
            <v>0</v>
          </cell>
          <cell r="E4836">
            <v>0</v>
          </cell>
          <cell r="F4836">
            <v>0</v>
          </cell>
          <cell r="G4836">
            <v>0</v>
          </cell>
          <cell r="H4836">
            <v>0</v>
          </cell>
          <cell r="Q4836">
            <v>0</v>
          </cell>
          <cell r="R4836">
            <v>0</v>
          </cell>
          <cell r="S4836">
            <v>0</v>
          </cell>
        </row>
        <row r="4837">
          <cell r="A4837" t="str">
            <v>E410</v>
          </cell>
          <cell r="C4837" t="str">
            <v>木工圆锯机MJ105工友</v>
          </cell>
          <cell r="D4837" t="str">
            <v>台班</v>
          </cell>
          <cell r="E4837">
            <v>1.7000000000000001E-2</v>
          </cell>
          <cell r="F4837">
            <v>19.033473567569573</v>
          </cell>
          <cell r="G4837">
            <v>0.32356905064868274</v>
          </cell>
          <cell r="H4837">
            <v>31.43473327051953</v>
          </cell>
          <cell r="J4837">
            <v>0.17</v>
          </cell>
          <cell r="Q4837">
            <v>17.833000000000002</v>
          </cell>
          <cell r="R4837">
            <v>339.42393413046818</v>
          </cell>
          <cell r="S4837">
            <v>32975.03520077499</v>
          </cell>
        </row>
        <row r="4838">
          <cell r="C4838">
            <v>0</v>
          </cell>
          <cell r="D4838">
            <v>0</v>
          </cell>
          <cell r="E4838">
            <v>0</v>
          </cell>
          <cell r="F4838">
            <v>0</v>
          </cell>
          <cell r="G4838">
            <v>0</v>
          </cell>
          <cell r="H4838">
            <v>0</v>
          </cell>
          <cell r="Q4838">
            <v>0</v>
          </cell>
          <cell r="R4838">
            <v>0</v>
          </cell>
          <cell r="S4838">
            <v>0</v>
          </cell>
        </row>
        <row r="4839">
          <cell r="C4839">
            <v>0</v>
          </cell>
          <cell r="D4839">
            <v>0</v>
          </cell>
          <cell r="E4839">
            <v>0</v>
          </cell>
          <cell r="F4839">
            <v>0</v>
          </cell>
          <cell r="G4839">
            <v>0</v>
          </cell>
          <cell r="H4839">
            <v>0</v>
          </cell>
          <cell r="Q4839">
            <v>0</v>
          </cell>
          <cell r="R4839">
            <v>0</v>
          </cell>
          <cell r="S4839">
            <v>0</v>
          </cell>
        </row>
        <row r="4840">
          <cell r="C4840">
            <v>0</v>
          </cell>
          <cell r="D4840">
            <v>0</v>
          </cell>
          <cell r="E4840">
            <v>0</v>
          </cell>
          <cell r="F4840">
            <v>0</v>
          </cell>
          <cell r="G4840">
            <v>0</v>
          </cell>
          <cell r="H4840">
            <v>0</v>
          </cell>
          <cell r="Q4840">
            <v>0</v>
          </cell>
          <cell r="R4840">
            <v>0</v>
          </cell>
          <cell r="S4840">
            <v>0</v>
          </cell>
        </row>
        <row r="4841">
          <cell r="C4841">
            <v>0</v>
          </cell>
          <cell r="D4841">
            <v>0</v>
          </cell>
          <cell r="E4841">
            <v>0</v>
          </cell>
          <cell r="F4841">
            <v>0</v>
          </cell>
          <cell r="G4841">
            <v>0</v>
          </cell>
          <cell r="H4841">
            <v>0</v>
          </cell>
          <cell r="Q4841">
            <v>0</v>
          </cell>
          <cell r="R4841">
            <v>0</v>
          </cell>
          <cell r="S4841">
            <v>0</v>
          </cell>
        </row>
        <row r="4842">
          <cell r="C4842">
            <v>0</v>
          </cell>
          <cell r="D4842">
            <v>0</v>
          </cell>
          <cell r="E4842">
            <v>0</v>
          </cell>
          <cell r="F4842">
            <v>0</v>
          </cell>
          <cell r="G4842">
            <v>0</v>
          </cell>
          <cell r="H4842">
            <v>0</v>
          </cell>
          <cell r="Q4842">
            <v>0</v>
          </cell>
          <cell r="R4842">
            <v>0</v>
          </cell>
          <cell r="S4842">
            <v>0</v>
          </cell>
        </row>
        <row r="4843">
          <cell r="C4843">
            <v>0</v>
          </cell>
          <cell r="D4843">
            <v>0</v>
          </cell>
          <cell r="E4843">
            <v>0</v>
          </cell>
          <cell r="F4843">
            <v>0</v>
          </cell>
          <cell r="G4843">
            <v>0</v>
          </cell>
          <cell r="H4843">
            <v>0</v>
          </cell>
          <cell r="Q4843">
            <v>0</v>
          </cell>
          <cell r="R4843">
            <v>0</v>
          </cell>
          <cell r="S4843">
            <v>0</v>
          </cell>
        </row>
        <row r="4844">
          <cell r="C4844">
            <v>0</v>
          </cell>
          <cell r="D4844">
            <v>0</v>
          </cell>
          <cell r="E4844">
            <v>0</v>
          </cell>
          <cell r="F4844">
            <v>0</v>
          </cell>
          <cell r="G4844">
            <v>0</v>
          </cell>
          <cell r="H4844">
            <v>0</v>
          </cell>
          <cell r="Q4844">
            <v>0</v>
          </cell>
          <cell r="R4844">
            <v>0</v>
          </cell>
          <cell r="S4844">
            <v>0</v>
          </cell>
        </row>
        <row r="4845">
          <cell r="C4845">
            <v>0</v>
          </cell>
          <cell r="D4845">
            <v>0</v>
          </cell>
          <cell r="E4845">
            <v>0</v>
          </cell>
          <cell r="F4845">
            <v>0</v>
          </cell>
          <cell r="H4845">
            <v>0</v>
          </cell>
          <cell r="Q4845">
            <v>0</v>
          </cell>
          <cell r="R4845">
            <v>0</v>
          </cell>
          <cell r="S4845">
            <v>0</v>
          </cell>
        </row>
        <row r="4846">
          <cell r="C4846">
            <v>0</v>
          </cell>
          <cell r="D4846">
            <v>0</v>
          </cell>
          <cell r="E4846">
            <v>0</v>
          </cell>
          <cell r="F4846">
            <v>0</v>
          </cell>
          <cell r="H4846">
            <v>0</v>
          </cell>
          <cell r="Q4846">
            <v>0</v>
          </cell>
          <cell r="R4846">
            <v>0</v>
          </cell>
          <cell r="S4846">
            <v>0</v>
          </cell>
        </row>
        <row r="4847">
          <cell r="B4847">
            <v>4</v>
          </cell>
          <cell r="C4847" t="str">
            <v>基本直接费</v>
          </cell>
          <cell r="G4847">
            <v>3.4571672397034092</v>
          </cell>
        </row>
        <row r="4848">
          <cell r="B4848">
            <v>5</v>
          </cell>
          <cell r="C4848" t="str">
            <v>其他直接费</v>
          </cell>
          <cell r="G4848">
            <v>0.56132473148215867</v>
          </cell>
        </row>
        <row r="4849">
          <cell r="B4849">
            <v>6</v>
          </cell>
          <cell r="C4849" t="str">
            <v>间接费</v>
          </cell>
          <cell r="G4849">
            <v>0.26020161956554427</v>
          </cell>
        </row>
        <row r="4850">
          <cell r="B4850">
            <v>7</v>
          </cell>
          <cell r="C4850" t="str">
            <v>合计</v>
          </cell>
          <cell r="G4850">
            <v>4.2786935907511117</v>
          </cell>
        </row>
        <row r="4852">
          <cell r="B4852" t="str">
            <v>单   价   分   析   表</v>
          </cell>
          <cell r="J4852" t="str">
            <v>工序划分</v>
          </cell>
          <cell r="Q4852" t="str">
            <v>汇总项</v>
          </cell>
        </row>
        <row r="4854">
          <cell r="A4854" t="str">
            <v>BOQ系数</v>
          </cell>
          <cell r="B4854" t="str">
            <v>项目编号:</v>
          </cell>
          <cell r="C4854" t="str">
            <v>GJ20</v>
          </cell>
          <cell r="G4854" t="str">
            <v>数量</v>
          </cell>
          <cell r="H4854">
            <v>32450</v>
          </cell>
          <cell r="I4854" t="str">
            <v>单价</v>
          </cell>
        </row>
        <row r="4855">
          <cell r="B4855" t="str">
            <v>项目名称:</v>
          </cell>
          <cell r="C4855" t="str">
            <v xml:space="preserve"> High yield tensile steel 20mm diameter</v>
          </cell>
          <cell r="G4855" t="str">
            <v>单位</v>
          </cell>
          <cell r="H4855">
            <v>0</v>
          </cell>
          <cell r="I4855">
            <v>1.1681093070004374</v>
          </cell>
          <cell r="J4855" t="str">
            <v>钢筋</v>
          </cell>
        </row>
        <row r="4856">
          <cell r="A4856" t="str">
            <v>GJ20</v>
          </cell>
          <cell r="B4856" t="str">
            <v>单   价:</v>
          </cell>
          <cell r="C4856">
            <v>1.1681093070004374</v>
          </cell>
          <cell r="D4856" t="str">
            <v>USD/</v>
          </cell>
          <cell r="G4856" t="str">
            <v>定额单位</v>
          </cell>
          <cell r="I4856">
            <v>113</v>
          </cell>
          <cell r="J4856" t="str">
            <v>3=382</v>
          </cell>
        </row>
        <row r="4857">
          <cell r="A4857" t="str">
            <v>定额号</v>
          </cell>
          <cell r="B4857" t="str">
            <v>E01</v>
          </cell>
          <cell r="C4857" t="str">
            <v>名称及规格</v>
          </cell>
          <cell r="D4857" t="str">
            <v>单位</v>
          </cell>
          <cell r="E4857" t="str">
            <v>数  量</v>
          </cell>
          <cell r="F4857" t="str">
            <v>单价</v>
          </cell>
          <cell r="G4857" t="str">
            <v>合价</v>
          </cell>
          <cell r="J4857" t="str">
            <v>T</v>
          </cell>
          <cell r="Q4857" t="str">
            <v>数量汇总</v>
          </cell>
          <cell r="R4857" t="str">
            <v>价格汇总(美元)</v>
          </cell>
          <cell r="S4857" t="str">
            <v>价格汇总(当地币)</v>
          </cell>
        </row>
        <row r="4858">
          <cell r="G4858" t="str">
            <v>美元</v>
          </cell>
          <cell r="H4858" t="str">
            <v>当地币</v>
          </cell>
          <cell r="J4858">
            <v>1E-3</v>
          </cell>
        </row>
        <row r="4859">
          <cell r="A4859" t="str">
            <v>L00</v>
          </cell>
          <cell r="B4859">
            <v>1</v>
          </cell>
          <cell r="C4859" t="str">
            <v>人工</v>
          </cell>
          <cell r="G4859">
            <v>2.6212454966546575E-2</v>
          </cell>
          <cell r="H4859">
            <v>2.5465399999999998</v>
          </cell>
          <cell r="Q4859">
            <v>0</v>
          </cell>
          <cell r="R4859">
            <v>850.59416366443634</v>
          </cell>
          <cell r="S4859">
            <v>82635.222999999998</v>
          </cell>
        </row>
        <row r="4860">
          <cell r="A4860" t="str">
            <v>L10</v>
          </cell>
          <cell r="B4860">
            <v>1.1000000000000001</v>
          </cell>
          <cell r="C4860" t="str">
            <v>力工</v>
          </cell>
          <cell r="D4860" t="str">
            <v>day</v>
          </cell>
          <cell r="E4860">
            <v>6.4879999999999998E-3</v>
          </cell>
          <cell r="F4860">
            <v>2.8821410190427175</v>
          </cell>
          <cell r="G4860">
            <v>1.869933093154915E-2</v>
          </cell>
          <cell r="H4860">
            <v>1.81664</v>
          </cell>
          <cell r="J4860">
            <v>6.4879999999999995</v>
          </cell>
          <cell r="Q4860">
            <v>210.53559999999999</v>
          </cell>
          <cell r="R4860">
            <v>606.79328872876988</v>
          </cell>
          <cell r="S4860">
            <v>58949.968000000001</v>
          </cell>
        </row>
        <row r="4861">
          <cell r="A4861" t="str">
            <v>L20</v>
          </cell>
          <cell r="B4861">
            <v>1.2</v>
          </cell>
          <cell r="C4861" t="str">
            <v>技工</v>
          </cell>
          <cell r="D4861" t="str">
            <v>day</v>
          </cell>
          <cell r="E4861">
            <v>1.622E-3</v>
          </cell>
          <cell r="F4861">
            <v>4.6320123520329384</v>
          </cell>
          <cell r="G4861">
            <v>7.5131240349974255E-3</v>
          </cell>
          <cell r="H4861">
            <v>0.72989999999999988</v>
          </cell>
          <cell r="J4861">
            <v>1.6219999999999999</v>
          </cell>
          <cell r="Q4861">
            <v>52.633899999999997</v>
          </cell>
          <cell r="R4861">
            <v>243.80087493566646</v>
          </cell>
          <cell r="S4861">
            <v>23685.254999999997</v>
          </cell>
        </row>
        <row r="4862">
          <cell r="A4862" t="str">
            <v>M000</v>
          </cell>
          <cell r="B4862">
            <v>2</v>
          </cell>
          <cell r="C4862" t="str">
            <v>建筑材料</v>
          </cell>
          <cell r="G4862">
            <v>0.83567151827071562</v>
          </cell>
          <cell r="H4862">
            <v>81.185488000000021</v>
          </cell>
          <cell r="Q4862">
            <v>0</v>
          </cell>
          <cell r="R4862">
            <v>27117.540767884722</v>
          </cell>
          <cell r="S4862">
            <v>2634469.0856000008</v>
          </cell>
        </row>
        <row r="4863">
          <cell r="A4863" t="str">
            <v>G06</v>
          </cell>
          <cell r="C4863" t="str">
            <v>钢筋20</v>
          </cell>
          <cell r="D4863" t="str">
            <v>t</v>
          </cell>
          <cell r="E4863">
            <v>1.0400000000000001E-3</v>
          </cell>
          <cell r="F4863">
            <v>788.18013381369019</v>
          </cell>
          <cell r="G4863">
            <v>0.81970733916623795</v>
          </cell>
          <cell r="H4863">
            <v>79.634568000000016</v>
          </cell>
          <cell r="J4863">
            <v>1.04</v>
          </cell>
          <cell r="Q4863">
            <v>33.748000000000005</v>
          </cell>
          <cell r="R4863">
            <v>26599.503155944421</v>
          </cell>
          <cell r="S4863">
            <v>2584141.7316000005</v>
          </cell>
        </row>
        <row r="4864">
          <cell r="A4864" t="str">
            <v>G14</v>
          </cell>
          <cell r="C4864" t="str">
            <v>电焊条</v>
          </cell>
          <cell r="D4864" t="str">
            <v>kg</v>
          </cell>
          <cell r="E4864">
            <v>8.8800000000000007E-3</v>
          </cell>
          <cell r="F4864">
            <v>1.2506433350488935</v>
          </cell>
          <cell r="G4864">
            <v>1.1105712815234176E-2</v>
          </cell>
          <cell r="H4864">
            <v>1.0789200000000003</v>
          </cell>
          <cell r="J4864">
            <v>8.8800000000000008</v>
          </cell>
          <cell r="Q4864">
            <v>288.15600000000001</v>
          </cell>
          <cell r="R4864">
            <v>360.38038085434897</v>
          </cell>
          <cell r="S4864">
            <v>35010.954000000012</v>
          </cell>
        </row>
        <row r="4865">
          <cell r="A4865" t="str">
            <v>G12</v>
          </cell>
          <cell r="C4865" t="str">
            <v>铁丝</v>
          </cell>
          <cell r="D4865" t="str">
            <v>kg</v>
          </cell>
          <cell r="E4865">
            <v>2.9500000000000004E-3</v>
          </cell>
          <cell r="F4865">
            <v>1.646937725167267</v>
          </cell>
          <cell r="G4865">
            <v>4.8584662892434379E-3</v>
          </cell>
          <cell r="H4865">
            <v>0.47200000000000003</v>
          </cell>
          <cell r="J4865">
            <v>2.95</v>
          </cell>
          <cell r="Q4865">
            <v>95.727500000000006</v>
          </cell>
          <cell r="R4865">
            <v>157.65723108594955</v>
          </cell>
          <cell r="S4865">
            <v>15316.400000000001</v>
          </cell>
        </row>
        <row r="4866">
          <cell r="C4866">
            <v>0</v>
          </cell>
          <cell r="D4866">
            <v>0</v>
          </cell>
          <cell r="E4866">
            <v>0</v>
          </cell>
          <cell r="F4866">
            <v>0</v>
          </cell>
          <cell r="G4866">
            <v>0</v>
          </cell>
          <cell r="H4866">
            <v>0</v>
          </cell>
          <cell r="Q4866">
            <v>0</v>
          </cell>
          <cell r="R4866">
            <v>0</v>
          </cell>
          <cell r="S4866">
            <v>0</v>
          </cell>
        </row>
        <row r="4867">
          <cell r="C4867">
            <v>0</v>
          </cell>
          <cell r="D4867">
            <v>0</v>
          </cell>
          <cell r="E4867">
            <v>0</v>
          </cell>
          <cell r="F4867">
            <v>0</v>
          </cell>
          <cell r="G4867">
            <v>0</v>
          </cell>
          <cell r="H4867">
            <v>0</v>
          </cell>
          <cell r="Q4867">
            <v>0</v>
          </cell>
          <cell r="R4867">
            <v>0</v>
          </cell>
          <cell r="S4867">
            <v>0</v>
          </cell>
        </row>
        <row r="4868">
          <cell r="C4868">
            <v>0</v>
          </cell>
          <cell r="D4868">
            <v>0</v>
          </cell>
          <cell r="E4868">
            <v>0</v>
          </cell>
          <cell r="F4868">
            <v>0</v>
          </cell>
          <cell r="G4868">
            <v>0</v>
          </cell>
          <cell r="H4868">
            <v>0</v>
          </cell>
          <cell r="Q4868">
            <v>0</v>
          </cell>
          <cell r="R4868">
            <v>0</v>
          </cell>
          <cell r="S4868">
            <v>0</v>
          </cell>
        </row>
        <row r="4869">
          <cell r="C4869">
            <v>0</v>
          </cell>
          <cell r="D4869">
            <v>0</v>
          </cell>
          <cell r="E4869">
            <v>0</v>
          </cell>
          <cell r="F4869">
            <v>0</v>
          </cell>
          <cell r="G4869">
            <v>0</v>
          </cell>
          <cell r="H4869">
            <v>0</v>
          </cell>
          <cell r="Q4869">
            <v>0</v>
          </cell>
          <cell r="R4869">
            <v>0</v>
          </cell>
          <cell r="S4869">
            <v>0</v>
          </cell>
        </row>
        <row r="4870">
          <cell r="C4870">
            <v>0</v>
          </cell>
          <cell r="D4870">
            <v>0</v>
          </cell>
          <cell r="E4870">
            <v>0</v>
          </cell>
          <cell r="F4870">
            <v>0</v>
          </cell>
          <cell r="G4870">
            <v>0</v>
          </cell>
          <cell r="H4870">
            <v>0</v>
          </cell>
          <cell r="Q4870">
            <v>0</v>
          </cell>
          <cell r="R4870">
            <v>0</v>
          </cell>
          <cell r="S4870">
            <v>0</v>
          </cell>
        </row>
        <row r="4871">
          <cell r="C4871">
            <v>0</v>
          </cell>
          <cell r="D4871">
            <v>0</v>
          </cell>
          <cell r="E4871">
            <v>0</v>
          </cell>
          <cell r="F4871">
            <v>0</v>
          </cell>
          <cell r="G4871">
            <v>0</v>
          </cell>
          <cell r="H4871">
            <v>0</v>
          </cell>
          <cell r="Q4871">
            <v>0</v>
          </cell>
          <cell r="R4871">
            <v>0</v>
          </cell>
          <cell r="S4871">
            <v>0</v>
          </cell>
        </row>
        <row r="4872">
          <cell r="C4872">
            <v>0</v>
          </cell>
          <cell r="D4872">
            <v>0</v>
          </cell>
          <cell r="E4872">
            <v>0</v>
          </cell>
          <cell r="F4872">
            <v>0</v>
          </cell>
          <cell r="G4872">
            <v>0</v>
          </cell>
          <cell r="H4872">
            <v>0</v>
          </cell>
          <cell r="Q4872">
            <v>0</v>
          </cell>
          <cell r="R4872">
            <v>0</v>
          </cell>
          <cell r="S4872">
            <v>0</v>
          </cell>
        </row>
        <row r="4873">
          <cell r="C4873">
            <v>0</v>
          </cell>
          <cell r="D4873">
            <v>0</v>
          </cell>
          <cell r="E4873">
            <v>0</v>
          </cell>
          <cell r="F4873">
            <v>0</v>
          </cell>
          <cell r="G4873">
            <v>0</v>
          </cell>
          <cell r="H4873">
            <v>0</v>
          </cell>
          <cell r="Q4873">
            <v>0</v>
          </cell>
          <cell r="R4873">
            <v>0</v>
          </cell>
          <cell r="S4873">
            <v>0</v>
          </cell>
        </row>
        <row r="4874">
          <cell r="C4874">
            <v>0</v>
          </cell>
          <cell r="D4874">
            <v>0</v>
          </cell>
          <cell r="E4874">
            <v>0</v>
          </cell>
          <cell r="F4874">
            <v>0</v>
          </cell>
          <cell r="G4874">
            <v>0</v>
          </cell>
          <cell r="H4874">
            <v>0</v>
          </cell>
          <cell r="Q4874">
            <v>0</v>
          </cell>
          <cell r="R4874">
            <v>0</v>
          </cell>
          <cell r="S4874">
            <v>0</v>
          </cell>
        </row>
        <row r="4875">
          <cell r="C4875">
            <v>0</v>
          </cell>
          <cell r="D4875">
            <v>0</v>
          </cell>
          <cell r="E4875">
            <v>0</v>
          </cell>
          <cell r="F4875">
            <v>0</v>
          </cell>
          <cell r="G4875">
            <v>0</v>
          </cell>
          <cell r="H4875">
            <v>0</v>
          </cell>
          <cell r="Q4875">
            <v>0</v>
          </cell>
          <cell r="R4875">
            <v>0</v>
          </cell>
          <cell r="S4875">
            <v>0</v>
          </cell>
        </row>
        <row r="4876">
          <cell r="C4876">
            <v>0</v>
          </cell>
          <cell r="D4876">
            <v>0</v>
          </cell>
          <cell r="E4876">
            <v>0</v>
          </cell>
          <cell r="F4876">
            <v>0</v>
          </cell>
          <cell r="G4876">
            <v>0</v>
          </cell>
          <cell r="H4876">
            <v>0</v>
          </cell>
          <cell r="Q4876">
            <v>0</v>
          </cell>
          <cell r="R4876">
            <v>0</v>
          </cell>
          <cell r="S4876">
            <v>0</v>
          </cell>
        </row>
        <row r="4877">
          <cell r="C4877">
            <v>0</v>
          </cell>
          <cell r="D4877">
            <v>0</v>
          </cell>
          <cell r="E4877">
            <v>0</v>
          </cell>
          <cell r="F4877">
            <v>0</v>
          </cell>
          <cell r="G4877">
            <v>0</v>
          </cell>
          <cell r="H4877">
            <v>0</v>
          </cell>
          <cell r="Q4877">
            <v>0</v>
          </cell>
          <cell r="R4877">
            <v>0</v>
          </cell>
          <cell r="S4877">
            <v>0</v>
          </cell>
        </row>
        <row r="4878">
          <cell r="C4878">
            <v>0</v>
          </cell>
          <cell r="D4878">
            <v>0</v>
          </cell>
          <cell r="E4878">
            <v>0</v>
          </cell>
          <cell r="F4878">
            <v>0</v>
          </cell>
          <cell r="G4878">
            <v>0</v>
          </cell>
          <cell r="H4878">
            <v>0</v>
          </cell>
          <cell r="Q4878">
            <v>0</v>
          </cell>
          <cell r="R4878">
            <v>0</v>
          </cell>
          <cell r="S4878">
            <v>0</v>
          </cell>
        </row>
        <row r="4879">
          <cell r="C4879">
            <v>0</v>
          </cell>
          <cell r="D4879">
            <v>0</v>
          </cell>
          <cell r="E4879">
            <v>0</v>
          </cell>
          <cell r="F4879">
            <v>0</v>
          </cell>
          <cell r="G4879">
            <v>0</v>
          </cell>
          <cell r="H4879">
            <v>0</v>
          </cell>
          <cell r="Q4879">
            <v>0</v>
          </cell>
          <cell r="R4879">
            <v>0</v>
          </cell>
          <cell r="S4879">
            <v>0</v>
          </cell>
        </row>
        <row r="4880">
          <cell r="C4880">
            <v>0</v>
          </cell>
          <cell r="D4880">
            <v>0</v>
          </cell>
          <cell r="E4880">
            <v>0</v>
          </cell>
          <cell r="F4880">
            <v>0</v>
          </cell>
          <cell r="G4880">
            <v>0</v>
          </cell>
          <cell r="H4880">
            <v>0</v>
          </cell>
          <cell r="Q4880">
            <v>0</v>
          </cell>
          <cell r="R4880">
            <v>0</v>
          </cell>
          <cell r="S4880">
            <v>0</v>
          </cell>
        </row>
        <row r="4881">
          <cell r="C4881">
            <v>0</v>
          </cell>
          <cell r="D4881">
            <v>0</v>
          </cell>
          <cell r="E4881">
            <v>0</v>
          </cell>
          <cell r="F4881">
            <v>0</v>
          </cell>
          <cell r="G4881">
            <v>0</v>
          </cell>
          <cell r="H4881">
            <v>0</v>
          </cell>
          <cell r="Q4881">
            <v>0</v>
          </cell>
          <cell r="R4881">
            <v>0</v>
          </cell>
          <cell r="S4881">
            <v>0</v>
          </cell>
        </row>
        <row r="4882">
          <cell r="A4882" t="str">
            <v>m998</v>
          </cell>
          <cell r="C4882" t="str">
            <v>其它材料费</v>
          </cell>
          <cell r="D4882" t="str">
            <v>%</v>
          </cell>
          <cell r="E4882">
            <v>0</v>
          </cell>
          <cell r="F4882">
            <v>0</v>
          </cell>
          <cell r="G4882">
            <v>0</v>
          </cell>
          <cell r="H4882">
            <v>0</v>
          </cell>
          <cell r="Q4882">
            <v>0</v>
          </cell>
          <cell r="R4882">
            <v>0</v>
          </cell>
          <cell r="S4882">
            <v>0</v>
          </cell>
        </row>
        <row r="4883">
          <cell r="A4883" t="str">
            <v>m999</v>
          </cell>
          <cell r="C4883" t="str">
            <v>其它材料费</v>
          </cell>
          <cell r="D4883" t="str">
            <v>usd</v>
          </cell>
          <cell r="E4883">
            <v>0</v>
          </cell>
          <cell r="F4883">
            <v>1</v>
          </cell>
          <cell r="G4883">
            <v>0</v>
          </cell>
          <cell r="H4883">
            <v>0</v>
          </cell>
          <cell r="Q4883">
            <v>0</v>
          </cell>
          <cell r="R4883">
            <v>0</v>
          </cell>
          <cell r="S4883">
            <v>0</v>
          </cell>
        </row>
        <row r="4884">
          <cell r="A4884" t="str">
            <v>E000</v>
          </cell>
          <cell r="B4884">
            <v>3</v>
          </cell>
          <cell r="C4884" t="str">
            <v>施工设备</v>
          </cell>
          <cell r="G4884">
            <v>8.1943656131646211E-2</v>
          </cell>
          <cell r="H4884">
            <v>7.9608261931894297</v>
          </cell>
          <cell r="Q4884">
            <v>0</v>
          </cell>
          <cell r="R4884">
            <v>2659.0716414719195</v>
          </cell>
          <cell r="S4884">
            <v>258328.809968997</v>
          </cell>
        </row>
        <row r="4885">
          <cell r="A4885" t="str">
            <v>E411</v>
          </cell>
          <cell r="C4885" t="str">
            <v>单筒慢速电动卷扬机50KN</v>
          </cell>
          <cell r="D4885" t="str">
            <v>台班</v>
          </cell>
          <cell r="E4885">
            <v>1.9000000000000001E-4</v>
          </cell>
          <cell r="F4885">
            <v>251.61351396995445</v>
          </cell>
          <cell r="G4885">
            <v>4.7806567654291351E-2</v>
          </cell>
          <cell r="H4885">
            <v>4.6444080476144052</v>
          </cell>
          <cell r="J4885">
            <v>0.19</v>
          </cell>
          <cell r="Q4885">
            <v>6.1655000000000006</v>
          </cell>
          <cell r="R4885">
            <v>1551.3231203817543</v>
          </cell>
          <cell r="S4885">
            <v>150711.04114508745</v>
          </cell>
        </row>
        <row r="4886">
          <cell r="A4886" t="str">
            <v>E409</v>
          </cell>
          <cell r="C4886" t="str">
            <v>钢筋切断机</v>
          </cell>
          <cell r="D4886" t="str">
            <v>台班</v>
          </cell>
          <cell r="E4886">
            <v>1E-4</v>
          </cell>
          <cell r="F4886">
            <v>60.949392194895943</v>
          </cell>
          <cell r="G4886">
            <v>6.0949392194895946E-3</v>
          </cell>
          <cell r="H4886">
            <v>0.59212334517341414</v>
          </cell>
          <cell r="J4886">
            <v>0.1</v>
          </cell>
          <cell r="Q4886">
            <v>3.2450000000000001</v>
          </cell>
          <cell r="R4886">
            <v>197.78077767243735</v>
          </cell>
          <cell r="S4886">
            <v>19214.40255087729</v>
          </cell>
        </row>
        <row r="4887">
          <cell r="A4887" t="str">
            <v>E407</v>
          </cell>
          <cell r="C4887" t="str">
            <v>钢筋弯曲机</v>
          </cell>
          <cell r="D4887" t="str">
            <v>台班</v>
          </cell>
          <cell r="E4887">
            <v>2.1000000000000001E-4</v>
          </cell>
          <cell r="F4887">
            <v>39.697589689656795</v>
          </cell>
          <cell r="G4887">
            <v>8.3364938348279276E-3</v>
          </cell>
          <cell r="H4887">
            <v>0.8098903760535332</v>
          </cell>
          <cell r="J4887">
            <v>0.21</v>
          </cell>
          <cell r="Q4887">
            <v>6.8145000000000007</v>
          </cell>
          <cell r="R4887">
            <v>270.51922494016623</v>
          </cell>
          <cell r="S4887">
            <v>26280.942702937151</v>
          </cell>
        </row>
        <row r="4888">
          <cell r="A4888" t="str">
            <v>E701-1</v>
          </cell>
          <cell r="C4888" t="str">
            <v>交流电焊机</v>
          </cell>
          <cell r="D4888" t="str">
            <v>台班</v>
          </cell>
          <cell r="E4888">
            <v>5.1000000000000004E-4</v>
          </cell>
          <cell r="F4888">
            <v>30.256058738867754</v>
          </cell>
          <cell r="G4888">
            <v>1.5430589956822555E-2</v>
          </cell>
          <cell r="H4888">
            <v>1.4990818143053113</v>
          </cell>
          <cell r="J4888">
            <v>0.51</v>
          </cell>
          <cell r="Q4888">
            <v>16.549500000000002</v>
          </cell>
          <cell r="R4888">
            <v>500.72264409889192</v>
          </cell>
          <cell r="S4888">
            <v>48645.204874207353</v>
          </cell>
        </row>
        <row r="4889">
          <cell r="A4889" t="str">
            <v>E702</v>
          </cell>
          <cell r="C4889" t="str">
            <v>对焊机</v>
          </cell>
          <cell r="D4889" t="str">
            <v>台班</v>
          </cell>
          <cell r="E4889">
            <v>1E-4</v>
          </cell>
          <cell r="F4889">
            <v>42.750654662147802</v>
          </cell>
          <cell r="G4889">
            <v>4.2750654662147801E-3</v>
          </cell>
          <cell r="H4889">
            <v>0.41532261004276588</v>
          </cell>
          <cell r="J4889">
            <v>0.1</v>
          </cell>
          <cell r="Q4889">
            <v>3.2450000000000001</v>
          </cell>
          <cell r="R4889">
            <v>138.7258743786696</v>
          </cell>
          <cell r="S4889">
            <v>13477.218695887754</v>
          </cell>
        </row>
        <row r="4890">
          <cell r="C4890">
            <v>0</v>
          </cell>
          <cell r="D4890">
            <v>0</v>
          </cell>
          <cell r="E4890">
            <v>0</v>
          </cell>
          <cell r="F4890">
            <v>0</v>
          </cell>
          <cell r="G4890">
            <v>0</v>
          </cell>
          <cell r="H4890">
            <v>0</v>
          </cell>
          <cell r="Q4890">
            <v>0</v>
          </cell>
          <cell r="R4890">
            <v>0</v>
          </cell>
          <cell r="S4890">
            <v>0</v>
          </cell>
        </row>
        <row r="4891">
          <cell r="C4891">
            <v>0</v>
          </cell>
          <cell r="D4891">
            <v>0</v>
          </cell>
          <cell r="E4891">
            <v>0</v>
          </cell>
          <cell r="F4891">
            <v>0</v>
          </cell>
          <cell r="G4891">
            <v>0</v>
          </cell>
          <cell r="H4891">
            <v>0</v>
          </cell>
          <cell r="Q4891">
            <v>0</v>
          </cell>
          <cell r="R4891">
            <v>0</v>
          </cell>
          <cell r="S4891">
            <v>0</v>
          </cell>
        </row>
        <row r="4892">
          <cell r="C4892">
            <v>0</v>
          </cell>
          <cell r="D4892">
            <v>0</v>
          </cell>
          <cell r="E4892">
            <v>0</v>
          </cell>
          <cell r="F4892">
            <v>0</v>
          </cell>
          <cell r="G4892">
            <v>0</v>
          </cell>
          <cell r="H4892">
            <v>0</v>
          </cell>
          <cell r="Q4892">
            <v>0</v>
          </cell>
          <cell r="R4892">
            <v>0</v>
          </cell>
          <cell r="S4892">
            <v>0</v>
          </cell>
        </row>
        <row r="4893">
          <cell r="C4893">
            <v>0</v>
          </cell>
          <cell r="D4893">
            <v>0</v>
          </cell>
          <cell r="E4893">
            <v>0</v>
          </cell>
          <cell r="F4893">
            <v>0</v>
          </cell>
          <cell r="G4893">
            <v>0</v>
          </cell>
          <cell r="H4893">
            <v>0</v>
          </cell>
          <cell r="Q4893">
            <v>0</v>
          </cell>
          <cell r="R4893">
            <v>0</v>
          </cell>
          <cell r="S4893">
            <v>0</v>
          </cell>
        </row>
        <row r="4894">
          <cell r="C4894">
            <v>0</v>
          </cell>
          <cell r="D4894">
            <v>0</v>
          </cell>
          <cell r="E4894">
            <v>0</v>
          </cell>
          <cell r="F4894">
            <v>0</v>
          </cell>
          <cell r="G4894">
            <v>0</v>
          </cell>
          <cell r="H4894">
            <v>0</v>
          </cell>
          <cell r="Q4894">
            <v>0</v>
          </cell>
          <cell r="R4894">
            <v>0</v>
          </cell>
          <cell r="S4894">
            <v>0</v>
          </cell>
        </row>
        <row r="4895">
          <cell r="C4895">
            <v>0</v>
          </cell>
          <cell r="D4895">
            <v>0</v>
          </cell>
          <cell r="E4895">
            <v>0</v>
          </cell>
          <cell r="F4895">
            <v>0</v>
          </cell>
          <cell r="H4895">
            <v>0</v>
          </cell>
          <cell r="Q4895">
            <v>0</v>
          </cell>
          <cell r="R4895">
            <v>0</v>
          </cell>
          <cell r="S4895">
            <v>0</v>
          </cell>
        </row>
        <row r="4896">
          <cell r="C4896">
            <v>0</v>
          </cell>
          <cell r="D4896">
            <v>0</v>
          </cell>
          <cell r="E4896">
            <v>0</v>
          </cell>
          <cell r="F4896">
            <v>0</v>
          </cell>
          <cell r="H4896">
            <v>0</v>
          </cell>
          <cell r="Q4896">
            <v>0</v>
          </cell>
          <cell r="R4896">
            <v>0</v>
          </cell>
          <cell r="S4896">
            <v>0</v>
          </cell>
        </row>
        <row r="4897">
          <cell r="B4897">
            <v>4</v>
          </cell>
          <cell r="C4897" t="str">
            <v>基本直接费</v>
          </cell>
          <cell r="G4897">
            <v>0.94382762936890841</v>
          </cell>
        </row>
        <row r="4898">
          <cell r="B4898">
            <v>5</v>
          </cell>
          <cell r="C4898" t="str">
            <v>其他直接费</v>
          </cell>
          <cell r="G4898">
            <v>0.15324505697514243</v>
          </cell>
        </row>
        <row r="4899">
          <cell r="B4899">
            <v>6</v>
          </cell>
          <cell r="C4899" t="str">
            <v>间接费</v>
          </cell>
          <cell r="G4899">
            <v>7.1036620656386606E-2</v>
          </cell>
        </row>
        <row r="4900">
          <cell r="B4900">
            <v>7</v>
          </cell>
          <cell r="C4900" t="str">
            <v>合计</v>
          </cell>
          <cell r="G4900">
            <v>1.1681093070004374</v>
          </cell>
        </row>
        <row r="4902">
          <cell r="B4902" t="str">
            <v>单   价   分   析   表</v>
          </cell>
          <cell r="J4902" t="str">
            <v>工序划分</v>
          </cell>
          <cell r="Q4902" t="str">
            <v>汇总项</v>
          </cell>
        </row>
        <row r="4904">
          <cell r="A4904" t="str">
            <v>BOQ系数</v>
          </cell>
          <cell r="B4904" t="str">
            <v>项目编号:</v>
          </cell>
          <cell r="C4904" t="str">
            <v>GJ16</v>
          </cell>
          <cell r="G4904" t="str">
            <v>数量</v>
          </cell>
          <cell r="H4904">
            <v>91200</v>
          </cell>
          <cell r="I4904" t="str">
            <v>单价</v>
          </cell>
        </row>
        <row r="4905">
          <cell r="B4905" t="str">
            <v>项目名称:</v>
          </cell>
          <cell r="C4905" t="str">
            <v xml:space="preserve"> High yield tensile steel bars 16mm diameter</v>
          </cell>
          <cell r="G4905" t="str">
            <v>单位</v>
          </cell>
          <cell r="H4905">
            <v>0</v>
          </cell>
          <cell r="I4905">
            <v>1.1681093070004374</v>
          </cell>
          <cell r="J4905" t="str">
            <v>钢筋</v>
          </cell>
        </row>
        <row r="4906">
          <cell r="A4906" t="str">
            <v>GJ16</v>
          </cell>
          <cell r="B4906" t="str">
            <v>单   价:</v>
          </cell>
          <cell r="C4906">
            <v>1.1681093070004374</v>
          </cell>
          <cell r="D4906" t="str">
            <v>USD/</v>
          </cell>
          <cell r="G4906" t="str">
            <v>定额单位</v>
          </cell>
          <cell r="I4906">
            <v>113</v>
          </cell>
          <cell r="J4906" t="str">
            <v>3=382</v>
          </cell>
        </row>
        <row r="4907">
          <cell r="A4907" t="str">
            <v>定额号</v>
          </cell>
          <cell r="B4907" t="str">
            <v>E01</v>
          </cell>
          <cell r="C4907" t="str">
            <v>名称及规格</v>
          </cell>
          <cell r="D4907" t="str">
            <v>单位</v>
          </cell>
          <cell r="E4907" t="str">
            <v>数  量</v>
          </cell>
          <cell r="F4907" t="str">
            <v>单价</v>
          </cell>
          <cell r="G4907" t="str">
            <v>合价</v>
          </cell>
          <cell r="J4907" t="str">
            <v>T</v>
          </cell>
          <cell r="Q4907" t="str">
            <v>数量汇总</v>
          </cell>
          <cell r="R4907" t="str">
            <v>价格汇总(美元)</v>
          </cell>
          <cell r="S4907" t="str">
            <v>价格汇总(当地币)</v>
          </cell>
        </row>
        <row r="4908">
          <cell r="G4908" t="str">
            <v>美元</v>
          </cell>
          <cell r="H4908" t="str">
            <v>当地币</v>
          </cell>
          <cell r="J4908">
            <v>1E-3</v>
          </cell>
        </row>
        <row r="4909">
          <cell r="A4909" t="str">
            <v>L00</v>
          </cell>
          <cell r="B4909">
            <v>1</v>
          </cell>
          <cell r="C4909" t="str">
            <v>人工</v>
          </cell>
          <cell r="G4909">
            <v>2.6212454966546575E-2</v>
          </cell>
          <cell r="H4909">
            <v>2.5465399999999998</v>
          </cell>
          <cell r="Q4909">
            <v>0</v>
          </cell>
          <cell r="R4909">
            <v>2390.5758929490476</v>
          </cell>
          <cell r="S4909">
            <v>232244.44799999997</v>
          </cell>
        </row>
        <row r="4910">
          <cell r="A4910" t="str">
            <v>L10</v>
          </cell>
          <cell r="B4910">
            <v>1.1000000000000001</v>
          </cell>
          <cell r="C4910" t="str">
            <v>力工</v>
          </cell>
          <cell r="D4910" t="str">
            <v>day</v>
          </cell>
          <cell r="E4910">
            <v>6.4879999999999998E-3</v>
          </cell>
          <cell r="F4910">
            <v>2.8821410190427175</v>
          </cell>
          <cell r="G4910">
            <v>1.869933093154915E-2</v>
          </cell>
          <cell r="H4910">
            <v>1.81664</v>
          </cell>
          <cell r="J4910">
            <v>6.4879999999999995</v>
          </cell>
          <cell r="Q4910">
            <v>591.7056</v>
          </cell>
          <cell r="R4910">
            <v>1705.3789809572825</v>
          </cell>
          <cell r="S4910">
            <v>165677.568</v>
          </cell>
        </row>
        <row r="4911">
          <cell r="A4911" t="str">
            <v>L20</v>
          </cell>
          <cell r="B4911">
            <v>1.2</v>
          </cell>
          <cell r="C4911" t="str">
            <v>技工</v>
          </cell>
          <cell r="D4911" t="str">
            <v>day</v>
          </cell>
          <cell r="E4911">
            <v>1.622E-3</v>
          </cell>
          <cell r="F4911">
            <v>4.6320123520329384</v>
          </cell>
          <cell r="G4911">
            <v>7.5131240349974255E-3</v>
          </cell>
          <cell r="H4911">
            <v>0.72989999999999988</v>
          </cell>
          <cell r="J4911">
            <v>1.6219999999999999</v>
          </cell>
          <cell r="Q4911">
            <v>147.9264</v>
          </cell>
          <cell r="R4911">
            <v>685.19691199176521</v>
          </cell>
          <cell r="S4911">
            <v>66566.87999999999</v>
          </cell>
        </row>
        <row r="4912">
          <cell r="A4912" t="str">
            <v>M000</v>
          </cell>
          <cell r="B4912">
            <v>2</v>
          </cell>
          <cell r="C4912" t="str">
            <v>建筑材料</v>
          </cell>
          <cell r="G4912">
            <v>0.83567151827071562</v>
          </cell>
          <cell r="H4912">
            <v>81.185488000000021</v>
          </cell>
          <cell r="Q4912">
            <v>0</v>
          </cell>
          <cell r="R4912">
            <v>76213.242466289259</v>
          </cell>
          <cell r="S4912">
            <v>7404116.5056000017</v>
          </cell>
        </row>
        <row r="4913">
          <cell r="A4913" t="str">
            <v>G05</v>
          </cell>
          <cell r="C4913" t="str">
            <v>钢筋16</v>
          </cell>
          <cell r="D4913" t="str">
            <v>t</v>
          </cell>
          <cell r="E4913">
            <v>1.0400000000000001E-3</v>
          </cell>
          <cell r="F4913">
            <v>788.18013381369019</v>
          </cell>
          <cell r="G4913">
            <v>0.81970733916623795</v>
          </cell>
          <cell r="H4913">
            <v>79.634568000000016</v>
          </cell>
          <cell r="J4913">
            <v>1.04</v>
          </cell>
          <cell r="Q4913">
            <v>94.848000000000013</v>
          </cell>
          <cell r="R4913">
            <v>74757.309331960903</v>
          </cell>
          <cell r="S4913">
            <v>7262672.6016000016</v>
          </cell>
        </row>
        <row r="4914">
          <cell r="A4914" t="str">
            <v>G14</v>
          </cell>
          <cell r="C4914" t="str">
            <v>电焊条</v>
          </cell>
          <cell r="D4914" t="str">
            <v>kg</v>
          </cell>
          <cell r="E4914">
            <v>8.8800000000000007E-3</v>
          </cell>
          <cell r="F4914">
            <v>1.2506433350488935</v>
          </cell>
          <cell r="G4914">
            <v>1.1105712815234176E-2</v>
          </cell>
          <cell r="H4914">
            <v>1.0789200000000003</v>
          </cell>
          <cell r="J4914">
            <v>8.8800000000000008</v>
          </cell>
          <cell r="Q4914">
            <v>809.85600000000011</v>
          </cell>
          <cell r="R4914">
            <v>1012.8410087493568</v>
          </cell>
          <cell r="S4914">
            <v>98397.50400000003</v>
          </cell>
        </row>
        <row r="4915">
          <cell r="A4915" t="str">
            <v>G12</v>
          </cell>
          <cell r="C4915" t="str">
            <v>铁丝</v>
          </cell>
          <cell r="D4915" t="str">
            <v>kg</v>
          </cell>
          <cell r="E4915">
            <v>2.9500000000000004E-3</v>
          </cell>
          <cell r="F4915">
            <v>1.646937725167267</v>
          </cell>
          <cell r="G4915">
            <v>4.8584662892434379E-3</v>
          </cell>
          <cell r="H4915">
            <v>0.47200000000000003</v>
          </cell>
          <cell r="J4915">
            <v>2.95</v>
          </cell>
          <cell r="Q4915">
            <v>269.04000000000002</v>
          </cell>
          <cell r="R4915">
            <v>443.09212557900156</v>
          </cell>
          <cell r="S4915">
            <v>43046.400000000001</v>
          </cell>
        </row>
        <row r="4916">
          <cell r="C4916">
            <v>0</v>
          </cell>
          <cell r="D4916">
            <v>0</v>
          </cell>
          <cell r="E4916">
            <v>0</v>
          </cell>
          <cell r="F4916">
            <v>0</v>
          </cell>
          <cell r="G4916">
            <v>0</v>
          </cell>
          <cell r="H4916">
            <v>0</v>
          </cell>
          <cell r="Q4916">
            <v>0</v>
          </cell>
          <cell r="R4916">
            <v>0</v>
          </cell>
          <cell r="S4916">
            <v>0</v>
          </cell>
        </row>
        <row r="4917">
          <cell r="C4917">
            <v>0</v>
          </cell>
          <cell r="D4917">
            <v>0</v>
          </cell>
          <cell r="E4917">
            <v>0</v>
          </cell>
          <cell r="F4917">
            <v>0</v>
          </cell>
          <cell r="G4917">
            <v>0</v>
          </cell>
          <cell r="H4917">
            <v>0</v>
          </cell>
          <cell r="Q4917">
            <v>0</v>
          </cell>
          <cell r="R4917">
            <v>0</v>
          </cell>
          <cell r="S4917">
            <v>0</v>
          </cell>
        </row>
        <row r="4918">
          <cell r="C4918">
            <v>0</v>
          </cell>
          <cell r="D4918">
            <v>0</v>
          </cell>
          <cell r="E4918">
            <v>0</v>
          </cell>
          <cell r="F4918">
            <v>0</v>
          </cell>
          <cell r="G4918">
            <v>0</v>
          </cell>
          <cell r="H4918">
            <v>0</v>
          </cell>
          <cell r="Q4918">
            <v>0</v>
          </cell>
          <cell r="R4918">
            <v>0</v>
          </cell>
          <cell r="S4918">
            <v>0</v>
          </cell>
        </row>
        <row r="4919">
          <cell r="C4919">
            <v>0</v>
          </cell>
          <cell r="D4919">
            <v>0</v>
          </cell>
          <cell r="E4919">
            <v>0</v>
          </cell>
          <cell r="F4919">
            <v>0</v>
          </cell>
          <cell r="G4919">
            <v>0</v>
          </cell>
          <cell r="H4919">
            <v>0</v>
          </cell>
          <cell r="Q4919">
            <v>0</v>
          </cell>
          <cell r="R4919">
            <v>0</v>
          </cell>
          <cell r="S4919">
            <v>0</v>
          </cell>
        </row>
        <row r="4920">
          <cell r="C4920">
            <v>0</v>
          </cell>
          <cell r="D4920">
            <v>0</v>
          </cell>
          <cell r="E4920">
            <v>0</v>
          </cell>
          <cell r="F4920">
            <v>0</v>
          </cell>
          <cell r="G4920">
            <v>0</v>
          </cell>
          <cell r="H4920">
            <v>0</v>
          </cell>
          <cell r="Q4920">
            <v>0</v>
          </cell>
          <cell r="R4920">
            <v>0</v>
          </cell>
          <cell r="S4920">
            <v>0</v>
          </cell>
        </row>
        <row r="4921">
          <cell r="C4921">
            <v>0</v>
          </cell>
          <cell r="D4921">
            <v>0</v>
          </cell>
          <cell r="E4921">
            <v>0</v>
          </cell>
          <cell r="F4921">
            <v>0</v>
          </cell>
          <cell r="G4921">
            <v>0</v>
          </cell>
          <cell r="H4921">
            <v>0</v>
          </cell>
          <cell r="Q4921">
            <v>0</v>
          </cell>
          <cell r="R4921">
            <v>0</v>
          </cell>
          <cell r="S4921">
            <v>0</v>
          </cell>
        </row>
        <row r="4922">
          <cell r="C4922">
            <v>0</v>
          </cell>
          <cell r="D4922">
            <v>0</v>
          </cell>
          <cell r="E4922">
            <v>0</v>
          </cell>
          <cell r="F4922">
            <v>0</v>
          </cell>
          <cell r="G4922">
            <v>0</v>
          </cell>
          <cell r="H4922">
            <v>0</v>
          </cell>
          <cell r="Q4922">
            <v>0</v>
          </cell>
          <cell r="R4922">
            <v>0</v>
          </cell>
          <cell r="S4922">
            <v>0</v>
          </cell>
        </row>
        <row r="4923">
          <cell r="C4923">
            <v>0</v>
          </cell>
          <cell r="D4923">
            <v>0</v>
          </cell>
          <cell r="E4923">
            <v>0</v>
          </cell>
          <cell r="F4923">
            <v>0</v>
          </cell>
          <cell r="G4923">
            <v>0</v>
          </cell>
          <cell r="H4923">
            <v>0</v>
          </cell>
          <cell r="Q4923">
            <v>0</v>
          </cell>
          <cell r="R4923">
            <v>0</v>
          </cell>
          <cell r="S4923">
            <v>0</v>
          </cell>
        </row>
        <row r="4924">
          <cell r="C4924">
            <v>0</v>
          </cell>
          <cell r="D4924">
            <v>0</v>
          </cell>
          <cell r="E4924">
            <v>0</v>
          </cell>
          <cell r="F4924">
            <v>0</v>
          </cell>
          <cell r="G4924">
            <v>0</v>
          </cell>
          <cell r="H4924">
            <v>0</v>
          </cell>
          <cell r="Q4924">
            <v>0</v>
          </cell>
          <cell r="R4924">
            <v>0</v>
          </cell>
          <cell r="S4924">
            <v>0</v>
          </cell>
        </row>
        <row r="4925">
          <cell r="C4925">
            <v>0</v>
          </cell>
          <cell r="D4925">
            <v>0</v>
          </cell>
          <cell r="E4925">
            <v>0</v>
          </cell>
          <cell r="F4925">
            <v>0</v>
          </cell>
          <cell r="G4925">
            <v>0</v>
          </cell>
          <cell r="H4925">
            <v>0</v>
          </cell>
          <cell r="Q4925">
            <v>0</v>
          </cell>
          <cell r="R4925">
            <v>0</v>
          </cell>
          <cell r="S4925">
            <v>0</v>
          </cell>
        </row>
        <row r="4926">
          <cell r="C4926">
            <v>0</v>
          </cell>
          <cell r="D4926">
            <v>0</v>
          </cell>
          <cell r="E4926">
            <v>0</v>
          </cell>
          <cell r="F4926">
            <v>0</v>
          </cell>
          <cell r="G4926">
            <v>0</v>
          </cell>
          <cell r="H4926">
            <v>0</v>
          </cell>
          <cell r="Q4926">
            <v>0</v>
          </cell>
          <cell r="R4926">
            <v>0</v>
          </cell>
          <cell r="S4926">
            <v>0</v>
          </cell>
        </row>
        <row r="4927">
          <cell r="C4927">
            <v>0</v>
          </cell>
          <cell r="D4927">
            <v>0</v>
          </cell>
          <cell r="E4927">
            <v>0</v>
          </cell>
          <cell r="F4927">
            <v>0</v>
          </cell>
          <cell r="G4927">
            <v>0</v>
          </cell>
          <cell r="H4927">
            <v>0</v>
          </cell>
          <cell r="Q4927">
            <v>0</v>
          </cell>
          <cell r="R4927">
            <v>0</v>
          </cell>
          <cell r="S4927">
            <v>0</v>
          </cell>
        </row>
        <row r="4928">
          <cell r="C4928">
            <v>0</v>
          </cell>
          <cell r="D4928">
            <v>0</v>
          </cell>
          <cell r="E4928">
            <v>0</v>
          </cell>
          <cell r="F4928">
            <v>0</v>
          </cell>
          <cell r="G4928">
            <v>0</v>
          </cell>
          <cell r="H4928">
            <v>0</v>
          </cell>
          <cell r="Q4928">
            <v>0</v>
          </cell>
          <cell r="R4928">
            <v>0</v>
          </cell>
          <cell r="S4928">
            <v>0</v>
          </cell>
        </row>
        <row r="4929">
          <cell r="C4929">
            <v>0</v>
          </cell>
          <cell r="D4929">
            <v>0</v>
          </cell>
          <cell r="E4929">
            <v>0</v>
          </cell>
          <cell r="F4929">
            <v>0</v>
          </cell>
          <cell r="G4929">
            <v>0</v>
          </cell>
          <cell r="H4929">
            <v>0</v>
          </cell>
          <cell r="Q4929">
            <v>0</v>
          </cell>
          <cell r="R4929">
            <v>0</v>
          </cell>
          <cell r="S4929">
            <v>0</v>
          </cell>
        </row>
        <row r="4930">
          <cell r="C4930">
            <v>0</v>
          </cell>
          <cell r="D4930">
            <v>0</v>
          </cell>
          <cell r="E4930">
            <v>0</v>
          </cell>
          <cell r="F4930">
            <v>0</v>
          </cell>
          <cell r="G4930">
            <v>0</v>
          </cell>
          <cell r="H4930">
            <v>0</v>
          </cell>
          <cell r="Q4930">
            <v>0</v>
          </cell>
          <cell r="R4930">
            <v>0</v>
          </cell>
          <cell r="S4930">
            <v>0</v>
          </cell>
        </row>
        <row r="4931">
          <cell r="C4931">
            <v>0</v>
          </cell>
          <cell r="D4931">
            <v>0</v>
          </cell>
          <cell r="E4931">
            <v>0</v>
          </cell>
          <cell r="F4931">
            <v>0</v>
          </cell>
          <cell r="G4931">
            <v>0</v>
          </cell>
          <cell r="H4931">
            <v>0</v>
          </cell>
          <cell r="Q4931">
            <v>0</v>
          </cell>
          <cell r="R4931">
            <v>0</v>
          </cell>
          <cell r="S4931">
            <v>0</v>
          </cell>
        </row>
        <row r="4932">
          <cell r="A4932" t="str">
            <v>m998</v>
          </cell>
          <cell r="C4932" t="str">
            <v>其它材料费</v>
          </cell>
          <cell r="D4932" t="str">
            <v>%</v>
          </cell>
          <cell r="E4932">
            <v>0</v>
          </cell>
          <cell r="F4932">
            <v>0</v>
          </cell>
          <cell r="G4932">
            <v>0</v>
          </cell>
          <cell r="H4932">
            <v>0</v>
          </cell>
          <cell r="Q4932">
            <v>0</v>
          </cell>
          <cell r="R4932">
            <v>0</v>
          </cell>
          <cell r="S4932">
            <v>0</v>
          </cell>
        </row>
        <row r="4933">
          <cell r="A4933" t="str">
            <v>m999</v>
          </cell>
          <cell r="C4933" t="str">
            <v>其它材料费</v>
          </cell>
          <cell r="D4933" t="str">
            <v>usd</v>
          </cell>
          <cell r="E4933">
            <v>0</v>
          </cell>
          <cell r="F4933">
            <v>1</v>
          </cell>
          <cell r="G4933">
            <v>0</v>
          </cell>
          <cell r="H4933">
            <v>0</v>
          </cell>
          <cell r="Q4933">
            <v>0</v>
          </cell>
          <cell r="R4933">
            <v>0</v>
          </cell>
          <cell r="S4933">
            <v>0</v>
          </cell>
        </row>
        <row r="4934">
          <cell r="A4934" t="str">
            <v>E000</v>
          </cell>
          <cell r="B4934">
            <v>3</v>
          </cell>
          <cell r="C4934" t="str">
            <v>施工设备</v>
          </cell>
          <cell r="G4934">
            <v>8.1943656131646211E-2</v>
          </cell>
          <cell r="H4934">
            <v>7.9608261931894297</v>
          </cell>
          <cell r="Q4934">
            <v>0</v>
          </cell>
          <cell r="R4934">
            <v>7473.2614392061341</v>
          </cell>
          <cell r="S4934">
            <v>726027.34881887597</v>
          </cell>
        </row>
        <row r="4935">
          <cell r="A4935" t="str">
            <v>E411</v>
          </cell>
          <cell r="C4935" t="str">
            <v>单筒慢速电动卷扬机50KN</v>
          </cell>
          <cell r="D4935" t="str">
            <v>台班</v>
          </cell>
          <cell r="E4935">
            <v>1.9000000000000001E-4</v>
          </cell>
          <cell r="F4935">
            <v>251.61351396995445</v>
          </cell>
          <cell r="G4935">
            <v>4.7806567654291351E-2</v>
          </cell>
          <cell r="H4935">
            <v>4.6444080476144052</v>
          </cell>
          <cell r="J4935">
            <v>0.19</v>
          </cell>
          <cell r="Q4935">
            <v>17.327999999999999</v>
          </cell>
          <cell r="R4935">
            <v>4359.9589700713714</v>
          </cell>
          <cell r="S4935">
            <v>423570.01394243375</v>
          </cell>
        </row>
        <row r="4936">
          <cell r="A4936" t="str">
            <v>E409</v>
          </cell>
          <cell r="C4936" t="str">
            <v>钢筋切断机</v>
          </cell>
          <cell r="D4936" t="str">
            <v>台班</v>
          </cell>
          <cell r="E4936">
            <v>1E-4</v>
          </cell>
          <cell r="F4936">
            <v>60.949392194895943</v>
          </cell>
          <cell r="G4936">
            <v>6.0949392194895946E-3</v>
          </cell>
          <cell r="H4936">
            <v>0.59212334517341414</v>
          </cell>
          <cell r="J4936">
            <v>0.1</v>
          </cell>
          <cell r="Q4936">
            <v>9.120000000000001</v>
          </cell>
          <cell r="R4936">
            <v>555.85845681745104</v>
          </cell>
          <cell r="S4936">
            <v>54001.649079815368</v>
          </cell>
        </row>
        <row r="4937">
          <cell r="A4937" t="str">
            <v>E407</v>
          </cell>
          <cell r="C4937" t="str">
            <v>钢筋弯曲机</v>
          </cell>
          <cell r="D4937" t="str">
            <v>台班</v>
          </cell>
          <cell r="E4937">
            <v>2.1000000000000001E-4</v>
          </cell>
          <cell r="F4937">
            <v>39.697589689656795</v>
          </cell>
          <cell r="G4937">
            <v>8.3364938348279276E-3</v>
          </cell>
          <cell r="H4937">
            <v>0.8098903760535332</v>
          </cell>
          <cell r="J4937">
            <v>0.21</v>
          </cell>
          <cell r="Q4937">
            <v>19.152000000000001</v>
          </cell>
          <cell r="R4937">
            <v>760.288237736307</v>
          </cell>
          <cell r="S4937">
            <v>73862.002296082224</v>
          </cell>
        </row>
        <row r="4938">
          <cell r="A4938" t="str">
            <v>E701-1</v>
          </cell>
          <cell r="C4938" t="str">
            <v>交流电焊机</v>
          </cell>
          <cell r="D4938" t="str">
            <v>台班</v>
          </cell>
          <cell r="E4938">
            <v>5.1000000000000004E-4</v>
          </cell>
          <cell r="F4938">
            <v>30.256058738867754</v>
          </cell>
          <cell r="G4938">
            <v>1.5430589956822555E-2</v>
          </cell>
          <cell r="H4938">
            <v>1.4990818143053113</v>
          </cell>
          <cell r="J4938">
            <v>0.51</v>
          </cell>
          <cell r="Q4938">
            <v>46.512</v>
          </cell>
          <cell r="R4938">
            <v>1407.269804062217</v>
          </cell>
          <cell r="S4938">
            <v>136716.2614646444</v>
          </cell>
        </row>
        <row r="4939">
          <cell r="A4939" t="str">
            <v>E702</v>
          </cell>
          <cell r="C4939" t="str">
            <v>对焊机</v>
          </cell>
          <cell r="D4939" t="str">
            <v>台班</v>
          </cell>
          <cell r="E4939">
            <v>1E-4</v>
          </cell>
          <cell r="F4939">
            <v>42.750654662147802</v>
          </cell>
          <cell r="G4939">
            <v>4.2750654662147801E-3</v>
          </cell>
          <cell r="H4939">
            <v>0.41532261004276588</v>
          </cell>
          <cell r="J4939">
            <v>0.1</v>
          </cell>
          <cell r="Q4939">
            <v>9.120000000000001</v>
          </cell>
          <cell r="R4939">
            <v>389.88597051878793</v>
          </cell>
          <cell r="S4939">
            <v>37877.42203590025</v>
          </cell>
        </row>
        <row r="4940">
          <cell r="C4940">
            <v>0</v>
          </cell>
          <cell r="D4940">
            <v>0</v>
          </cell>
          <cell r="E4940">
            <v>0</v>
          </cell>
          <cell r="F4940">
            <v>0</v>
          </cell>
          <cell r="G4940">
            <v>0</v>
          </cell>
          <cell r="H4940">
            <v>0</v>
          </cell>
          <cell r="Q4940">
            <v>0</v>
          </cell>
          <cell r="R4940">
            <v>0</v>
          </cell>
          <cell r="S4940">
            <v>0</v>
          </cell>
        </row>
        <row r="4941">
          <cell r="C4941">
            <v>0</v>
          </cell>
          <cell r="D4941">
            <v>0</v>
          </cell>
          <cell r="E4941">
            <v>0</v>
          </cell>
          <cell r="F4941">
            <v>0</v>
          </cell>
          <cell r="G4941">
            <v>0</v>
          </cell>
          <cell r="H4941">
            <v>0</v>
          </cell>
          <cell r="Q4941">
            <v>0</v>
          </cell>
          <cell r="R4941">
            <v>0</v>
          </cell>
          <cell r="S4941">
            <v>0</v>
          </cell>
        </row>
        <row r="4942">
          <cell r="C4942">
            <v>0</v>
          </cell>
          <cell r="D4942">
            <v>0</v>
          </cell>
          <cell r="E4942">
            <v>0</v>
          </cell>
          <cell r="F4942">
            <v>0</v>
          </cell>
          <cell r="G4942">
            <v>0</v>
          </cell>
          <cell r="H4942">
            <v>0</v>
          </cell>
          <cell r="Q4942">
            <v>0</v>
          </cell>
          <cell r="R4942">
            <v>0</v>
          </cell>
          <cell r="S4942">
            <v>0</v>
          </cell>
        </row>
        <row r="4943">
          <cell r="C4943">
            <v>0</v>
          </cell>
          <cell r="D4943">
            <v>0</v>
          </cell>
          <cell r="E4943">
            <v>0</v>
          </cell>
          <cell r="F4943">
            <v>0</v>
          </cell>
          <cell r="G4943">
            <v>0</v>
          </cell>
          <cell r="H4943">
            <v>0</v>
          </cell>
          <cell r="Q4943">
            <v>0</v>
          </cell>
          <cell r="R4943">
            <v>0</v>
          </cell>
          <cell r="S4943">
            <v>0</v>
          </cell>
        </row>
        <row r="4944">
          <cell r="C4944">
            <v>0</v>
          </cell>
          <cell r="D4944">
            <v>0</v>
          </cell>
          <cell r="E4944">
            <v>0</v>
          </cell>
          <cell r="F4944">
            <v>0</v>
          </cell>
          <cell r="G4944">
            <v>0</v>
          </cell>
          <cell r="H4944">
            <v>0</v>
          </cell>
          <cell r="Q4944">
            <v>0</v>
          </cell>
          <cell r="R4944">
            <v>0</v>
          </cell>
          <cell r="S4944">
            <v>0</v>
          </cell>
        </row>
        <row r="4945">
          <cell r="C4945">
            <v>0</v>
          </cell>
          <cell r="D4945">
            <v>0</v>
          </cell>
          <cell r="E4945">
            <v>0</v>
          </cell>
          <cell r="F4945">
            <v>0</v>
          </cell>
          <cell r="H4945">
            <v>0</v>
          </cell>
          <cell r="Q4945">
            <v>0</v>
          </cell>
          <cell r="R4945">
            <v>0</v>
          </cell>
          <cell r="S4945">
            <v>0</v>
          </cell>
        </row>
        <row r="4946">
          <cell r="C4946">
            <v>0</v>
          </cell>
          <cell r="D4946">
            <v>0</v>
          </cell>
          <cell r="E4946">
            <v>0</v>
          </cell>
          <cell r="F4946">
            <v>0</v>
          </cell>
          <cell r="H4946">
            <v>0</v>
          </cell>
          <cell r="Q4946">
            <v>0</v>
          </cell>
          <cell r="R4946">
            <v>0</v>
          </cell>
          <cell r="S4946">
            <v>0</v>
          </cell>
        </row>
        <row r="4947">
          <cell r="B4947">
            <v>4</v>
          </cell>
          <cell r="C4947" t="str">
            <v>基本直接费</v>
          </cell>
          <cell r="G4947">
            <v>0.94382762936890841</v>
          </cell>
        </row>
        <row r="4948">
          <cell r="B4948">
            <v>5</v>
          </cell>
          <cell r="C4948" t="str">
            <v>其他直接费</v>
          </cell>
          <cell r="G4948">
            <v>0.15324505697514243</v>
          </cell>
        </row>
        <row r="4949">
          <cell r="B4949">
            <v>6</v>
          </cell>
          <cell r="C4949" t="str">
            <v>间接费</v>
          </cell>
          <cell r="G4949">
            <v>7.1036620656386606E-2</v>
          </cell>
        </row>
        <row r="4950">
          <cell r="B4950">
            <v>7</v>
          </cell>
          <cell r="C4950" t="str">
            <v>合计</v>
          </cell>
          <cell r="G4950">
            <v>1.1681093070004374</v>
          </cell>
        </row>
        <row r="4952">
          <cell r="B4952" t="str">
            <v>单   价   分   析   表</v>
          </cell>
          <cell r="J4952" t="str">
            <v>工序划分</v>
          </cell>
          <cell r="Q4952" t="str">
            <v>汇总项</v>
          </cell>
        </row>
        <row r="4954">
          <cell r="A4954" t="str">
            <v>BOQ系数</v>
          </cell>
          <cell r="B4954" t="str">
            <v>项目编号:</v>
          </cell>
          <cell r="C4954" t="str">
            <v>GJ12</v>
          </cell>
          <cell r="G4954" t="str">
            <v>数量</v>
          </cell>
          <cell r="H4954">
            <v>79329</v>
          </cell>
          <cell r="I4954" t="str">
            <v>单价</v>
          </cell>
        </row>
        <row r="4955">
          <cell r="B4955" t="str">
            <v>项目名称:</v>
          </cell>
          <cell r="C4955" t="str">
            <v xml:space="preserve"> High yield tensile steel 12mm diameter</v>
          </cell>
          <cell r="G4955" t="str">
            <v>单位</v>
          </cell>
          <cell r="H4955">
            <v>0</v>
          </cell>
          <cell r="I4955">
            <v>1.1299762360024967</v>
          </cell>
          <cell r="J4955" t="str">
            <v>钢筋</v>
          </cell>
        </row>
        <row r="4956">
          <cell r="A4956" t="str">
            <v>GJ12</v>
          </cell>
          <cell r="B4956" t="str">
            <v>单   价:</v>
          </cell>
          <cell r="C4956">
            <v>1.1299762360024967</v>
          </cell>
          <cell r="D4956" t="str">
            <v>USD/</v>
          </cell>
          <cell r="G4956" t="str">
            <v>定额单位</v>
          </cell>
          <cell r="I4956">
            <v>110</v>
          </cell>
          <cell r="J4956" t="str">
            <v>3=382</v>
          </cell>
        </row>
        <row r="4957">
          <cell r="A4957" t="str">
            <v>定额号</v>
          </cell>
          <cell r="B4957" t="str">
            <v>E01</v>
          </cell>
          <cell r="C4957" t="str">
            <v>名称及规格</v>
          </cell>
          <cell r="D4957" t="str">
            <v>单位</v>
          </cell>
          <cell r="E4957" t="str">
            <v>数  量</v>
          </cell>
          <cell r="F4957" t="str">
            <v>单价</v>
          </cell>
          <cell r="G4957" t="str">
            <v>合价</v>
          </cell>
          <cell r="J4957" t="str">
            <v>T</v>
          </cell>
          <cell r="Q4957" t="str">
            <v>数量汇总</v>
          </cell>
          <cell r="R4957" t="str">
            <v>价格汇总(美元)</v>
          </cell>
          <cell r="S4957" t="str">
            <v>价格汇总(当地币)</v>
          </cell>
        </row>
        <row r="4958">
          <cell r="G4958" t="str">
            <v>美元</v>
          </cell>
          <cell r="H4958" t="str">
            <v>当地币</v>
          </cell>
          <cell r="J4958">
            <v>1E-3</v>
          </cell>
        </row>
        <row r="4959">
          <cell r="A4959" t="str">
            <v>L00</v>
          </cell>
          <cell r="B4959">
            <v>1</v>
          </cell>
          <cell r="C4959" t="str">
            <v>人工</v>
          </cell>
          <cell r="G4959">
            <v>2.6212454966546575E-2</v>
          </cell>
          <cell r="H4959">
            <v>2.5465399999999998</v>
          </cell>
          <cell r="Q4959">
            <v>0</v>
          </cell>
          <cell r="R4959">
            <v>2079.4078400411731</v>
          </cell>
          <cell r="S4959">
            <v>202014.47165999998</v>
          </cell>
        </row>
        <row r="4960">
          <cell r="A4960" t="str">
            <v>L10</v>
          </cell>
          <cell r="B4960">
            <v>1.1000000000000001</v>
          </cell>
          <cell r="C4960" t="str">
            <v>力工</v>
          </cell>
          <cell r="D4960" t="str">
            <v>day</v>
          </cell>
          <cell r="E4960">
            <v>6.4879999999999998E-3</v>
          </cell>
          <cell r="F4960">
            <v>2.8821410190427175</v>
          </cell>
          <cell r="G4960">
            <v>1.869933093154915E-2</v>
          </cell>
          <cell r="H4960">
            <v>1.81664</v>
          </cell>
          <cell r="J4960">
            <v>6.4879999999999995</v>
          </cell>
          <cell r="Q4960">
            <v>514.68655200000001</v>
          </cell>
          <cell r="R4960">
            <v>1483.3992234688626</v>
          </cell>
          <cell r="S4960">
            <v>144112.23456000001</v>
          </cell>
        </row>
        <row r="4961">
          <cell r="A4961" t="str">
            <v>L20</v>
          </cell>
          <cell r="B4961">
            <v>1.2</v>
          </cell>
          <cell r="C4961" t="str">
            <v>技工</v>
          </cell>
          <cell r="D4961" t="str">
            <v>day</v>
          </cell>
          <cell r="E4961">
            <v>1.622E-3</v>
          </cell>
          <cell r="F4961">
            <v>4.6320123520329384</v>
          </cell>
          <cell r="G4961">
            <v>7.5131240349974255E-3</v>
          </cell>
          <cell r="H4961">
            <v>0.72989999999999988</v>
          </cell>
          <cell r="J4961">
            <v>1.6219999999999999</v>
          </cell>
          <cell r="Q4961">
            <v>128.671638</v>
          </cell>
          <cell r="R4961">
            <v>596.00861657231076</v>
          </cell>
          <cell r="S4961">
            <v>57902.237099999991</v>
          </cell>
        </row>
        <row r="4962">
          <cell r="A4962" t="str">
            <v>M000</v>
          </cell>
          <cell r="B4962">
            <v>2</v>
          </cell>
          <cell r="C4962" t="str">
            <v>建筑材料</v>
          </cell>
          <cell r="G4962">
            <v>0.82456580545548142</v>
          </cell>
          <cell r="H4962">
            <v>80.106568000000024</v>
          </cell>
          <cell r="Q4962">
            <v>0</v>
          </cell>
          <cell r="R4962">
            <v>65411.980780977887</v>
          </cell>
          <cell r="S4962">
            <v>6354773.932872002</v>
          </cell>
        </row>
        <row r="4963">
          <cell r="A4963" t="str">
            <v>G04</v>
          </cell>
          <cell r="C4963" t="str">
            <v>钢筋12</v>
          </cell>
          <cell r="D4963" t="str">
            <v>t</v>
          </cell>
          <cell r="E4963">
            <v>1.0400000000000001E-3</v>
          </cell>
          <cell r="F4963">
            <v>788.18013381369019</v>
          </cell>
          <cell r="G4963">
            <v>0.81970733916623795</v>
          </cell>
          <cell r="H4963">
            <v>79.634568000000016</v>
          </cell>
          <cell r="J4963">
            <v>1.04</v>
          </cell>
          <cell r="Q4963">
            <v>82.502160000000003</v>
          </cell>
          <cell r="R4963">
            <v>65026.563508718493</v>
          </cell>
          <cell r="S4963">
            <v>6317330.6448720014</v>
          </cell>
        </row>
        <row r="4964">
          <cell r="A4964" t="str">
            <v>G14</v>
          </cell>
          <cell r="C4964" t="str">
            <v>电焊条</v>
          </cell>
          <cell r="D4964" t="str">
            <v>kg</v>
          </cell>
          <cell r="E4964">
            <v>0</v>
          </cell>
          <cell r="F4964">
            <v>1.2506433350488935</v>
          </cell>
          <cell r="G4964">
            <v>0</v>
          </cell>
          <cell r="H4964">
            <v>0</v>
          </cell>
          <cell r="Q4964">
            <v>0</v>
          </cell>
          <cell r="R4964">
            <v>0</v>
          </cell>
          <cell r="S4964">
            <v>0</v>
          </cell>
        </row>
        <row r="4965">
          <cell r="A4965" t="str">
            <v>G12</v>
          </cell>
          <cell r="C4965" t="str">
            <v>铁丝</v>
          </cell>
          <cell r="D4965" t="str">
            <v>kg</v>
          </cell>
          <cell r="E4965">
            <v>2.9500000000000004E-3</v>
          </cell>
          <cell r="F4965">
            <v>1.646937725167267</v>
          </cell>
          <cell r="G4965">
            <v>4.8584662892434379E-3</v>
          </cell>
          <cell r="H4965">
            <v>0.47200000000000003</v>
          </cell>
          <cell r="J4965">
            <v>2.95</v>
          </cell>
          <cell r="Q4965">
            <v>234.02055000000004</v>
          </cell>
          <cell r="R4965">
            <v>385.41727225939269</v>
          </cell>
          <cell r="S4965">
            <v>37443.288</v>
          </cell>
        </row>
        <row r="4966">
          <cell r="C4966">
            <v>0</v>
          </cell>
          <cell r="D4966">
            <v>0</v>
          </cell>
          <cell r="E4966">
            <v>0</v>
          </cell>
          <cell r="F4966">
            <v>0</v>
          </cell>
          <cell r="G4966">
            <v>0</v>
          </cell>
          <cell r="H4966">
            <v>0</v>
          </cell>
          <cell r="Q4966">
            <v>0</v>
          </cell>
          <cell r="R4966">
            <v>0</v>
          </cell>
          <cell r="S4966">
            <v>0</v>
          </cell>
        </row>
        <row r="4967">
          <cell r="C4967">
            <v>0</v>
          </cell>
          <cell r="D4967">
            <v>0</v>
          </cell>
          <cell r="E4967">
            <v>0</v>
          </cell>
          <cell r="F4967">
            <v>0</v>
          </cell>
          <cell r="G4967">
            <v>0</v>
          </cell>
          <cell r="H4967">
            <v>0</v>
          </cell>
          <cell r="Q4967">
            <v>0</v>
          </cell>
          <cell r="R4967">
            <v>0</v>
          </cell>
          <cell r="S4967">
            <v>0</v>
          </cell>
        </row>
        <row r="4968">
          <cell r="C4968">
            <v>0</v>
          </cell>
          <cell r="D4968">
            <v>0</v>
          </cell>
          <cell r="E4968">
            <v>0</v>
          </cell>
          <cell r="F4968">
            <v>0</v>
          </cell>
          <cell r="G4968">
            <v>0</v>
          </cell>
          <cell r="H4968">
            <v>0</v>
          </cell>
          <cell r="Q4968">
            <v>0</v>
          </cell>
          <cell r="R4968">
            <v>0</v>
          </cell>
          <cell r="S4968">
            <v>0</v>
          </cell>
        </row>
        <row r="4969">
          <cell r="C4969">
            <v>0</v>
          </cell>
          <cell r="D4969">
            <v>0</v>
          </cell>
          <cell r="E4969">
            <v>0</v>
          </cell>
          <cell r="F4969">
            <v>0</v>
          </cell>
          <cell r="G4969">
            <v>0</v>
          </cell>
          <cell r="H4969">
            <v>0</v>
          </cell>
          <cell r="Q4969">
            <v>0</v>
          </cell>
          <cell r="R4969">
            <v>0</v>
          </cell>
          <cell r="S4969">
            <v>0</v>
          </cell>
        </row>
        <row r="4970">
          <cell r="C4970">
            <v>0</v>
          </cell>
          <cell r="D4970">
            <v>0</v>
          </cell>
          <cell r="E4970">
            <v>0</v>
          </cell>
          <cell r="F4970">
            <v>0</v>
          </cell>
          <cell r="G4970">
            <v>0</v>
          </cell>
          <cell r="H4970">
            <v>0</v>
          </cell>
          <cell r="Q4970">
            <v>0</v>
          </cell>
          <cell r="R4970">
            <v>0</v>
          </cell>
          <cell r="S4970">
            <v>0</v>
          </cell>
        </row>
        <row r="4971">
          <cell r="C4971">
            <v>0</v>
          </cell>
          <cell r="D4971">
            <v>0</v>
          </cell>
          <cell r="E4971">
            <v>0</v>
          </cell>
          <cell r="F4971">
            <v>0</v>
          </cell>
          <cell r="G4971">
            <v>0</v>
          </cell>
          <cell r="H4971">
            <v>0</v>
          </cell>
          <cell r="Q4971">
            <v>0</v>
          </cell>
          <cell r="R4971">
            <v>0</v>
          </cell>
          <cell r="S4971">
            <v>0</v>
          </cell>
        </row>
        <row r="4972">
          <cell r="C4972">
            <v>0</v>
          </cell>
          <cell r="D4972">
            <v>0</v>
          </cell>
          <cell r="E4972">
            <v>0</v>
          </cell>
          <cell r="F4972">
            <v>0</v>
          </cell>
          <cell r="G4972">
            <v>0</v>
          </cell>
          <cell r="H4972">
            <v>0</v>
          </cell>
          <cell r="Q4972">
            <v>0</v>
          </cell>
          <cell r="R4972">
            <v>0</v>
          </cell>
          <cell r="S4972">
            <v>0</v>
          </cell>
        </row>
        <row r="4973">
          <cell r="C4973">
            <v>0</v>
          </cell>
          <cell r="D4973">
            <v>0</v>
          </cell>
          <cell r="E4973">
            <v>0</v>
          </cell>
          <cell r="F4973">
            <v>0</v>
          </cell>
          <cell r="G4973">
            <v>0</v>
          </cell>
          <cell r="H4973">
            <v>0</v>
          </cell>
          <cell r="Q4973">
            <v>0</v>
          </cell>
          <cell r="R4973">
            <v>0</v>
          </cell>
          <cell r="S4973">
            <v>0</v>
          </cell>
        </row>
        <row r="4974">
          <cell r="C4974">
            <v>0</v>
          </cell>
          <cell r="D4974">
            <v>0</v>
          </cell>
          <cell r="E4974">
            <v>0</v>
          </cell>
          <cell r="F4974">
            <v>0</v>
          </cell>
          <cell r="G4974">
            <v>0</v>
          </cell>
          <cell r="H4974">
            <v>0</v>
          </cell>
          <cell r="Q4974">
            <v>0</v>
          </cell>
          <cell r="R4974">
            <v>0</v>
          </cell>
          <cell r="S4974">
            <v>0</v>
          </cell>
        </row>
        <row r="4975">
          <cell r="C4975">
            <v>0</v>
          </cell>
          <cell r="D4975">
            <v>0</v>
          </cell>
          <cell r="E4975">
            <v>0</v>
          </cell>
          <cell r="F4975">
            <v>0</v>
          </cell>
          <cell r="G4975">
            <v>0</v>
          </cell>
          <cell r="H4975">
            <v>0</v>
          </cell>
          <cell r="Q4975">
            <v>0</v>
          </cell>
          <cell r="R4975">
            <v>0</v>
          </cell>
          <cell r="S4975">
            <v>0</v>
          </cell>
        </row>
        <row r="4976">
          <cell r="C4976">
            <v>0</v>
          </cell>
          <cell r="D4976">
            <v>0</v>
          </cell>
          <cell r="E4976">
            <v>0</v>
          </cell>
          <cell r="F4976">
            <v>0</v>
          </cell>
          <cell r="G4976">
            <v>0</v>
          </cell>
          <cell r="H4976">
            <v>0</v>
          </cell>
          <cell r="Q4976">
            <v>0</v>
          </cell>
          <cell r="R4976">
            <v>0</v>
          </cell>
          <cell r="S4976">
            <v>0</v>
          </cell>
        </row>
        <row r="4977">
          <cell r="C4977">
            <v>0</v>
          </cell>
          <cell r="D4977">
            <v>0</v>
          </cell>
          <cell r="E4977">
            <v>0</v>
          </cell>
          <cell r="F4977">
            <v>0</v>
          </cell>
          <cell r="G4977">
            <v>0</v>
          </cell>
          <cell r="H4977">
            <v>0</v>
          </cell>
          <cell r="Q4977">
            <v>0</v>
          </cell>
          <cell r="R4977">
            <v>0</v>
          </cell>
          <cell r="S4977">
            <v>0</v>
          </cell>
        </row>
        <row r="4978">
          <cell r="C4978">
            <v>0</v>
          </cell>
          <cell r="D4978">
            <v>0</v>
          </cell>
          <cell r="E4978">
            <v>0</v>
          </cell>
          <cell r="F4978">
            <v>0</v>
          </cell>
          <cell r="G4978">
            <v>0</v>
          </cell>
          <cell r="H4978">
            <v>0</v>
          </cell>
          <cell r="Q4978">
            <v>0</v>
          </cell>
          <cell r="R4978">
            <v>0</v>
          </cell>
          <cell r="S4978">
            <v>0</v>
          </cell>
        </row>
        <row r="4979">
          <cell r="C4979">
            <v>0</v>
          </cell>
          <cell r="D4979">
            <v>0</v>
          </cell>
          <cell r="E4979">
            <v>0</v>
          </cell>
          <cell r="F4979">
            <v>0</v>
          </cell>
          <cell r="G4979">
            <v>0</v>
          </cell>
          <cell r="H4979">
            <v>0</v>
          </cell>
          <cell r="Q4979">
            <v>0</v>
          </cell>
          <cell r="R4979">
            <v>0</v>
          </cell>
          <cell r="S4979">
            <v>0</v>
          </cell>
        </row>
        <row r="4980">
          <cell r="C4980">
            <v>0</v>
          </cell>
          <cell r="D4980">
            <v>0</v>
          </cell>
          <cell r="E4980">
            <v>0</v>
          </cell>
          <cell r="F4980">
            <v>0</v>
          </cell>
          <cell r="G4980">
            <v>0</v>
          </cell>
          <cell r="H4980">
            <v>0</v>
          </cell>
          <cell r="Q4980">
            <v>0</v>
          </cell>
          <cell r="R4980">
            <v>0</v>
          </cell>
          <cell r="S4980">
            <v>0</v>
          </cell>
        </row>
        <row r="4981">
          <cell r="C4981">
            <v>0</v>
          </cell>
          <cell r="D4981">
            <v>0</v>
          </cell>
          <cell r="E4981">
            <v>0</v>
          </cell>
          <cell r="F4981">
            <v>0</v>
          </cell>
          <cell r="G4981">
            <v>0</v>
          </cell>
          <cell r="H4981">
            <v>0</v>
          </cell>
          <cell r="Q4981">
            <v>0</v>
          </cell>
          <cell r="R4981">
            <v>0</v>
          </cell>
          <cell r="S4981">
            <v>0</v>
          </cell>
        </row>
        <row r="4982">
          <cell r="A4982" t="str">
            <v>m998</v>
          </cell>
          <cell r="C4982" t="str">
            <v>其它材料费</v>
          </cell>
          <cell r="D4982" t="str">
            <v>%</v>
          </cell>
          <cell r="E4982">
            <v>0</v>
          </cell>
          <cell r="F4982">
            <v>0</v>
          </cell>
          <cell r="G4982">
            <v>0</v>
          </cell>
          <cell r="H4982">
            <v>0</v>
          </cell>
          <cell r="Q4982">
            <v>0</v>
          </cell>
          <cell r="R4982">
            <v>0</v>
          </cell>
          <cell r="S4982">
            <v>0</v>
          </cell>
        </row>
        <row r="4983">
          <cell r="A4983" t="str">
            <v>m999</v>
          </cell>
          <cell r="C4983" t="str">
            <v>其它材料费</v>
          </cell>
          <cell r="D4983" t="str">
            <v>usd</v>
          </cell>
          <cell r="E4983">
            <v>0</v>
          </cell>
          <cell r="F4983">
            <v>1</v>
          </cell>
          <cell r="G4983">
            <v>0</v>
          </cell>
          <cell r="H4983">
            <v>0</v>
          </cell>
          <cell r="Q4983">
            <v>0</v>
          </cell>
          <cell r="R4983">
            <v>0</v>
          </cell>
          <cell r="S4983">
            <v>0</v>
          </cell>
        </row>
        <row r="4984">
          <cell r="A4984" t="str">
            <v>E000</v>
          </cell>
          <cell r="B4984">
            <v>3</v>
          </cell>
          <cell r="C4984" t="str">
            <v>施工设备</v>
          </cell>
          <cell r="G4984">
            <v>6.2238000708608875E-2</v>
          </cell>
          <cell r="H4984">
            <v>6.0464217688413529</v>
          </cell>
          <cell r="Q4984">
            <v>0</v>
          </cell>
          <cell r="R4984">
            <v>4937.2783582132333</v>
          </cell>
          <cell r="S4984">
            <v>479656.59250041569</v>
          </cell>
        </row>
        <row r="4985">
          <cell r="A4985" t="str">
            <v>E411</v>
          </cell>
          <cell r="C4985" t="str">
            <v>单筒慢速电动卷扬机50KN</v>
          </cell>
          <cell r="D4985" t="str">
            <v>台班</v>
          </cell>
          <cell r="E4985">
            <v>1.9000000000000001E-4</v>
          </cell>
          <cell r="F4985">
            <v>251.61351396995445</v>
          </cell>
          <cell r="G4985">
            <v>4.7806567654291351E-2</v>
          </cell>
          <cell r="H4985">
            <v>4.6444080476144052</v>
          </cell>
          <cell r="J4985">
            <v>0.19</v>
          </cell>
          <cell r="Q4985">
            <v>15.072510000000001</v>
          </cell>
          <cell r="R4985">
            <v>3792.4472054472785</v>
          </cell>
          <cell r="S4985">
            <v>368436.24600920314</v>
          </cell>
        </row>
        <row r="4986">
          <cell r="A4986" t="str">
            <v>E409</v>
          </cell>
          <cell r="C4986" t="str">
            <v>钢筋切断机</v>
          </cell>
          <cell r="D4986" t="str">
            <v>台班</v>
          </cell>
          <cell r="E4986">
            <v>1E-4</v>
          </cell>
          <cell r="F4986">
            <v>60.949392194895943</v>
          </cell>
          <cell r="G4986">
            <v>6.0949392194895946E-3</v>
          </cell>
          <cell r="H4986">
            <v>0.59212334517341414</v>
          </cell>
          <cell r="J4986">
            <v>0.1</v>
          </cell>
          <cell r="Q4986">
            <v>7.9329000000000001</v>
          </cell>
          <cell r="R4986">
            <v>483.50543334289006</v>
          </cell>
          <cell r="S4986">
            <v>46972.552849261767</v>
          </cell>
        </row>
        <row r="4987">
          <cell r="A4987" t="str">
            <v>E407</v>
          </cell>
          <cell r="C4987" t="str">
            <v>钢筋弯曲机</v>
          </cell>
          <cell r="D4987" t="str">
            <v>台班</v>
          </cell>
          <cell r="E4987">
            <v>2.1000000000000001E-4</v>
          </cell>
          <cell r="F4987">
            <v>39.697589689656795</v>
          </cell>
          <cell r="G4987">
            <v>8.3364938348279276E-3</v>
          </cell>
          <cell r="H4987">
            <v>0.8098903760535332</v>
          </cell>
          <cell r="J4987">
            <v>0.21</v>
          </cell>
          <cell r="Q4987">
            <v>16.659089999999999</v>
          </cell>
          <cell r="R4987">
            <v>661.3257194230647</v>
          </cell>
          <cell r="S4987">
            <v>64247.793641950739</v>
          </cell>
        </row>
        <row r="4988">
          <cell r="A4988" t="str">
            <v>E701-1</v>
          </cell>
          <cell r="C4988" t="str">
            <v>交流电焊机</v>
          </cell>
          <cell r="D4988" t="str">
            <v>台班</v>
          </cell>
          <cell r="E4988">
            <v>0</v>
          </cell>
          <cell r="F4988">
            <v>30.256058738867754</v>
          </cell>
          <cell r="G4988">
            <v>0</v>
          </cell>
          <cell r="H4988">
            <v>0</v>
          </cell>
          <cell r="Q4988">
            <v>0</v>
          </cell>
          <cell r="R4988">
            <v>0</v>
          </cell>
          <cell r="S4988">
            <v>0</v>
          </cell>
        </row>
        <row r="4989">
          <cell r="A4989" t="str">
            <v>E702</v>
          </cell>
          <cell r="C4989" t="str">
            <v>对焊机</v>
          </cell>
          <cell r="D4989" t="str">
            <v>台班</v>
          </cell>
          <cell r="E4989">
            <v>0</v>
          </cell>
          <cell r="F4989">
            <v>42.750654662147802</v>
          </cell>
          <cell r="G4989">
            <v>0</v>
          </cell>
          <cell r="H4989">
            <v>0</v>
          </cell>
          <cell r="Q4989">
            <v>0</v>
          </cell>
          <cell r="R4989">
            <v>0</v>
          </cell>
          <cell r="S4989">
            <v>0</v>
          </cell>
        </row>
        <row r="4990">
          <cell r="C4990">
            <v>0</v>
          </cell>
          <cell r="D4990">
            <v>0</v>
          </cell>
          <cell r="E4990">
            <v>0</v>
          </cell>
          <cell r="F4990">
            <v>0</v>
          </cell>
          <cell r="G4990">
            <v>0</v>
          </cell>
          <cell r="H4990">
            <v>0</v>
          </cell>
          <cell r="Q4990">
            <v>0</v>
          </cell>
          <cell r="R4990">
            <v>0</v>
          </cell>
          <cell r="S4990">
            <v>0</v>
          </cell>
        </row>
        <row r="4991">
          <cell r="C4991">
            <v>0</v>
          </cell>
          <cell r="D4991">
            <v>0</v>
          </cell>
          <cell r="E4991">
            <v>0</v>
          </cell>
          <cell r="F4991">
            <v>0</v>
          </cell>
          <cell r="G4991">
            <v>0</v>
          </cell>
          <cell r="H4991">
            <v>0</v>
          </cell>
          <cell r="Q4991">
            <v>0</v>
          </cell>
          <cell r="R4991">
            <v>0</v>
          </cell>
          <cell r="S4991">
            <v>0</v>
          </cell>
        </row>
        <row r="4992">
          <cell r="C4992">
            <v>0</v>
          </cell>
          <cell r="D4992">
            <v>0</v>
          </cell>
          <cell r="E4992">
            <v>0</v>
          </cell>
          <cell r="F4992">
            <v>0</v>
          </cell>
          <cell r="G4992">
            <v>0</v>
          </cell>
          <cell r="H4992">
            <v>0</v>
          </cell>
          <cell r="Q4992">
            <v>0</v>
          </cell>
          <cell r="R4992">
            <v>0</v>
          </cell>
          <cell r="S4992">
            <v>0</v>
          </cell>
        </row>
        <row r="4993">
          <cell r="C4993">
            <v>0</v>
          </cell>
          <cell r="D4993">
            <v>0</v>
          </cell>
          <cell r="E4993">
            <v>0</v>
          </cell>
          <cell r="F4993">
            <v>0</v>
          </cell>
          <cell r="G4993">
            <v>0</v>
          </cell>
          <cell r="H4993">
            <v>0</v>
          </cell>
          <cell r="Q4993">
            <v>0</v>
          </cell>
          <cell r="R4993">
            <v>0</v>
          </cell>
          <cell r="S4993">
            <v>0</v>
          </cell>
        </row>
        <row r="4994">
          <cell r="C4994">
            <v>0</v>
          </cell>
          <cell r="D4994">
            <v>0</v>
          </cell>
          <cell r="E4994">
            <v>0</v>
          </cell>
          <cell r="F4994">
            <v>0</v>
          </cell>
          <cell r="G4994">
            <v>0</v>
          </cell>
          <cell r="H4994">
            <v>0</v>
          </cell>
          <cell r="Q4994">
            <v>0</v>
          </cell>
          <cell r="R4994">
            <v>0</v>
          </cell>
          <cell r="S4994">
            <v>0</v>
          </cell>
        </row>
        <row r="4995">
          <cell r="C4995">
            <v>0</v>
          </cell>
          <cell r="D4995">
            <v>0</v>
          </cell>
          <cell r="E4995">
            <v>0</v>
          </cell>
          <cell r="F4995">
            <v>0</v>
          </cell>
          <cell r="H4995">
            <v>0</v>
          </cell>
          <cell r="Q4995">
            <v>0</v>
          </cell>
          <cell r="R4995">
            <v>0</v>
          </cell>
          <cell r="S4995">
            <v>0</v>
          </cell>
        </row>
        <row r="4996">
          <cell r="C4996">
            <v>0</v>
          </cell>
          <cell r="D4996">
            <v>0</v>
          </cell>
          <cell r="E4996">
            <v>0</v>
          </cell>
          <cell r="F4996">
            <v>0</v>
          </cell>
          <cell r="H4996">
            <v>0</v>
          </cell>
          <cell r="Q4996">
            <v>0</v>
          </cell>
          <cell r="R4996">
            <v>0</v>
          </cell>
          <cell r="S4996">
            <v>0</v>
          </cell>
        </row>
        <row r="4997">
          <cell r="B4997">
            <v>4</v>
          </cell>
          <cell r="C4997" t="str">
            <v>基本直接费</v>
          </cell>
          <cell r="G4997">
            <v>0.91301626113063683</v>
          </cell>
        </row>
        <row r="4998">
          <cell r="B4998">
            <v>5</v>
          </cell>
          <cell r="C4998" t="str">
            <v>其他直接费</v>
          </cell>
          <cell r="G4998">
            <v>0.14824235337309469</v>
          </cell>
        </row>
        <row r="4999">
          <cell r="B4999">
            <v>6</v>
          </cell>
          <cell r="C4999" t="str">
            <v>间接费</v>
          </cell>
          <cell r="G4999">
            <v>6.8717621498765175E-2</v>
          </cell>
        </row>
        <row r="5000">
          <cell r="B5000">
            <v>7</v>
          </cell>
          <cell r="C5000" t="str">
            <v>合计</v>
          </cell>
          <cell r="G5000">
            <v>1.1299762360024967</v>
          </cell>
        </row>
        <row r="5002">
          <cell r="B5002" t="str">
            <v>单   价   分   析   表</v>
          </cell>
          <cell r="J5002" t="str">
            <v>工序划分</v>
          </cell>
          <cell r="Q5002" t="str">
            <v>汇总项</v>
          </cell>
        </row>
        <row r="5004">
          <cell r="A5004" t="str">
            <v>BOQ系数</v>
          </cell>
          <cell r="B5004" t="str">
            <v>项目编号:</v>
          </cell>
          <cell r="C5004" t="str">
            <v>GJ10</v>
          </cell>
          <cell r="G5004" t="str">
            <v>数量</v>
          </cell>
          <cell r="H5004">
            <v>2020</v>
          </cell>
          <cell r="I5004" t="str">
            <v>单价</v>
          </cell>
        </row>
        <row r="5005">
          <cell r="B5005" t="str">
            <v>项目名称:</v>
          </cell>
          <cell r="C5005" t="str">
            <v xml:space="preserve"> High yield tensile steel 10mm diameter</v>
          </cell>
          <cell r="G5005" t="str">
            <v>单位</v>
          </cell>
          <cell r="H5005">
            <v>0</v>
          </cell>
          <cell r="I5005">
            <v>1.1299762360024967</v>
          </cell>
          <cell r="J5005" t="str">
            <v>钢筋</v>
          </cell>
        </row>
        <row r="5006">
          <cell r="A5006" t="str">
            <v>GJ10</v>
          </cell>
          <cell r="B5006" t="str">
            <v>单   价:</v>
          </cell>
          <cell r="C5006">
            <v>1.1299762360024967</v>
          </cell>
          <cell r="D5006" t="str">
            <v>USD/</v>
          </cell>
          <cell r="G5006" t="str">
            <v>定额单位</v>
          </cell>
          <cell r="I5006">
            <v>110</v>
          </cell>
          <cell r="J5006" t="str">
            <v>3=382</v>
          </cell>
        </row>
        <row r="5007">
          <cell r="A5007" t="str">
            <v>定额号</v>
          </cell>
          <cell r="B5007" t="str">
            <v>E01</v>
          </cell>
          <cell r="C5007" t="str">
            <v>名称及规格</v>
          </cell>
          <cell r="D5007" t="str">
            <v>单位</v>
          </cell>
          <cell r="E5007" t="str">
            <v>数  量</v>
          </cell>
          <cell r="F5007" t="str">
            <v>单价</v>
          </cell>
          <cell r="G5007" t="str">
            <v>合价</v>
          </cell>
          <cell r="J5007" t="str">
            <v>T</v>
          </cell>
          <cell r="Q5007" t="str">
            <v>数量汇总</v>
          </cell>
          <cell r="R5007" t="str">
            <v>价格汇总(美元)</v>
          </cell>
          <cell r="S5007" t="str">
            <v>价格汇总(当地币)</v>
          </cell>
        </row>
        <row r="5008">
          <cell r="G5008" t="str">
            <v>美元</v>
          </cell>
          <cell r="H5008" t="str">
            <v>当地币</v>
          </cell>
          <cell r="J5008">
            <v>1E-3</v>
          </cell>
        </row>
        <row r="5009">
          <cell r="A5009" t="str">
            <v>L00</v>
          </cell>
          <cell r="B5009">
            <v>1</v>
          </cell>
          <cell r="C5009" t="str">
            <v>人工</v>
          </cell>
          <cell r="G5009">
            <v>2.6212454966546575E-2</v>
          </cell>
          <cell r="H5009">
            <v>2.5465399999999998</v>
          </cell>
          <cell r="Q5009">
            <v>0</v>
          </cell>
          <cell r="R5009">
            <v>52.949159032424085</v>
          </cell>
          <cell r="S5009">
            <v>5144.0108</v>
          </cell>
        </row>
        <row r="5010">
          <cell r="A5010" t="str">
            <v>L10</v>
          </cell>
          <cell r="B5010">
            <v>1.1000000000000001</v>
          </cell>
          <cell r="C5010" t="str">
            <v>力工</v>
          </cell>
          <cell r="D5010" t="str">
            <v>day</v>
          </cell>
          <cell r="E5010">
            <v>6.4879999999999998E-3</v>
          </cell>
          <cell r="F5010">
            <v>2.8821410190427175</v>
          </cell>
          <cell r="G5010">
            <v>1.869933093154915E-2</v>
          </cell>
          <cell r="H5010">
            <v>1.81664</v>
          </cell>
          <cell r="J5010">
            <v>6.4879999999999995</v>
          </cell>
          <cell r="Q5010">
            <v>13.10576</v>
          </cell>
          <cell r="R5010">
            <v>37.772648481729284</v>
          </cell>
          <cell r="S5010">
            <v>3669.6127999999999</v>
          </cell>
        </row>
        <row r="5011">
          <cell r="A5011" t="str">
            <v>L20</v>
          </cell>
          <cell r="B5011">
            <v>1.2</v>
          </cell>
          <cell r="C5011" t="str">
            <v>技工</v>
          </cell>
          <cell r="D5011" t="str">
            <v>day</v>
          </cell>
          <cell r="E5011">
            <v>1.622E-3</v>
          </cell>
          <cell r="F5011">
            <v>4.6320123520329384</v>
          </cell>
          <cell r="G5011">
            <v>7.5131240349974255E-3</v>
          </cell>
          <cell r="H5011">
            <v>0.72989999999999988</v>
          </cell>
          <cell r="J5011">
            <v>1.6219999999999999</v>
          </cell>
          <cell r="Q5011">
            <v>3.27644</v>
          </cell>
          <cell r="R5011">
            <v>15.176510550694799</v>
          </cell>
          <cell r="S5011">
            <v>1474.3979999999997</v>
          </cell>
        </row>
        <row r="5012">
          <cell r="A5012" t="str">
            <v>M000</v>
          </cell>
          <cell r="B5012">
            <v>2</v>
          </cell>
          <cell r="C5012" t="str">
            <v>建筑材料</v>
          </cell>
          <cell r="G5012">
            <v>0.82456580545548142</v>
          </cell>
          <cell r="H5012">
            <v>80.106568000000024</v>
          </cell>
          <cell r="Q5012">
            <v>0</v>
          </cell>
          <cell r="R5012">
            <v>1665.6229270200724</v>
          </cell>
          <cell r="S5012">
            <v>161815.26736000006</v>
          </cell>
        </row>
        <row r="5013">
          <cell r="A5013" t="str">
            <v>G03</v>
          </cell>
          <cell r="C5013" t="str">
            <v>钢筋10</v>
          </cell>
          <cell r="D5013" t="str">
            <v>t</v>
          </cell>
          <cell r="E5013">
            <v>1.0400000000000001E-3</v>
          </cell>
          <cell r="F5013">
            <v>788.18013381369019</v>
          </cell>
          <cell r="G5013">
            <v>0.81970733916623795</v>
          </cell>
          <cell r="H5013">
            <v>79.634568000000016</v>
          </cell>
          <cell r="J5013">
            <v>1.04</v>
          </cell>
          <cell r="Q5013">
            <v>2.1008000000000004</v>
          </cell>
          <cell r="R5013">
            <v>1655.8088251158006</v>
          </cell>
          <cell r="S5013">
            <v>160861.82736000002</v>
          </cell>
        </row>
        <row r="5014">
          <cell r="A5014" t="str">
            <v>G14</v>
          </cell>
          <cell r="C5014" t="str">
            <v>电焊条</v>
          </cell>
          <cell r="D5014" t="str">
            <v>kg</v>
          </cell>
          <cell r="E5014">
            <v>0</v>
          </cell>
          <cell r="F5014">
            <v>1.2506433350488935</v>
          </cell>
          <cell r="G5014">
            <v>0</v>
          </cell>
          <cell r="H5014">
            <v>0</v>
          </cell>
          <cell r="Q5014">
            <v>0</v>
          </cell>
          <cell r="R5014">
            <v>0</v>
          </cell>
          <cell r="S5014">
            <v>0</v>
          </cell>
        </row>
        <row r="5015">
          <cell r="A5015" t="str">
            <v>G12</v>
          </cell>
          <cell r="C5015" t="str">
            <v>铁丝</v>
          </cell>
          <cell r="D5015" t="str">
            <v>kg</v>
          </cell>
          <cell r="E5015">
            <v>2.9500000000000004E-3</v>
          </cell>
          <cell r="F5015">
            <v>1.646937725167267</v>
          </cell>
          <cell r="G5015">
            <v>4.8584662892434379E-3</v>
          </cell>
          <cell r="H5015">
            <v>0.47200000000000003</v>
          </cell>
          <cell r="J5015">
            <v>2.95</v>
          </cell>
          <cell r="Q5015">
            <v>5.9590000000000005</v>
          </cell>
          <cell r="R5015">
            <v>9.8141019042717446</v>
          </cell>
          <cell r="S5015">
            <v>953.44</v>
          </cell>
        </row>
        <row r="5016">
          <cell r="C5016">
            <v>0</v>
          </cell>
          <cell r="D5016">
            <v>0</v>
          </cell>
          <cell r="E5016">
            <v>0</v>
          </cell>
          <cell r="F5016">
            <v>0</v>
          </cell>
          <cell r="G5016">
            <v>0</v>
          </cell>
          <cell r="H5016">
            <v>0</v>
          </cell>
          <cell r="Q5016">
            <v>0</v>
          </cell>
          <cell r="R5016">
            <v>0</v>
          </cell>
          <cell r="S5016">
            <v>0</v>
          </cell>
        </row>
        <row r="5017">
          <cell r="C5017">
            <v>0</v>
          </cell>
          <cell r="D5017">
            <v>0</v>
          </cell>
          <cell r="E5017">
            <v>0</v>
          </cell>
          <cell r="F5017">
            <v>0</v>
          </cell>
          <cell r="G5017">
            <v>0</v>
          </cell>
          <cell r="H5017">
            <v>0</v>
          </cell>
          <cell r="Q5017">
            <v>0</v>
          </cell>
          <cell r="R5017">
            <v>0</v>
          </cell>
          <cell r="S5017">
            <v>0</v>
          </cell>
        </row>
        <row r="5018">
          <cell r="C5018">
            <v>0</v>
          </cell>
          <cell r="D5018">
            <v>0</v>
          </cell>
          <cell r="E5018">
            <v>0</v>
          </cell>
          <cell r="F5018">
            <v>0</v>
          </cell>
          <cell r="G5018">
            <v>0</v>
          </cell>
          <cell r="H5018">
            <v>0</v>
          </cell>
          <cell r="Q5018">
            <v>0</v>
          </cell>
          <cell r="R5018">
            <v>0</v>
          </cell>
          <cell r="S5018">
            <v>0</v>
          </cell>
        </row>
        <row r="5019">
          <cell r="C5019">
            <v>0</v>
          </cell>
          <cell r="D5019">
            <v>0</v>
          </cell>
          <cell r="E5019">
            <v>0</v>
          </cell>
          <cell r="F5019">
            <v>0</v>
          </cell>
          <cell r="G5019">
            <v>0</v>
          </cell>
          <cell r="H5019">
            <v>0</v>
          </cell>
          <cell r="Q5019">
            <v>0</v>
          </cell>
          <cell r="R5019">
            <v>0</v>
          </cell>
          <cell r="S5019">
            <v>0</v>
          </cell>
        </row>
        <row r="5020">
          <cell r="C5020">
            <v>0</v>
          </cell>
          <cell r="D5020">
            <v>0</v>
          </cell>
          <cell r="E5020">
            <v>0</v>
          </cell>
          <cell r="F5020">
            <v>0</v>
          </cell>
          <cell r="G5020">
            <v>0</v>
          </cell>
          <cell r="H5020">
            <v>0</v>
          </cell>
          <cell r="Q5020">
            <v>0</v>
          </cell>
          <cell r="R5020">
            <v>0</v>
          </cell>
          <cell r="S5020">
            <v>0</v>
          </cell>
        </row>
        <row r="5021">
          <cell r="C5021">
            <v>0</v>
          </cell>
          <cell r="D5021">
            <v>0</v>
          </cell>
          <cell r="E5021">
            <v>0</v>
          </cell>
          <cell r="F5021">
            <v>0</v>
          </cell>
          <cell r="G5021">
            <v>0</v>
          </cell>
          <cell r="H5021">
            <v>0</v>
          </cell>
          <cell r="Q5021">
            <v>0</v>
          </cell>
          <cell r="R5021">
            <v>0</v>
          </cell>
          <cell r="S5021">
            <v>0</v>
          </cell>
        </row>
        <row r="5022">
          <cell r="C5022">
            <v>0</v>
          </cell>
          <cell r="D5022">
            <v>0</v>
          </cell>
          <cell r="E5022">
            <v>0</v>
          </cell>
          <cell r="F5022">
            <v>0</v>
          </cell>
          <cell r="G5022">
            <v>0</v>
          </cell>
          <cell r="H5022">
            <v>0</v>
          </cell>
          <cell r="Q5022">
            <v>0</v>
          </cell>
          <cell r="R5022">
            <v>0</v>
          </cell>
          <cell r="S5022">
            <v>0</v>
          </cell>
        </row>
        <row r="5023">
          <cell r="C5023">
            <v>0</v>
          </cell>
          <cell r="D5023">
            <v>0</v>
          </cell>
          <cell r="E5023">
            <v>0</v>
          </cell>
          <cell r="F5023">
            <v>0</v>
          </cell>
          <cell r="G5023">
            <v>0</v>
          </cell>
          <cell r="H5023">
            <v>0</v>
          </cell>
          <cell r="Q5023">
            <v>0</v>
          </cell>
          <cell r="R5023">
            <v>0</v>
          </cell>
          <cell r="S5023">
            <v>0</v>
          </cell>
        </row>
        <row r="5024">
          <cell r="C5024">
            <v>0</v>
          </cell>
          <cell r="D5024">
            <v>0</v>
          </cell>
          <cell r="E5024">
            <v>0</v>
          </cell>
          <cell r="F5024">
            <v>0</v>
          </cell>
          <cell r="G5024">
            <v>0</v>
          </cell>
          <cell r="H5024">
            <v>0</v>
          </cell>
          <cell r="Q5024">
            <v>0</v>
          </cell>
          <cell r="R5024">
            <v>0</v>
          </cell>
          <cell r="S5024">
            <v>0</v>
          </cell>
        </row>
        <row r="5025">
          <cell r="C5025">
            <v>0</v>
          </cell>
          <cell r="D5025">
            <v>0</v>
          </cell>
          <cell r="E5025">
            <v>0</v>
          </cell>
          <cell r="F5025">
            <v>0</v>
          </cell>
          <cell r="G5025">
            <v>0</v>
          </cell>
          <cell r="H5025">
            <v>0</v>
          </cell>
          <cell r="Q5025">
            <v>0</v>
          </cell>
          <cell r="R5025">
            <v>0</v>
          </cell>
          <cell r="S5025">
            <v>0</v>
          </cell>
        </row>
        <row r="5026">
          <cell r="C5026">
            <v>0</v>
          </cell>
          <cell r="D5026">
            <v>0</v>
          </cell>
          <cell r="E5026">
            <v>0</v>
          </cell>
          <cell r="F5026">
            <v>0</v>
          </cell>
          <cell r="G5026">
            <v>0</v>
          </cell>
          <cell r="H5026">
            <v>0</v>
          </cell>
          <cell r="Q5026">
            <v>0</v>
          </cell>
          <cell r="R5026">
            <v>0</v>
          </cell>
          <cell r="S5026">
            <v>0</v>
          </cell>
        </row>
        <row r="5027">
          <cell r="C5027">
            <v>0</v>
          </cell>
          <cell r="D5027">
            <v>0</v>
          </cell>
          <cell r="E5027">
            <v>0</v>
          </cell>
          <cell r="F5027">
            <v>0</v>
          </cell>
          <cell r="G5027">
            <v>0</v>
          </cell>
          <cell r="H5027">
            <v>0</v>
          </cell>
          <cell r="Q5027">
            <v>0</v>
          </cell>
          <cell r="R5027">
            <v>0</v>
          </cell>
          <cell r="S5027">
            <v>0</v>
          </cell>
        </row>
        <row r="5028">
          <cell r="C5028">
            <v>0</v>
          </cell>
          <cell r="D5028">
            <v>0</v>
          </cell>
          <cell r="E5028">
            <v>0</v>
          </cell>
          <cell r="F5028">
            <v>0</v>
          </cell>
          <cell r="G5028">
            <v>0</v>
          </cell>
          <cell r="H5028">
            <v>0</v>
          </cell>
          <cell r="Q5028">
            <v>0</v>
          </cell>
          <cell r="R5028">
            <v>0</v>
          </cell>
          <cell r="S5028">
            <v>0</v>
          </cell>
        </row>
        <row r="5029">
          <cell r="C5029">
            <v>0</v>
          </cell>
          <cell r="D5029">
            <v>0</v>
          </cell>
          <cell r="E5029">
            <v>0</v>
          </cell>
          <cell r="F5029">
            <v>0</v>
          </cell>
          <cell r="G5029">
            <v>0</v>
          </cell>
          <cell r="H5029">
            <v>0</v>
          </cell>
          <cell r="Q5029">
            <v>0</v>
          </cell>
          <cell r="R5029">
            <v>0</v>
          </cell>
          <cell r="S5029">
            <v>0</v>
          </cell>
        </row>
        <row r="5030">
          <cell r="C5030">
            <v>0</v>
          </cell>
          <cell r="D5030">
            <v>0</v>
          </cell>
          <cell r="E5030">
            <v>0</v>
          </cell>
          <cell r="F5030">
            <v>0</v>
          </cell>
          <cell r="G5030">
            <v>0</v>
          </cell>
          <cell r="H5030">
            <v>0</v>
          </cell>
          <cell r="Q5030">
            <v>0</v>
          </cell>
          <cell r="R5030">
            <v>0</v>
          </cell>
          <cell r="S5030">
            <v>0</v>
          </cell>
        </row>
        <row r="5031">
          <cell r="C5031">
            <v>0</v>
          </cell>
          <cell r="D5031">
            <v>0</v>
          </cell>
          <cell r="E5031">
            <v>0</v>
          </cell>
          <cell r="F5031">
            <v>0</v>
          </cell>
          <cell r="G5031">
            <v>0</v>
          </cell>
          <cell r="H5031">
            <v>0</v>
          </cell>
          <cell r="Q5031">
            <v>0</v>
          </cell>
          <cell r="R5031">
            <v>0</v>
          </cell>
          <cell r="S5031">
            <v>0</v>
          </cell>
        </row>
        <row r="5032">
          <cell r="A5032" t="str">
            <v>m998</v>
          </cell>
          <cell r="C5032" t="str">
            <v>其它材料费</v>
          </cell>
          <cell r="D5032" t="str">
            <v>%</v>
          </cell>
          <cell r="E5032">
            <v>0</v>
          </cell>
          <cell r="F5032">
            <v>0</v>
          </cell>
          <cell r="G5032">
            <v>0</v>
          </cell>
          <cell r="H5032">
            <v>0</v>
          </cell>
          <cell r="Q5032">
            <v>0</v>
          </cell>
          <cell r="R5032">
            <v>0</v>
          </cell>
          <cell r="S5032">
            <v>0</v>
          </cell>
        </row>
        <row r="5033">
          <cell r="A5033" t="str">
            <v>m999</v>
          </cell>
          <cell r="C5033" t="str">
            <v>其它材料费</v>
          </cell>
          <cell r="D5033" t="str">
            <v>usd</v>
          </cell>
          <cell r="E5033">
            <v>0</v>
          </cell>
          <cell r="F5033">
            <v>1</v>
          </cell>
          <cell r="G5033">
            <v>0</v>
          </cell>
          <cell r="H5033">
            <v>0</v>
          </cell>
          <cell r="Q5033">
            <v>0</v>
          </cell>
          <cell r="R5033">
            <v>0</v>
          </cell>
          <cell r="S5033">
            <v>0</v>
          </cell>
        </row>
        <row r="5034">
          <cell r="A5034" t="str">
            <v>E000</v>
          </cell>
          <cell r="B5034">
            <v>3</v>
          </cell>
          <cell r="C5034" t="str">
            <v>施工设备</v>
          </cell>
          <cell r="G5034">
            <v>6.2238000708608875E-2</v>
          </cell>
          <cell r="H5034">
            <v>6.0464217688413529</v>
          </cell>
          <cell r="Q5034">
            <v>0</v>
          </cell>
          <cell r="R5034">
            <v>125.72076143138993</v>
          </cell>
          <cell r="S5034">
            <v>12213.771973059533</v>
          </cell>
        </row>
        <row r="5035">
          <cell r="A5035" t="str">
            <v>E411</v>
          </cell>
          <cell r="C5035" t="str">
            <v>单筒慢速电动卷扬机50KN</v>
          </cell>
          <cell r="D5035" t="str">
            <v>台班</v>
          </cell>
          <cell r="E5035">
            <v>1.9000000000000001E-4</v>
          </cell>
          <cell r="F5035">
            <v>251.61351396995445</v>
          </cell>
          <cell r="G5035">
            <v>4.7806567654291351E-2</v>
          </cell>
          <cell r="H5035">
            <v>4.6444080476144052</v>
          </cell>
          <cell r="J5035">
            <v>0.19</v>
          </cell>
          <cell r="Q5035">
            <v>0.38380000000000003</v>
          </cell>
          <cell r="R5035">
            <v>96.569266661668536</v>
          </cell>
          <cell r="S5035">
            <v>9381.7042561810977</v>
          </cell>
        </row>
        <row r="5036">
          <cell r="A5036" t="str">
            <v>E409</v>
          </cell>
          <cell r="C5036" t="str">
            <v>钢筋切断机</v>
          </cell>
          <cell r="D5036" t="str">
            <v>台班</v>
          </cell>
          <cell r="E5036">
            <v>1E-4</v>
          </cell>
          <cell r="F5036">
            <v>60.949392194895943</v>
          </cell>
          <cell r="G5036">
            <v>6.0949392194895946E-3</v>
          </cell>
          <cell r="H5036">
            <v>0.59212334517341414</v>
          </cell>
          <cell r="J5036">
            <v>0.1</v>
          </cell>
          <cell r="Q5036">
            <v>0.20200000000000001</v>
          </cell>
          <cell r="R5036">
            <v>12.311777223368981</v>
          </cell>
          <cell r="S5036">
            <v>1196.0891572502965</v>
          </cell>
        </row>
        <row r="5037">
          <cell r="A5037" t="str">
            <v>E407</v>
          </cell>
          <cell r="C5037" t="str">
            <v>钢筋弯曲机</v>
          </cell>
          <cell r="D5037" t="str">
            <v>台班</v>
          </cell>
          <cell r="E5037">
            <v>2.1000000000000001E-4</v>
          </cell>
          <cell r="F5037">
            <v>39.697589689656795</v>
          </cell>
          <cell r="G5037">
            <v>8.3364938348279276E-3</v>
          </cell>
          <cell r="H5037">
            <v>0.8098903760535332</v>
          </cell>
          <cell r="J5037">
            <v>0.21</v>
          </cell>
          <cell r="Q5037">
            <v>0.42420000000000002</v>
          </cell>
          <cell r="R5037">
            <v>16.839717546352414</v>
          </cell>
          <cell r="S5037">
            <v>1635.978559628137</v>
          </cell>
        </row>
        <row r="5038">
          <cell r="A5038" t="str">
            <v>E701-1</v>
          </cell>
          <cell r="C5038" t="str">
            <v>交流电焊机</v>
          </cell>
          <cell r="D5038" t="str">
            <v>台班</v>
          </cell>
          <cell r="E5038">
            <v>0</v>
          </cell>
          <cell r="F5038">
            <v>30.256058738867754</v>
          </cell>
          <cell r="G5038">
            <v>0</v>
          </cell>
          <cell r="H5038">
            <v>0</v>
          </cell>
          <cell r="Q5038">
            <v>0</v>
          </cell>
          <cell r="R5038">
            <v>0</v>
          </cell>
          <cell r="S5038">
            <v>0</v>
          </cell>
        </row>
        <row r="5039">
          <cell r="A5039" t="str">
            <v>E702</v>
          </cell>
          <cell r="C5039" t="str">
            <v>对焊机</v>
          </cell>
          <cell r="D5039" t="str">
            <v>台班</v>
          </cell>
          <cell r="E5039">
            <v>0</v>
          </cell>
          <cell r="F5039">
            <v>42.750654662147802</v>
          </cell>
          <cell r="G5039">
            <v>0</v>
          </cell>
          <cell r="H5039">
            <v>0</v>
          </cell>
          <cell r="Q5039">
            <v>0</v>
          </cell>
          <cell r="R5039">
            <v>0</v>
          </cell>
          <cell r="S5039">
            <v>0</v>
          </cell>
        </row>
        <row r="5040">
          <cell r="C5040">
            <v>0</v>
          </cell>
          <cell r="D5040">
            <v>0</v>
          </cell>
          <cell r="E5040">
            <v>0</v>
          </cell>
          <cell r="F5040">
            <v>0</v>
          </cell>
          <cell r="G5040">
            <v>0</v>
          </cell>
          <cell r="H5040">
            <v>0</v>
          </cell>
          <cell r="Q5040">
            <v>0</v>
          </cell>
          <cell r="R5040">
            <v>0</v>
          </cell>
          <cell r="S5040">
            <v>0</v>
          </cell>
        </row>
        <row r="5041">
          <cell r="C5041">
            <v>0</v>
          </cell>
          <cell r="D5041">
            <v>0</v>
          </cell>
          <cell r="E5041">
            <v>0</v>
          </cell>
          <cell r="F5041">
            <v>0</v>
          </cell>
          <cell r="G5041">
            <v>0</v>
          </cell>
          <cell r="H5041">
            <v>0</v>
          </cell>
          <cell r="Q5041">
            <v>0</v>
          </cell>
          <cell r="R5041">
            <v>0</v>
          </cell>
          <cell r="S5041">
            <v>0</v>
          </cell>
        </row>
        <row r="5042">
          <cell r="C5042">
            <v>0</v>
          </cell>
          <cell r="D5042">
            <v>0</v>
          </cell>
          <cell r="E5042">
            <v>0</v>
          </cell>
          <cell r="F5042">
            <v>0</v>
          </cell>
          <cell r="G5042">
            <v>0</v>
          </cell>
          <cell r="H5042">
            <v>0</v>
          </cell>
          <cell r="Q5042">
            <v>0</v>
          </cell>
          <cell r="R5042">
            <v>0</v>
          </cell>
          <cell r="S5042">
            <v>0</v>
          </cell>
        </row>
        <row r="5043">
          <cell r="C5043">
            <v>0</v>
          </cell>
          <cell r="D5043">
            <v>0</v>
          </cell>
          <cell r="E5043">
            <v>0</v>
          </cell>
          <cell r="F5043">
            <v>0</v>
          </cell>
          <cell r="G5043">
            <v>0</v>
          </cell>
          <cell r="H5043">
            <v>0</v>
          </cell>
          <cell r="Q5043">
            <v>0</v>
          </cell>
          <cell r="R5043">
            <v>0</v>
          </cell>
          <cell r="S5043">
            <v>0</v>
          </cell>
        </row>
        <row r="5044">
          <cell r="C5044">
            <v>0</v>
          </cell>
          <cell r="D5044">
            <v>0</v>
          </cell>
          <cell r="E5044">
            <v>0</v>
          </cell>
          <cell r="F5044">
            <v>0</v>
          </cell>
          <cell r="G5044">
            <v>0</v>
          </cell>
          <cell r="H5044">
            <v>0</v>
          </cell>
          <cell r="Q5044">
            <v>0</v>
          </cell>
          <cell r="R5044">
            <v>0</v>
          </cell>
          <cell r="S5044">
            <v>0</v>
          </cell>
        </row>
        <row r="5045">
          <cell r="C5045">
            <v>0</v>
          </cell>
          <cell r="D5045">
            <v>0</v>
          </cell>
          <cell r="E5045">
            <v>0</v>
          </cell>
          <cell r="F5045">
            <v>0</v>
          </cell>
          <cell r="H5045">
            <v>0</v>
          </cell>
          <cell r="Q5045">
            <v>0</v>
          </cell>
          <cell r="R5045">
            <v>0</v>
          </cell>
          <cell r="S5045">
            <v>0</v>
          </cell>
        </row>
        <row r="5046">
          <cell r="C5046">
            <v>0</v>
          </cell>
          <cell r="D5046">
            <v>0</v>
          </cell>
          <cell r="E5046">
            <v>0</v>
          </cell>
          <cell r="F5046">
            <v>0</v>
          </cell>
          <cell r="H5046">
            <v>0</v>
          </cell>
          <cell r="Q5046">
            <v>0</v>
          </cell>
          <cell r="R5046">
            <v>0</v>
          </cell>
          <cell r="S5046">
            <v>0</v>
          </cell>
        </row>
        <row r="5047">
          <cell r="B5047">
            <v>4</v>
          </cell>
          <cell r="C5047" t="str">
            <v>基本直接费</v>
          </cell>
          <cell r="G5047">
            <v>0.91301626113063683</v>
          </cell>
        </row>
        <row r="5048">
          <cell r="B5048">
            <v>5</v>
          </cell>
          <cell r="C5048" t="str">
            <v>其他直接费</v>
          </cell>
          <cell r="G5048">
            <v>0.14824235337309469</v>
          </cell>
        </row>
        <row r="5049">
          <cell r="B5049">
            <v>6</v>
          </cell>
          <cell r="C5049" t="str">
            <v>间接费</v>
          </cell>
          <cell r="G5049">
            <v>6.8717621498765175E-2</v>
          </cell>
        </row>
        <row r="5050">
          <cell r="B5050">
            <v>7</v>
          </cell>
          <cell r="C5050" t="str">
            <v>合计</v>
          </cell>
          <cell r="G5050">
            <v>1.1299762360024967</v>
          </cell>
        </row>
        <row r="5052">
          <cell r="B5052" t="str">
            <v>单   价   分   析   表</v>
          </cell>
          <cell r="J5052" t="str">
            <v>工序划分</v>
          </cell>
          <cell r="Q5052" t="str">
            <v>汇总项</v>
          </cell>
        </row>
        <row r="5054">
          <cell r="A5054" t="str">
            <v>BOQ系数</v>
          </cell>
          <cell r="B5054" t="str">
            <v>项目编号:</v>
          </cell>
          <cell r="C5054" t="str">
            <v>GJ8</v>
          </cell>
          <cell r="G5054" t="str">
            <v>数量</v>
          </cell>
          <cell r="H5054">
            <v>720</v>
          </cell>
          <cell r="I5054" t="str">
            <v>单价</v>
          </cell>
        </row>
        <row r="5055">
          <cell r="B5055" t="str">
            <v>项目名称:</v>
          </cell>
          <cell r="C5055" t="str">
            <v xml:space="preserve"> High yield tensile steel 8mm diameter</v>
          </cell>
          <cell r="G5055" t="str">
            <v>单位</v>
          </cell>
          <cell r="H5055">
            <v>0</v>
          </cell>
          <cell r="I5055">
            <v>1.2176384683754511</v>
          </cell>
          <cell r="J5055" t="str">
            <v>钢筋</v>
          </cell>
        </row>
        <row r="5056">
          <cell r="A5056" t="str">
            <v>GJ8</v>
          </cell>
          <cell r="B5056" t="str">
            <v>单   价:</v>
          </cell>
          <cell r="C5056">
            <v>1.2176384683754511</v>
          </cell>
          <cell r="D5056" t="str">
            <v>USD/</v>
          </cell>
          <cell r="G5056" t="str">
            <v>定额单位</v>
          </cell>
          <cell r="I5056">
            <v>118</v>
          </cell>
          <cell r="J5056" t="str">
            <v>3=381</v>
          </cell>
        </row>
        <row r="5057">
          <cell r="A5057" t="str">
            <v>定额号</v>
          </cell>
          <cell r="B5057" t="str">
            <v>E01</v>
          </cell>
          <cell r="C5057" t="str">
            <v>名称及规格</v>
          </cell>
          <cell r="D5057" t="str">
            <v>单位</v>
          </cell>
          <cell r="E5057" t="str">
            <v>数  量</v>
          </cell>
          <cell r="F5057" t="str">
            <v>单价</v>
          </cell>
          <cell r="G5057" t="str">
            <v>合价</v>
          </cell>
          <cell r="J5057" t="str">
            <v>T</v>
          </cell>
          <cell r="Q5057" t="str">
            <v>数量汇总</v>
          </cell>
          <cell r="R5057" t="str">
            <v>价格汇总(美元)</v>
          </cell>
          <cell r="S5057" t="str">
            <v>价格汇总(当地币)</v>
          </cell>
        </row>
        <row r="5058">
          <cell r="G5058" t="str">
            <v>美元</v>
          </cell>
          <cell r="H5058" t="str">
            <v>当地币</v>
          </cell>
          <cell r="J5058">
            <v>1E-3</v>
          </cell>
        </row>
        <row r="5059">
          <cell r="A5059" t="str">
            <v>L00</v>
          </cell>
          <cell r="B5059">
            <v>1</v>
          </cell>
          <cell r="C5059" t="str">
            <v>人工</v>
          </cell>
          <cell r="G5059">
            <v>5.3847040658775096E-2</v>
          </cell>
          <cell r="H5059">
            <v>5.2312400000000006</v>
          </cell>
          <cell r="Q5059">
            <v>0</v>
          </cell>
          <cell r="R5059">
            <v>38.769869274318069</v>
          </cell>
          <cell r="S5059">
            <v>3766.4928000000004</v>
          </cell>
        </row>
        <row r="5060">
          <cell r="A5060" t="str">
            <v>L10</v>
          </cell>
          <cell r="B5060">
            <v>1.1000000000000001</v>
          </cell>
          <cell r="C5060" t="str">
            <v>力工</v>
          </cell>
          <cell r="D5060" t="str">
            <v>day</v>
          </cell>
          <cell r="E5060">
            <v>1.3328000000000001E-2</v>
          </cell>
          <cell r="F5060">
            <v>2.8821410190427175</v>
          </cell>
          <cell r="G5060">
            <v>3.8413175501801344E-2</v>
          </cell>
          <cell r="H5060">
            <v>3.7318400000000009</v>
          </cell>
          <cell r="J5060">
            <v>13.328000000000001</v>
          </cell>
          <cell r="Q5060">
            <v>9.5961600000000011</v>
          </cell>
          <cell r="R5060">
            <v>27.657486361296968</v>
          </cell>
          <cell r="S5060">
            <v>2686.9248000000007</v>
          </cell>
        </row>
        <row r="5061">
          <cell r="A5061" t="str">
            <v>L20</v>
          </cell>
          <cell r="B5061">
            <v>1.2</v>
          </cell>
          <cell r="C5061" t="str">
            <v>技工</v>
          </cell>
          <cell r="D5061" t="str">
            <v>day</v>
          </cell>
          <cell r="E5061">
            <v>3.3320000000000003E-3</v>
          </cell>
          <cell r="F5061">
            <v>4.6320123520329384</v>
          </cell>
          <cell r="G5061">
            <v>1.5433865156973751E-2</v>
          </cell>
          <cell r="H5061">
            <v>1.4994000000000001</v>
          </cell>
          <cell r="J5061">
            <v>3.3320000000000003</v>
          </cell>
          <cell r="Q5061">
            <v>2.3990400000000003</v>
          </cell>
          <cell r="R5061">
            <v>11.112382913021101</v>
          </cell>
          <cell r="S5061">
            <v>1079.568</v>
          </cell>
        </row>
        <row r="5062">
          <cell r="A5062" t="str">
            <v>M000</v>
          </cell>
          <cell r="B5062">
            <v>2</v>
          </cell>
          <cell r="C5062" t="str">
            <v>建筑材料</v>
          </cell>
          <cell r="G5062">
            <v>0.81853560473494602</v>
          </cell>
          <cell r="H5062">
            <v>79.520734000000004</v>
          </cell>
          <cell r="Q5062">
            <v>0</v>
          </cell>
          <cell r="R5062">
            <v>589.3456354091611</v>
          </cell>
          <cell r="S5062">
            <v>57254.928480000002</v>
          </cell>
        </row>
        <row r="5063">
          <cell r="A5063" t="str">
            <v>G02</v>
          </cell>
          <cell r="C5063" t="str">
            <v>钢筋8</v>
          </cell>
          <cell r="D5063" t="str">
            <v>t</v>
          </cell>
          <cell r="E5063">
            <v>1.0200000000000001E-3</v>
          </cell>
          <cell r="F5063">
            <v>788.18013381369019</v>
          </cell>
          <cell r="G5063">
            <v>0.80394373648996409</v>
          </cell>
          <cell r="H5063">
            <v>78.103134000000011</v>
          </cell>
          <cell r="J5063">
            <v>1.02</v>
          </cell>
          <cell r="Q5063">
            <v>0.73440000000000005</v>
          </cell>
          <cell r="R5063">
            <v>578.83949027277413</v>
          </cell>
          <cell r="S5063">
            <v>56234.256480000011</v>
          </cell>
        </row>
        <row r="5064">
          <cell r="A5064" t="str">
            <v>G14</v>
          </cell>
          <cell r="C5064" t="str">
            <v>电焊条</v>
          </cell>
          <cell r="D5064" t="str">
            <v>kg</v>
          </cell>
          <cell r="E5064">
            <v>0</v>
          </cell>
          <cell r="F5064">
            <v>1.2506433350488935</v>
          </cell>
          <cell r="G5064">
            <v>0</v>
          </cell>
          <cell r="H5064">
            <v>0</v>
          </cell>
          <cell r="Q5064">
            <v>0</v>
          </cell>
          <cell r="R5064">
            <v>0</v>
          </cell>
          <cell r="S5064">
            <v>0</v>
          </cell>
        </row>
        <row r="5065">
          <cell r="A5065" t="str">
            <v>G12</v>
          </cell>
          <cell r="C5065" t="str">
            <v>铁丝</v>
          </cell>
          <cell r="D5065" t="str">
            <v>kg</v>
          </cell>
          <cell r="E5065">
            <v>8.8599999999999998E-3</v>
          </cell>
          <cell r="F5065">
            <v>1.646937725167267</v>
          </cell>
          <cell r="G5065">
            <v>1.4591868244981985E-2</v>
          </cell>
          <cell r="H5065">
            <v>1.4176</v>
          </cell>
          <cell r="J5065">
            <v>8.86</v>
          </cell>
          <cell r="Q5065">
            <v>6.3792</v>
          </cell>
          <cell r="R5065">
            <v>10.50614513638703</v>
          </cell>
          <cell r="S5065">
            <v>1020.672</v>
          </cell>
        </row>
        <row r="5066">
          <cell r="C5066">
            <v>0</v>
          </cell>
          <cell r="D5066">
            <v>0</v>
          </cell>
          <cell r="E5066">
            <v>0</v>
          </cell>
          <cell r="F5066">
            <v>0</v>
          </cell>
          <cell r="G5066">
            <v>0</v>
          </cell>
          <cell r="H5066">
            <v>0</v>
          </cell>
          <cell r="Q5066">
            <v>0</v>
          </cell>
          <cell r="R5066">
            <v>0</v>
          </cell>
          <cell r="S5066">
            <v>0</v>
          </cell>
        </row>
        <row r="5067">
          <cell r="C5067">
            <v>0</v>
          </cell>
          <cell r="D5067">
            <v>0</v>
          </cell>
          <cell r="E5067">
            <v>0</v>
          </cell>
          <cell r="F5067">
            <v>0</v>
          </cell>
          <cell r="G5067">
            <v>0</v>
          </cell>
          <cell r="H5067">
            <v>0</v>
          </cell>
          <cell r="Q5067">
            <v>0</v>
          </cell>
          <cell r="R5067">
            <v>0</v>
          </cell>
          <cell r="S5067">
            <v>0</v>
          </cell>
        </row>
        <row r="5068">
          <cell r="C5068">
            <v>0</v>
          </cell>
          <cell r="D5068">
            <v>0</v>
          </cell>
          <cell r="E5068">
            <v>0</v>
          </cell>
          <cell r="F5068">
            <v>0</v>
          </cell>
          <cell r="G5068">
            <v>0</v>
          </cell>
          <cell r="H5068">
            <v>0</v>
          </cell>
          <cell r="Q5068">
            <v>0</v>
          </cell>
          <cell r="R5068">
            <v>0</v>
          </cell>
          <cell r="S5068">
            <v>0</v>
          </cell>
        </row>
        <row r="5069">
          <cell r="C5069">
            <v>0</v>
          </cell>
          <cell r="D5069">
            <v>0</v>
          </cell>
          <cell r="E5069">
            <v>0</v>
          </cell>
          <cell r="F5069">
            <v>0</v>
          </cell>
          <cell r="G5069">
            <v>0</v>
          </cell>
          <cell r="H5069">
            <v>0</v>
          </cell>
          <cell r="Q5069">
            <v>0</v>
          </cell>
          <cell r="R5069">
            <v>0</v>
          </cell>
          <cell r="S5069">
            <v>0</v>
          </cell>
        </row>
        <row r="5070">
          <cell r="C5070">
            <v>0</v>
          </cell>
          <cell r="D5070">
            <v>0</v>
          </cell>
          <cell r="E5070">
            <v>0</v>
          </cell>
          <cell r="F5070">
            <v>0</v>
          </cell>
          <cell r="G5070">
            <v>0</v>
          </cell>
          <cell r="H5070">
            <v>0</v>
          </cell>
          <cell r="Q5070">
            <v>0</v>
          </cell>
          <cell r="R5070">
            <v>0</v>
          </cell>
          <cell r="S5070">
            <v>0</v>
          </cell>
        </row>
        <row r="5071">
          <cell r="C5071">
            <v>0</v>
          </cell>
          <cell r="D5071">
            <v>0</v>
          </cell>
          <cell r="E5071">
            <v>0</v>
          </cell>
          <cell r="F5071">
            <v>0</v>
          </cell>
          <cell r="G5071">
            <v>0</v>
          </cell>
          <cell r="H5071">
            <v>0</v>
          </cell>
          <cell r="Q5071">
            <v>0</v>
          </cell>
          <cell r="R5071">
            <v>0</v>
          </cell>
          <cell r="S5071">
            <v>0</v>
          </cell>
        </row>
        <row r="5072">
          <cell r="C5072">
            <v>0</v>
          </cell>
          <cell r="D5072">
            <v>0</v>
          </cell>
          <cell r="E5072">
            <v>0</v>
          </cell>
          <cell r="F5072">
            <v>0</v>
          </cell>
          <cell r="G5072">
            <v>0</v>
          </cell>
          <cell r="H5072">
            <v>0</v>
          </cell>
          <cell r="Q5072">
            <v>0</v>
          </cell>
          <cell r="R5072">
            <v>0</v>
          </cell>
          <cell r="S5072">
            <v>0</v>
          </cell>
        </row>
        <row r="5073">
          <cell r="C5073">
            <v>0</v>
          </cell>
          <cell r="D5073">
            <v>0</v>
          </cell>
          <cell r="E5073">
            <v>0</v>
          </cell>
          <cell r="F5073">
            <v>0</v>
          </cell>
          <cell r="G5073">
            <v>0</v>
          </cell>
          <cell r="H5073">
            <v>0</v>
          </cell>
          <cell r="Q5073">
            <v>0</v>
          </cell>
          <cell r="R5073">
            <v>0</v>
          </cell>
          <cell r="S5073">
            <v>0</v>
          </cell>
        </row>
        <row r="5074">
          <cell r="C5074">
            <v>0</v>
          </cell>
          <cell r="D5074">
            <v>0</v>
          </cell>
          <cell r="E5074">
            <v>0</v>
          </cell>
          <cell r="F5074">
            <v>0</v>
          </cell>
          <cell r="G5074">
            <v>0</v>
          </cell>
          <cell r="H5074">
            <v>0</v>
          </cell>
          <cell r="Q5074">
            <v>0</v>
          </cell>
          <cell r="R5074">
            <v>0</v>
          </cell>
          <cell r="S5074">
            <v>0</v>
          </cell>
        </row>
        <row r="5075">
          <cell r="C5075">
            <v>0</v>
          </cell>
          <cell r="D5075">
            <v>0</v>
          </cell>
          <cell r="E5075">
            <v>0</v>
          </cell>
          <cell r="F5075">
            <v>0</v>
          </cell>
          <cell r="G5075">
            <v>0</v>
          </cell>
          <cell r="H5075">
            <v>0</v>
          </cell>
          <cell r="Q5075">
            <v>0</v>
          </cell>
          <cell r="R5075">
            <v>0</v>
          </cell>
          <cell r="S5075">
            <v>0</v>
          </cell>
        </row>
        <row r="5076">
          <cell r="C5076">
            <v>0</v>
          </cell>
          <cell r="D5076">
            <v>0</v>
          </cell>
          <cell r="E5076">
            <v>0</v>
          </cell>
          <cell r="F5076">
            <v>0</v>
          </cell>
          <cell r="G5076">
            <v>0</v>
          </cell>
          <cell r="H5076">
            <v>0</v>
          </cell>
          <cell r="Q5076">
            <v>0</v>
          </cell>
          <cell r="R5076">
            <v>0</v>
          </cell>
          <cell r="S5076">
            <v>0</v>
          </cell>
        </row>
        <row r="5077">
          <cell r="C5077">
            <v>0</v>
          </cell>
          <cell r="D5077">
            <v>0</v>
          </cell>
          <cell r="E5077">
            <v>0</v>
          </cell>
          <cell r="F5077">
            <v>0</v>
          </cell>
          <cell r="G5077">
            <v>0</v>
          </cell>
          <cell r="H5077">
            <v>0</v>
          </cell>
          <cell r="Q5077">
            <v>0</v>
          </cell>
          <cell r="R5077">
            <v>0</v>
          </cell>
          <cell r="S5077">
            <v>0</v>
          </cell>
        </row>
        <row r="5078">
          <cell r="C5078">
            <v>0</v>
          </cell>
          <cell r="D5078">
            <v>0</v>
          </cell>
          <cell r="E5078">
            <v>0</v>
          </cell>
          <cell r="F5078">
            <v>0</v>
          </cell>
          <cell r="G5078">
            <v>0</v>
          </cell>
          <cell r="H5078">
            <v>0</v>
          </cell>
          <cell r="Q5078">
            <v>0</v>
          </cell>
          <cell r="R5078">
            <v>0</v>
          </cell>
          <cell r="S5078">
            <v>0</v>
          </cell>
        </row>
        <row r="5079">
          <cell r="C5079">
            <v>0</v>
          </cell>
          <cell r="D5079">
            <v>0</v>
          </cell>
          <cell r="E5079">
            <v>0</v>
          </cell>
          <cell r="F5079">
            <v>0</v>
          </cell>
          <cell r="G5079">
            <v>0</v>
          </cell>
          <cell r="H5079">
            <v>0</v>
          </cell>
          <cell r="Q5079">
            <v>0</v>
          </cell>
          <cell r="R5079">
            <v>0</v>
          </cell>
          <cell r="S5079">
            <v>0</v>
          </cell>
        </row>
        <row r="5080">
          <cell r="C5080">
            <v>0</v>
          </cell>
          <cell r="D5080">
            <v>0</v>
          </cell>
          <cell r="E5080">
            <v>0</v>
          </cell>
          <cell r="F5080">
            <v>0</v>
          </cell>
          <cell r="G5080">
            <v>0</v>
          </cell>
          <cell r="H5080">
            <v>0</v>
          </cell>
          <cell r="Q5080">
            <v>0</v>
          </cell>
          <cell r="R5080">
            <v>0</v>
          </cell>
          <cell r="S5080">
            <v>0</v>
          </cell>
        </row>
        <row r="5081">
          <cell r="C5081">
            <v>0</v>
          </cell>
          <cell r="D5081">
            <v>0</v>
          </cell>
          <cell r="E5081">
            <v>0</v>
          </cell>
          <cell r="F5081">
            <v>0</v>
          </cell>
          <cell r="G5081">
            <v>0</v>
          </cell>
          <cell r="H5081">
            <v>0</v>
          </cell>
          <cell r="Q5081">
            <v>0</v>
          </cell>
          <cell r="R5081">
            <v>0</v>
          </cell>
          <cell r="S5081">
            <v>0</v>
          </cell>
        </row>
        <row r="5082">
          <cell r="A5082" t="str">
            <v>m998</v>
          </cell>
          <cell r="C5082" t="str">
            <v>其它材料费</v>
          </cell>
          <cell r="D5082" t="str">
            <v>%</v>
          </cell>
          <cell r="E5082">
            <v>0</v>
          </cell>
          <cell r="F5082">
            <v>0</v>
          </cell>
          <cell r="G5082">
            <v>0</v>
          </cell>
          <cell r="H5082">
            <v>0</v>
          </cell>
          <cell r="Q5082">
            <v>0</v>
          </cell>
          <cell r="R5082">
            <v>0</v>
          </cell>
          <cell r="S5082">
            <v>0</v>
          </cell>
        </row>
        <row r="5083">
          <cell r="A5083" t="str">
            <v>m999</v>
          </cell>
          <cell r="C5083" t="str">
            <v>其它材料费</v>
          </cell>
          <cell r="D5083" t="str">
            <v>usd</v>
          </cell>
          <cell r="E5083">
            <v>0</v>
          </cell>
          <cell r="F5083">
            <v>1</v>
          </cell>
          <cell r="G5083">
            <v>0</v>
          </cell>
          <cell r="H5083">
            <v>0</v>
          </cell>
          <cell r="Q5083">
            <v>0</v>
          </cell>
          <cell r="R5083">
            <v>0</v>
          </cell>
          <cell r="S5083">
            <v>0</v>
          </cell>
        </row>
        <row r="5084">
          <cell r="A5084" t="str">
            <v>E000</v>
          </cell>
          <cell r="B5084">
            <v>3</v>
          </cell>
          <cell r="C5084" t="str">
            <v>施工设备</v>
          </cell>
          <cell r="G5084">
            <v>0.11146434747572284</v>
          </cell>
          <cell r="H5084">
            <v>10.828761357266474</v>
          </cell>
          <cell r="Q5084">
            <v>0</v>
          </cell>
          <cell r="R5084">
            <v>80.254330182520448</v>
          </cell>
          <cell r="S5084">
            <v>7796.7081772318616</v>
          </cell>
        </row>
        <row r="5085">
          <cell r="A5085" t="str">
            <v>E411</v>
          </cell>
          <cell r="C5085" t="str">
            <v>单筒慢速电动卷扬机50KN</v>
          </cell>
          <cell r="D5085" t="str">
            <v>台班</v>
          </cell>
          <cell r="E5085">
            <v>3.2000000000000003E-4</v>
          </cell>
          <cell r="F5085">
            <v>251.61351396995445</v>
          </cell>
          <cell r="G5085">
            <v>8.0516324470385425E-2</v>
          </cell>
          <cell r="H5085">
            <v>7.8221609222979449</v>
          </cell>
          <cell r="J5085">
            <v>0.32</v>
          </cell>
          <cell r="Q5085">
            <v>0.23040000000000002</v>
          </cell>
          <cell r="R5085">
            <v>57.971753618677504</v>
          </cell>
          <cell r="S5085">
            <v>5631.9558640545201</v>
          </cell>
        </row>
        <row r="5086">
          <cell r="A5086" t="str">
            <v>E409</v>
          </cell>
          <cell r="C5086" t="str">
            <v>钢筋切断机</v>
          </cell>
          <cell r="D5086" t="str">
            <v>台班</v>
          </cell>
          <cell r="E5086">
            <v>1.3000000000000002E-4</v>
          </cell>
          <cell r="F5086">
            <v>60.949392194895943</v>
          </cell>
          <cell r="G5086">
            <v>7.9234209853364743E-3</v>
          </cell>
          <cell r="H5086">
            <v>0.76976034872543853</v>
          </cell>
          <cell r="J5086">
            <v>0.13</v>
          </cell>
          <cell r="Q5086">
            <v>9.3600000000000017E-2</v>
          </cell>
          <cell r="R5086">
            <v>5.7048631094422619</v>
          </cell>
          <cell r="S5086">
            <v>554.22745108231572</v>
          </cell>
        </row>
        <row r="5087">
          <cell r="A5087" t="str">
            <v>E407</v>
          </cell>
          <cell r="C5087" t="str">
            <v>钢筋弯曲机</v>
          </cell>
          <cell r="D5087" t="str">
            <v>台班</v>
          </cell>
          <cell r="E5087">
            <v>5.8E-4</v>
          </cell>
          <cell r="F5087">
            <v>39.697589689656795</v>
          </cell>
          <cell r="G5087">
            <v>2.302460202000094E-2</v>
          </cell>
          <cell r="H5087">
            <v>2.2368400862430913</v>
          </cell>
          <cell r="J5087">
            <v>0.57999999999999996</v>
          </cell>
          <cell r="Q5087">
            <v>0.41760000000000003</v>
          </cell>
          <cell r="R5087">
            <v>16.577713454400676</v>
          </cell>
          <cell r="S5087">
            <v>1610.5248620950258</v>
          </cell>
        </row>
        <row r="5088">
          <cell r="C5088">
            <v>0</v>
          </cell>
          <cell r="D5088">
            <v>0</v>
          </cell>
          <cell r="E5088">
            <v>0</v>
          </cell>
          <cell r="F5088">
            <v>0</v>
          </cell>
          <cell r="G5088">
            <v>0</v>
          </cell>
          <cell r="H5088">
            <v>0</v>
          </cell>
          <cell r="Q5088">
            <v>0</v>
          </cell>
          <cell r="R5088">
            <v>0</v>
          </cell>
          <cell r="S5088">
            <v>0</v>
          </cell>
        </row>
        <row r="5089">
          <cell r="C5089">
            <v>0</v>
          </cell>
          <cell r="D5089">
            <v>0</v>
          </cell>
          <cell r="E5089">
            <v>0</v>
          </cell>
          <cell r="F5089">
            <v>0</v>
          </cell>
          <cell r="G5089">
            <v>0</v>
          </cell>
          <cell r="H5089">
            <v>0</v>
          </cell>
          <cell r="Q5089">
            <v>0</v>
          </cell>
          <cell r="R5089">
            <v>0</v>
          </cell>
          <cell r="S5089">
            <v>0</v>
          </cell>
        </row>
        <row r="5090">
          <cell r="C5090">
            <v>0</v>
          </cell>
          <cell r="D5090">
            <v>0</v>
          </cell>
          <cell r="E5090">
            <v>0</v>
          </cell>
          <cell r="F5090">
            <v>0</v>
          </cell>
          <cell r="G5090">
            <v>0</v>
          </cell>
          <cell r="H5090">
            <v>0</v>
          </cell>
          <cell r="Q5090">
            <v>0</v>
          </cell>
          <cell r="R5090">
            <v>0</v>
          </cell>
          <cell r="S5090">
            <v>0</v>
          </cell>
        </row>
        <row r="5091">
          <cell r="C5091">
            <v>0</v>
          </cell>
          <cell r="D5091">
            <v>0</v>
          </cell>
          <cell r="E5091">
            <v>0</v>
          </cell>
          <cell r="F5091">
            <v>0</v>
          </cell>
          <cell r="G5091">
            <v>0</v>
          </cell>
          <cell r="H5091">
            <v>0</v>
          </cell>
          <cell r="Q5091">
            <v>0</v>
          </cell>
          <cell r="R5091">
            <v>0</v>
          </cell>
          <cell r="S5091">
            <v>0</v>
          </cell>
        </row>
        <row r="5092">
          <cell r="C5092">
            <v>0</v>
          </cell>
          <cell r="D5092">
            <v>0</v>
          </cell>
          <cell r="E5092">
            <v>0</v>
          </cell>
          <cell r="F5092">
            <v>0</v>
          </cell>
          <cell r="G5092">
            <v>0</v>
          </cell>
          <cell r="H5092">
            <v>0</v>
          </cell>
          <cell r="Q5092">
            <v>0</v>
          </cell>
          <cell r="R5092">
            <v>0</v>
          </cell>
          <cell r="S5092">
            <v>0</v>
          </cell>
        </row>
        <row r="5093">
          <cell r="C5093">
            <v>0</v>
          </cell>
          <cell r="D5093">
            <v>0</v>
          </cell>
          <cell r="E5093">
            <v>0</v>
          </cell>
          <cell r="F5093">
            <v>0</v>
          </cell>
          <cell r="G5093">
            <v>0</v>
          </cell>
          <cell r="H5093">
            <v>0</v>
          </cell>
          <cell r="Q5093">
            <v>0</v>
          </cell>
          <cell r="R5093">
            <v>0</v>
          </cell>
          <cell r="S5093">
            <v>0</v>
          </cell>
        </row>
        <row r="5094">
          <cell r="C5094">
            <v>0</v>
          </cell>
          <cell r="D5094">
            <v>0</v>
          </cell>
          <cell r="E5094">
            <v>0</v>
          </cell>
          <cell r="F5094">
            <v>0</v>
          </cell>
          <cell r="G5094">
            <v>0</v>
          </cell>
          <cell r="H5094">
            <v>0</v>
          </cell>
          <cell r="Q5094">
            <v>0</v>
          </cell>
          <cell r="R5094">
            <v>0</v>
          </cell>
          <cell r="S5094">
            <v>0</v>
          </cell>
        </row>
        <row r="5095">
          <cell r="C5095">
            <v>0</v>
          </cell>
          <cell r="D5095">
            <v>0</v>
          </cell>
          <cell r="E5095">
            <v>0</v>
          </cell>
          <cell r="F5095">
            <v>0</v>
          </cell>
          <cell r="H5095">
            <v>0</v>
          </cell>
          <cell r="Q5095">
            <v>0</v>
          </cell>
          <cell r="R5095">
            <v>0</v>
          </cell>
          <cell r="S5095">
            <v>0</v>
          </cell>
        </row>
        <row r="5096">
          <cell r="C5096">
            <v>0</v>
          </cell>
          <cell r="D5096">
            <v>0</v>
          </cell>
          <cell r="E5096">
            <v>0</v>
          </cell>
          <cell r="F5096">
            <v>0</v>
          </cell>
          <cell r="H5096">
            <v>0</v>
          </cell>
          <cell r="Q5096">
            <v>0</v>
          </cell>
          <cell r="R5096">
            <v>0</v>
          </cell>
          <cell r="S5096">
            <v>0</v>
          </cell>
        </row>
        <row r="5097">
          <cell r="B5097">
            <v>4</v>
          </cell>
          <cell r="C5097" t="str">
            <v>基本直接费</v>
          </cell>
          <cell r="G5097">
            <v>0.98384699286944399</v>
          </cell>
        </row>
        <row r="5098">
          <cell r="B5098">
            <v>5</v>
          </cell>
          <cell r="C5098" t="str">
            <v>其他直接费</v>
          </cell>
          <cell r="G5098">
            <v>0.15974282144920132</v>
          </cell>
        </row>
        <row r="5099">
          <cell r="B5099">
            <v>6</v>
          </cell>
          <cell r="C5099" t="str">
            <v>间接费</v>
          </cell>
          <cell r="G5099">
            <v>7.4048654056805774E-2</v>
          </cell>
        </row>
        <row r="5100">
          <cell r="B5100">
            <v>7</v>
          </cell>
          <cell r="C5100" t="str">
            <v>合计</v>
          </cell>
          <cell r="G5100">
            <v>1.2176384683754511</v>
          </cell>
        </row>
        <row r="5102">
          <cell r="B5102" t="str">
            <v>单   价   分   析   表</v>
          </cell>
          <cell r="J5102" t="str">
            <v>工序划分</v>
          </cell>
          <cell r="Q5102" t="str">
            <v>汇总项</v>
          </cell>
        </row>
        <row r="5104">
          <cell r="A5104" t="str">
            <v>BOQ系数</v>
          </cell>
          <cell r="B5104" t="str">
            <v>项目编号:</v>
          </cell>
          <cell r="C5104" t="str">
            <v>缝</v>
          </cell>
          <cell r="G5104" t="str">
            <v>数量</v>
          </cell>
          <cell r="H5104">
            <v>26</v>
          </cell>
          <cell r="I5104" t="str">
            <v>单价</v>
          </cell>
        </row>
        <row r="5105">
          <cell r="B5105" t="str">
            <v>项目名称:</v>
          </cell>
          <cell r="C5105" t="str">
            <v>Provide approved joint filler on formed surfaces</v>
          </cell>
          <cell r="G5105" t="str">
            <v>单位</v>
          </cell>
          <cell r="H5105">
            <v>0</v>
          </cell>
          <cell r="I5105">
            <v>3.9281828716359133</v>
          </cell>
          <cell r="J5105" t="str">
            <v>施工缝</v>
          </cell>
        </row>
        <row r="5106">
          <cell r="A5106" t="str">
            <v>缝</v>
          </cell>
          <cell r="B5106" t="str">
            <v>单   价:</v>
          </cell>
          <cell r="C5106">
            <v>3.9281828716359133</v>
          </cell>
          <cell r="D5106" t="str">
            <v>USD/</v>
          </cell>
          <cell r="G5106" t="str">
            <v>定额单位</v>
          </cell>
          <cell r="I5106">
            <v>382</v>
          </cell>
          <cell r="J5106" t="str">
            <v>6=885</v>
          </cell>
        </row>
        <row r="5107">
          <cell r="A5107" t="str">
            <v>定额号</v>
          </cell>
          <cell r="B5107" t="str">
            <v>E01</v>
          </cell>
          <cell r="C5107" t="str">
            <v>名称及规格</v>
          </cell>
          <cell r="D5107" t="str">
            <v>单位</v>
          </cell>
          <cell r="E5107" t="str">
            <v>数  量</v>
          </cell>
          <cell r="F5107" t="str">
            <v>单价</v>
          </cell>
          <cell r="G5107" t="str">
            <v>合价</v>
          </cell>
          <cell r="J5107" t="str">
            <v>100M</v>
          </cell>
          <cell r="Q5107" t="str">
            <v>数量汇总</v>
          </cell>
          <cell r="R5107" t="str">
            <v>价格汇总(美元)</v>
          </cell>
          <cell r="S5107" t="str">
            <v>价格汇总(当地币)</v>
          </cell>
        </row>
        <row r="5108">
          <cell r="G5108" t="str">
            <v>美元</v>
          </cell>
          <cell r="H5108" t="str">
            <v>当地币</v>
          </cell>
          <cell r="J5108">
            <v>0.01</v>
          </cell>
        </row>
        <row r="5109">
          <cell r="A5109" t="str">
            <v>L00</v>
          </cell>
          <cell r="B5109">
            <v>1</v>
          </cell>
          <cell r="C5109" t="str">
            <v>人工</v>
          </cell>
          <cell r="G5109">
            <v>0.36167370046320124</v>
          </cell>
          <cell r="H5109">
            <v>35.136600000000001</v>
          </cell>
          <cell r="Q5109">
            <v>0</v>
          </cell>
          <cell r="R5109">
            <v>9.4035162120432325</v>
          </cell>
          <cell r="S5109">
            <v>913.55160000000001</v>
          </cell>
        </row>
        <row r="5110">
          <cell r="A5110" t="str">
            <v>L10</v>
          </cell>
          <cell r="B5110">
            <v>1.1000000000000001</v>
          </cell>
          <cell r="C5110" t="str">
            <v>力工</v>
          </cell>
          <cell r="D5110" t="str">
            <v>day</v>
          </cell>
          <cell r="E5110">
            <v>8.9520000000000002E-2</v>
          </cell>
          <cell r="F5110">
            <v>2.8821410190427175</v>
          </cell>
          <cell r="G5110">
            <v>0.25800926402470409</v>
          </cell>
          <cell r="H5110">
            <v>25.065600000000003</v>
          </cell>
          <cell r="J5110">
            <v>8.952</v>
          </cell>
          <cell r="Q5110">
            <v>2.3275200000000003</v>
          </cell>
          <cell r="R5110">
            <v>6.7082408646423062</v>
          </cell>
          <cell r="S5110">
            <v>651.70560000000012</v>
          </cell>
        </row>
        <row r="5111">
          <cell r="A5111" t="str">
            <v>L20</v>
          </cell>
          <cell r="B5111">
            <v>1.2</v>
          </cell>
          <cell r="C5111" t="str">
            <v>技工</v>
          </cell>
          <cell r="D5111" t="str">
            <v>day</v>
          </cell>
          <cell r="E5111">
            <v>2.2380000000000001E-2</v>
          </cell>
          <cell r="F5111">
            <v>4.6320123520329384</v>
          </cell>
          <cell r="G5111">
            <v>0.10366443643849717</v>
          </cell>
          <cell r="H5111">
            <v>10.071</v>
          </cell>
          <cell r="J5111">
            <v>2.238</v>
          </cell>
          <cell r="Q5111">
            <v>0.58188000000000006</v>
          </cell>
          <cell r="R5111">
            <v>2.6952753474009263</v>
          </cell>
          <cell r="S5111">
            <v>261.846</v>
          </cell>
        </row>
        <row r="5112">
          <cell r="A5112" t="str">
            <v>M000</v>
          </cell>
          <cell r="B5112">
            <v>2</v>
          </cell>
          <cell r="C5112" t="str">
            <v>建筑材料</v>
          </cell>
          <cell r="G5112">
            <v>2.8122822857142862</v>
          </cell>
          <cell r="H5112">
            <v>273.2132240571429</v>
          </cell>
          <cell r="Q5112">
            <v>0</v>
          </cell>
          <cell r="R5112">
            <v>73.119339428571436</v>
          </cell>
          <cell r="S5112">
            <v>7103.5438254857154</v>
          </cell>
        </row>
        <row r="5113">
          <cell r="A5113" t="str">
            <v>M05</v>
          </cell>
          <cell r="C5113" t="str">
            <v>石油沥青10#</v>
          </cell>
          <cell r="D5113" t="str">
            <v>kg</v>
          </cell>
          <cell r="E5113">
            <v>2.1624000000000003</v>
          </cell>
          <cell r="F5113">
            <v>0.92714285714285727</v>
          </cell>
          <cell r="G5113">
            <v>2.0048537142857148</v>
          </cell>
          <cell r="H5113">
            <v>194.77153834285721</v>
          </cell>
          <cell r="J5113">
            <v>216.24</v>
          </cell>
          <cell r="Q5113">
            <v>56.222400000000007</v>
          </cell>
          <cell r="R5113">
            <v>52.126196571428586</v>
          </cell>
          <cell r="S5113">
            <v>5064.0599969142877</v>
          </cell>
        </row>
        <row r="5114">
          <cell r="A5114" t="str">
            <v>Q27-1</v>
          </cell>
          <cell r="C5114" t="str">
            <v>木柴</v>
          </cell>
          <cell r="D5114" t="str">
            <v>kg</v>
          </cell>
          <cell r="E5114">
            <v>0.99</v>
          </cell>
          <cell r="F5114">
            <v>0.4</v>
          </cell>
          <cell r="G5114">
            <v>0.39600000000000002</v>
          </cell>
          <cell r="H5114">
            <v>38.471400000000003</v>
          </cell>
          <cell r="J5114">
            <v>99</v>
          </cell>
          <cell r="Q5114">
            <v>25.74</v>
          </cell>
          <cell r="R5114">
            <v>10.296000000000001</v>
          </cell>
          <cell r="S5114">
            <v>1000.2564000000001</v>
          </cell>
        </row>
        <row r="5115">
          <cell r="A5115" t="str">
            <v>Q27-4</v>
          </cell>
          <cell r="C5115" t="str">
            <v>聚氯乙烯胶泥</v>
          </cell>
          <cell r="D5115" t="str">
            <v>kg</v>
          </cell>
          <cell r="E5115">
            <v>0.54</v>
          </cell>
          <cell r="F5115">
            <v>0.76190476190476186</v>
          </cell>
          <cell r="G5115">
            <v>0.41142857142857142</v>
          </cell>
          <cell r="H5115">
            <v>39.970285714285716</v>
          </cell>
          <cell r="J5115">
            <v>54</v>
          </cell>
          <cell r="Q5115">
            <v>14.040000000000001</v>
          </cell>
          <cell r="R5115">
            <v>10.697142857142858</v>
          </cell>
          <cell r="S5115">
            <v>1039.2274285714286</v>
          </cell>
        </row>
        <row r="5116">
          <cell r="C5116">
            <v>0</v>
          </cell>
          <cell r="D5116">
            <v>0</v>
          </cell>
          <cell r="E5116">
            <v>0</v>
          </cell>
          <cell r="F5116">
            <v>0</v>
          </cell>
          <cell r="G5116">
            <v>0</v>
          </cell>
          <cell r="H5116">
            <v>0</v>
          </cell>
          <cell r="Q5116">
            <v>0</v>
          </cell>
          <cell r="R5116">
            <v>0</v>
          </cell>
          <cell r="S5116">
            <v>0</v>
          </cell>
        </row>
        <row r="5117">
          <cell r="C5117">
            <v>0</v>
          </cell>
          <cell r="D5117">
            <v>0</v>
          </cell>
          <cell r="E5117">
            <v>0</v>
          </cell>
          <cell r="F5117">
            <v>0</v>
          </cell>
          <cell r="G5117">
            <v>0</v>
          </cell>
          <cell r="H5117">
            <v>0</v>
          </cell>
          <cell r="Q5117">
            <v>0</v>
          </cell>
          <cell r="R5117">
            <v>0</v>
          </cell>
          <cell r="S5117">
            <v>0</v>
          </cell>
        </row>
        <row r="5118">
          <cell r="C5118">
            <v>0</v>
          </cell>
          <cell r="D5118">
            <v>0</v>
          </cell>
          <cell r="E5118">
            <v>0</v>
          </cell>
          <cell r="F5118">
            <v>0</v>
          </cell>
          <cell r="G5118">
            <v>0</v>
          </cell>
          <cell r="H5118">
            <v>0</v>
          </cell>
          <cell r="Q5118">
            <v>0</v>
          </cell>
          <cell r="R5118">
            <v>0</v>
          </cell>
          <cell r="S5118">
            <v>0</v>
          </cell>
        </row>
        <row r="5119">
          <cell r="C5119">
            <v>0</v>
          </cell>
          <cell r="D5119">
            <v>0</v>
          </cell>
          <cell r="E5119">
            <v>0</v>
          </cell>
          <cell r="F5119">
            <v>0</v>
          </cell>
          <cell r="G5119">
            <v>0</v>
          </cell>
          <cell r="H5119">
            <v>0</v>
          </cell>
          <cell r="Q5119">
            <v>0</v>
          </cell>
          <cell r="R5119">
            <v>0</v>
          </cell>
          <cell r="S5119">
            <v>0</v>
          </cell>
        </row>
        <row r="5120">
          <cell r="C5120">
            <v>0</v>
          </cell>
          <cell r="D5120">
            <v>0</v>
          </cell>
          <cell r="E5120">
            <v>0</v>
          </cell>
          <cell r="F5120">
            <v>0</v>
          </cell>
          <cell r="G5120">
            <v>0</v>
          </cell>
          <cell r="H5120">
            <v>0</v>
          </cell>
          <cell r="Q5120">
            <v>0</v>
          </cell>
          <cell r="R5120">
            <v>0</v>
          </cell>
          <cell r="S5120">
            <v>0</v>
          </cell>
        </row>
        <row r="5121">
          <cell r="C5121">
            <v>0</v>
          </cell>
          <cell r="D5121">
            <v>0</v>
          </cell>
          <cell r="E5121">
            <v>0</v>
          </cell>
          <cell r="F5121">
            <v>0</v>
          </cell>
          <cell r="G5121">
            <v>0</v>
          </cell>
          <cell r="H5121">
            <v>0</v>
          </cell>
          <cell r="Q5121">
            <v>0</v>
          </cell>
          <cell r="R5121">
            <v>0</v>
          </cell>
          <cell r="S5121">
            <v>0</v>
          </cell>
        </row>
        <row r="5122">
          <cell r="C5122">
            <v>0</v>
          </cell>
          <cell r="D5122">
            <v>0</v>
          </cell>
          <cell r="E5122">
            <v>0</v>
          </cell>
          <cell r="F5122">
            <v>0</v>
          </cell>
          <cell r="G5122">
            <v>0</v>
          </cell>
          <cell r="H5122">
            <v>0</v>
          </cell>
          <cell r="Q5122">
            <v>0</v>
          </cell>
          <cell r="R5122">
            <v>0</v>
          </cell>
          <cell r="S5122">
            <v>0</v>
          </cell>
        </row>
        <row r="5123">
          <cell r="C5123">
            <v>0</v>
          </cell>
          <cell r="D5123">
            <v>0</v>
          </cell>
          <cell r="E5123">
            <v>0</v>
          </cell>
          <cell r="F5123">
            <v>0</v>
          </cell>
          <cell r="G5123">
            <v>0</v>
          </cell>
          <cell r="H5123">
            <v>0</v>
          </cell>
          <cell r="Q5123">
            <v>0</v>
          </cell>
          <cell r="R5123">
            <v>0</v>
          </cell>
          <cell r="S5123">
            <v>0</v>
          </cell>
        </row>
        <row r="5124">
          <cell r="C5124">
            <v>0</v>
          </cell>
          <cell r="D5124">
            <v>0</v>
          </cell>
          <cell r="E5124">
            <v>0</v>
          </cell>
          <cell r="F5124">
            <v>0</v>
          </cell>
          <cell r="G5124">
            <v>0</v>
          </cell>
          <cell r="H5124">
            <v>0</v>
          </cell>
          <cell r="Q5124">
            <v>0</v>
          </cell>
          <cell r="R5124">
            <v>0</v>
          </cell>
          <cell r="S5124">
            <v>0</v>
          </cell>
        </row>
        <row r="5125">
          <cell r="C5125">
            <v>0</v>
          </cell>
          <cell r="D5125">
            <v>0</v>
          </cell>
          <cell r="E5125">
            <v>0</v>
          </cell>
          <cell r="F5125">
            <v>0</v>
          </cell>
          <cell r="G5125">
            <v>0</v>
          </cell>
          <cell r="H5125">
            <v>0</v>
          </cell>
          <cell r="Q5125">
            <v>0</v>
          </cell>
          <cell r="R5125">
            <v>0</v>
          </cell>
          <cell r="S5125">
            <v>0</v>
          </cell>
        </row>
        <row r="5126">
          <cell r="C5126">
            <v>0</v>
          </cell>
          <cell r="D5126">
            <v>0</v>
          </cell>
          <cell r="E5126">
            <v>0</v>
          </cell>
          <cell r="F5126">
            <v>0</v>
          </cell>
          <cell r="G5126">
            <v>0</v>
          </cell>
          <cell r="H5126">
            <v>0</v>
          </cell>
          <cell r="Q5126">
            <v>0</v>
          </cell>
          <cell r="R5126">
            <v>0</v>
          </cell>
          <cell r="S5126">
            <v>0</v>
          </cell>
        </row>
        <row r="5127">
          <cell r="C5127">
            <v>0</v>
          </cell>
          <cell r="D5127">
            <v>0</v>
          </cell>
          <cell r="E5127">
            <v>0</v>
          </cell>
          <cell r="F5127">
            <v>0</v>
          </cell>
          <cell r="G5127">
            <v>0</v>
          </cell>
          <cell r="H5127">
            <v>0</v>
          </cell>
          <cell r="Q5127">
            <v>0</v>
          </cell>
          <cell r="R5127">
            <v>0</v>
          </cell>
          <cell r="S5127">
            <v>0</v>
          </cell>
        </row>
        <row r="5128">
          <cell r="C5128">
            <v>0</v>
          </cell>
          <cell r="D5128">
            <v>0</v>
          </cell>
          <cell r="E5128">
            <v>0</v>
          </cell>
          <cell r="F5128">
            <v>0</v>
          </cell>
          <cell r="G5128">
            <v>0</v>
          </cell>
          <cell r="H5128">
            <v>0</v>
          </cell>
          <cell r="Q5128">
            <v>0</v>
          </cell>
          <cell r="R5128">
            <v>0</v>
          </cell>
          <cell r="S5128">
            <v>0</v>
          </cell>
        </row>
        <row r="5129">
          <cell r="C5129">
            <v>0</v>
          </cell>
          <cell r="D5129">
            <v>0</v>
          </cell>
          <cell r="E5129">
            <v>0</v>
          </cell>
          <cell r="F5129">
            <v>0</v>
          </cell>
          <cell r="G5129">
            <v>0</v>
          </cell>
          <cell r="H5129">
            <v>0</v>
          </cell>
          <cell r="Q5129">
            <v>0</v>
          </cell>
          <cell r="R5129">
            <v>0</v>
          </cell>
          <cell r="S5129">
            <v>0</v>
          </cell>
        </row>
        <row r="5130">
          <cell r="C5130">
            <v>0</v>
          </cell>
          <cell r="D5130">
            <v>0</v>
          </cell>
          <cell r="E5130">
            <v>0</v>
          </cell>
          <cell r="F5130">
            <v>0</v>
          </cell>
          <cell r="G5130">
            <v>0</v>
          </cell>
          <cell r="H5130">
            <v>0</v>
          </cell>
          <cell r="Q5130">
            <v>0</v>
          </cell>
          <cell r="R5130">
            <v>0</v>
          </cell>
          <cell r="S5130">
            <v>0</v>
          </cell>
        </row>
        <row r="5131">
          <cell r="C5131">
            <v>0</v>
          </cell>
          <cell r="D5131">
            <v>0</v>
          </cell>
          <cell r="E5131">
            <v>0</v>
          </cell>
          <cell r="F5131">
            <v>0</v>
          </cell>
          <cell r="G5131">
            <v>0</v>
          </cell>
          <cell r="H5131">
            <v>0</v>
          </cell>
          <cell r="Q5131">
            <v>0</v>
          </cell>
          <cell r="R5131">
            <v>0</v>
          </cell>
          <cell r="S5131">
            <v>0</v>
          </cell>
        </row>
        <row r="5132">
          <cell r="A5132" t="str">
            <v>m998</v>
          </cell>
          <cell r="C5132" t="str">
            <v>其它材料费</v>
          </cell>
          <cell r="D5132" t="str">
            <v>%</v>
          </cell>
          <cell r="E5132">
            <v>0</v>
          </cell>
          <cell r="F5132">
            <v>0</v>
          </cell>
          <cell r="G5132">
            <v>0</v>
          </cell>
          <cell r="H5132">
            <v>0</v>
          </cell>
          <cell r="Q5132">
            <v>0</v>
          </cell>
          <cell r="R5132">
            <v>0</v>
          </cell>
          <cell r="S5132">
            <v>0</v>
          </cell>
        </row>
        <row r="5133">
          <cell r="A5133" t="str">
            <v>m999</v>
          </cell>
          <cell r="C5133" t="str">
            <v>其它材料费</v>
          </cell>
          <cell r="D5133" t="str">
            <v>usd</v>
          </cell>
          <cell r="E5133">
            <v>0</v>
          </cell>
          <cell r="F5133">
            <v>1</v>
          </cell>
          <cell r="G5133">
            <v>0</v>
          </cell>
          <cell r="H5133">
            <v>0</v>
          </cell>
          <cell r="Q5133">
            <v>0</v>
          </cell>
          <cell r="R5133">
            <v>0</v>
          </cell>
          <cell r="S5133">
            <v>0</v>
          </cell>
        </row>
        <row r="5134">
          <cell r="A5134" t="str">
            <v>E000</v>
          </cell>
          <cell r="B5134">
            <v>3</v>
          </cell>
          <cell r="C5134" t="str">
            <v>施工设备</v>
          </cell>
          <cell r="G5134">
            <v>0</v>
          </cell>
          <cell r="H5134">
            <v>0</v>
          </cell>
          <cell r="Q5134">
            <v>0</v>
          </cell>
          <cell r="R5134">
            <v>0</v>
          </cell>
          <cell r="S5134">
            <v>0</v>
          </cell>
        </row>
        <row r="5135">
          <cell r="C5135">
            <v>0</v>
          </cell>
          <cell r="D5135">
            <v>0</v>
          </cell>
          <cell r="E5135">
            <v>0</v>
          </cell>
          <cell r="F5135">
            <v>0</v>
          </cell>
          <cell r="G5135">
            <v>0</v>
          </cell>
          <cell r="H5135">
            <v>0</v>
          </cell>
          <cell r="Q5135">
            <v>0</v>
          </cell>
          <cell r="R5135">
            <v>0</v>
          </cell>
          <cell r="S5135">
            <v>0</v>
          </cell>
        </row>
        <row r="5136">
          <cell r="C5136">
            <v>0</v>
          </cell>
          <cell r="D5136">
            <v>0</v>
          </cell>
          <cell r="E5136">
            <v>0</v>
          </cell>
          <cell r="F5136">
            <v>0</v>
          </cell>
          <cell r="G5136">
            <v>0</v>
          </cell>
          <cell r="H5136">
            <v>0</v>
          </cell>
          <cell r="Q5136">
            <v>0</v>
          </cell>
          <cell r="R5136">
            <v>0</v>
          </cell>
          <cell r="S5136">
            <v>0</v>
          </cell>
        </row>
        <row r="5137">
          <cell r="C5137">
            <v>0</v>
          </cell>
          <cell r="D5137">
            <v>0</v>
          </cell>
          <cell r="E5137">
            <v>0</v>
          </cell>
          <cell r="F5137">
            <v>0</v>
          </cell>
          <cell r="G5137">
            <v>0</v>
          </cell>
          <cell r="H5137">
            <v>0</v>
          </cell>
          <cell r="Q5137">
            <v>0</v>
          </cell>
          <cell r="R5137">
            <v>0</v>
          </cell>
          <cell r="S5137">
            <v>0</v>
          </cell>
        </row>
        <row r="5138">
          <cell r="C5138">
            <v>0</v>
          </cell>
          <cell r="D5138">
            <v>0</v>
          </cell>
          <cell r="E5138">
            <v>0</v>
          </cell>
          <cell r="F5138">
            <v>0</v>
          </cell>
          <cell r="G5138">
            <v>0</v>
          </cell>
          <cell r="H5138">
            <v>0</v>
          </cell>
          <cell r="Q5138">
            <v>0</v>
          </cell>
          <cell r="R5138">
            <v>0</v>
          </cell>
          <cell r="S5138">
            <v>0</v>
          </cell>
        </row>
        <row r="5139">
          <cell r="C5139">
            <v>0</v>
          </cell>
          <cell r="D5139">
            <v>0</v>
          </cell>
          <cell r="E5139">
            <v>0</v>
          </cell>
          <cell r="F5139">
            <v>0</v>
          </cell>
          <cell r="G5139">
            <v>0</v>
          </cell>
          <cell r="H5139">
            <v>0</v>
          </cell>
          <cell r="Q5139">
            <v>0</v>
          </cell>
          <cell r="R5139">
            <v>0</v>
          </cell>
          <cell r="S5139">
            <v>0</v>
          </cell>
        </row>
        <row r="5140">
          <cell r="C5140">
            <v>0</v>
          </cell>
          <cell r="D5140">
            <v>0</v>
          </cell>
          <cell r="E5140">
            <v>0</v>
          </cell>
          <cell r="F5140">
            <v>0</v>
          </cell>
          <cell r="G5140">
            <v>0</v>
          </cell>
          <cell r="H5140">
            <v>0</v>
          </cell>
          <cell r="Q5140">
            <v>0</v>
          </cell>
          <cell r="R5140">
            <v>0</v>
          </cell>
          <cell r="S5140">
            <v>0</v>
          </cell>
        </row>
        <row r="5141">
          <cell r="C5141">
            <v>0</v>
          </cell>
          <cell r="D5141">
            <v>0</v>
          </cell>
          <cell r="E5141">
            <v>0</v>
          </cell>
          <cell r="F5141">
            <v>0</v>
          </cell>
          <cell r="G5141">
            <v>0</v>
          </cell>
          <cell r="H5141">
            <v>0</v>
          </cell>
          <cell r="Q5141">
            <v>0</v>
          </cell>
          <cell r="R5141">
            <v>0</v>
          </cell>
          <cell r="S5141">
            <v>0</v>
          </cell>
        </row>
        <row r="5142">
          <cell r="C5142">
            <v>0</v>
          </cell>
          <cell r="D5142">
            <v>0</v>
          </cell>
          <cell r="E5142">
            <v>0</v>
          </cell>
          <cell r="F5142">
            <v>0</v>
          </cell>
          <cell r="G5142">
            <v>0</v>
          </cell>
          <cell r="H5142">
            <v>0</v>
          </cell>
          <cell r="Q5142">
            <v>0</v>
          </cell>
          <cell r="R5142">
            <v>0</v>
          </cell>
          <cell r="S5142">
            <v>0</v>
          </cell>
        </row>
        <row r="5143">
          <cell r="C5143">
            <v>0</v>
          </cell>
          <cell r="D5143">
            <v>0</v>
          </cell>
          <cell r="E5143">
            <v>0</v>
          </cell>
          <cell r="F5143">
            <v>0</v>
          </cell>
          <cell r="G5143">
            <v>0</v>
          </cell>
          <cell r="H5143">
            <v>0</v>
          </cell>
          <cell r="Q5143">
            <v>0</v>
          </cell>
          <cell r="R5143">
            <v>0</v>
          </cell>
          <cell r="S5143">
            <v>0</v>
          </cell>
        </row>
        <row r="5144">
          <cell r="C5144">
            <v>0</v>
          </cell>
          <cell r="D5144">
            <v>0</v>
          </cell>
          <cell r="E5144">
            <v>0</v>
          </cell>
          <cell r="F5144">
            <v>0</v>
          </cell>
          <cell r="G5144">
            <v>0</v>
          </cell>
          <cell r="H5144">
            <v>0</v>
          </cell>
          <cell r="Q5144">
            <v>0</v>
          </cell>
          <cell r="R5144">
            <v>0</v>
          </cell>
          <cell r="S5144">
            <v>0</v>
          </cell>
        </row>
        <row r="5145">
          <cell r="C5145">
            <v>0</v>
          </cell>
          <cell r="D5145">
            <v>0</v>
          </cell>
          <cell r="E5145">
            <v>0</v>
          </cell>
          <cell r="F5145">
            <v>0</v>
          </cell>
          <cell r="H5145">
            <v>0</v>
          </cell>
          <cell r="Q5145">
            <v>0</v>
          </cell>
          <cell r="R5145">
            <v>0</v>
          </cell>
          <cell r="S5145">
            <v>0</v>
          </cell>
        </row>
        <row r="5146">
          <cell r="C5146">
            <v>0</v>
          </cell>
          <cell r="D5146">
            <v>0</v>
          </cell>
          <cell r="E5146">
            <v>0</v>
          </cell>
          <cell r="F5146">
            <v>0</v>
          </cell>
          <cell r="H5146">
            <v>0</v>
          </cell>
          <cell r="Q5146">
            <v>0</v>
          </cell>
          <cell r="R5146">
            <v>0</v>
          </cell>
          <cell r="S5146">
            <v>0</v>
          </cell>
        </row>
        <row r="5147">
          <cell r="B5147">
            <v>4</v>
          </cell>
          <cell r="C5147" t="str">
            <v>基本直接费</v>
          </cell>
          <cell r="G5147">
            <v>3.1739559861774875</v>
          </cell>
        </row>
        <row r="5148">
          <cell r="B5148">
            <v>5</v>
          </cell>
          <cell r="C5148" t="str">
            <v>其他直接费</v>
          </cell>
          <cell r="G5148">
            <v>0.51534099109134035</v>
          </cell>
        </row>
        <row r="5149">
          <cell r="B5149">
            <v>6</v>
          </cell>
          <cell r="C5149" t="str">
            <v>间接费</v>
          </cell>
          <cell r="G5149">
            <v>0.23888589436708535</v>
          </cell>
        </row>
        <row r="5150">
          <cell r="B5150">
            <v>7</v>
          </cell>
          <cell r="C5150" t="str">
            <v>合计</v>
          </cell>
          <cell r="G5150">
            <v>3.9281828716359133</v>
          </cell>
        </row>
        <row r="5152">
          <cell r="B5152" t="str">
            <v>单   价   分   析   表</v>
          </cell>
          <cell r="J5152" t="str">
            <v>工序划分</v>
          </cell>
          <cell r="Q5152" t="str">
            <v>汇总项</v>
          </cell>
        </row>
        <row r="5153">
          <cell r="J5153" t="str">
            <v>6=514</v>
          </cell>
        </row>
        <row r="5154">
          <cell r="A5154" t="str">
            <v>BOQ系数</v>
          </cell>
          <cell r="B5154" t="str">
            <v>项目编号:</v>
          </cell>
          <cell r="C5154" t="str">
            <v>抹灰</v>
          </cell>
          <cell r="G5154" t="str">
            <v>数量</v>
          </cell>
          <cell r="H5154">
            <v>7133</v>
          </cell>
          <cell r="I5154" t="str">
            <v>单价</v>
          </cell>
        </row>
        <row r="5155">
          <cell r="B5155" t="str">
            <v>项目名称:</v>
          </cell>
          <cell r="C5155" t="str">
            <v>Trowel finish of top surfaces</v>
          </cell>
          <cell r="G5155" t="str">
            <v>单位</v>
          </cell>
          <cell r="H5155">
            <v>0</v>
          </cell>
          <cell r="I5155">
            <v>3.1240829484670329</v>
          </cell>
          <cell r="J5155" t="str">
            <v>抹灰</v>
          </cell>
        </row>
        <row r="5156">
          <cell r="A5156" t="str">
            <v>抹灰</v>
          </cell>
          <cell r="B5156" t="str">
            <v>单   价:</v>
          </cell>
          <cell r="C5156">
            <v>3.1240829484670329</v>
          </cell>
          <cell r="D5156" t="str">
            <v>USD/</v>
          </cell>
          <cell r="G5156" t="str">
            <v>定额单位</v>
          </cell>
          <cell r="I5156">
            <v>304</v>
          </cell>
        </row>
        <row r="5157">
          <cell r="A5157" t="str">
            <v>定额号</v>
          </cell>
          <cell r="B5157" t="str">
            <v>E01</v>
          </cell>
          <cell r="C5157" t="str">
            <v>名称及规格</v>
          </cell>
          <cell r="D5157" t="str">
            <v>单位</v>
          </cell>
          <cell r="E5157" t="str">
            <v>数  量</v>
          </cell>
          <cell r="F5157" t="str">
            <v>单价</v>
          </cell>
          <cell r="G5157" t="str">
            <v>合价</v>
          </cell>
          <cell r="J5157" t="str">
            <v>100M2</v>
          </cell>
          <cell r="Q5157" t="str">
            <v>数量汇总</v>
          </cell>
          <cell r="R5157" t="str">
            <v>价格汇总(美元)</v>
          </cell>
          <cell r="S5157" t="str">
            <v>价格汇总(当地币)</v>
          </cell>
        </row>
        <row r="5158">
          <cell r="G5158" t="str">
            <v>美元</v>
          </cell>
          <cell r="H5158" t="str">
            <v>当地币</v>
          </cell>
          <cell r="J5158">
            <v>0.01</v>
          </cell>
        </row>
        <row r="5159">
          <cell r="A5159" t="str">
            <v>L00</v>
          </cell>
          <cell r="B5159">
            <v>1</v>
          </cell>
          <cell r="C5159" t="str">
            <v>人工</v>
          </cell>
          <cell r="G5159">
            <v>0.48449408131755023</v>
          </cell>
          <cell r="H5159">
            <v>47.068600000000011</v>
          </cell>
          <cell r="Q5159">
            <v>0</v>
          </cell>
          <cell r="R5159">
            <v>3455.8962820380857</v>
          </cell>
          <cell r="S5159">
            <v>335740.32380000007</v>
          </cell>
        </row>
        <row r="5160">
          <cell r="A5160" t="str">
            <v>L10</v>
          </cell>
          <cell r="B5160">
            <v>1.1000000000000001</v>
          </cell>
          <cell r="C5160" t="str">
            <v>力工</v>
          </cell>
          <cell r="D5160" t="str">
            <v>day</v>
          </cell>
          <cell r="E5160">
            <v>0.11992000000000001</v>
          </cell>
          <cell r="F5160">
            <v>2.8821410190427175</v>
          </cell>
          <cell r="G5160">
            <v>0.34562635100360273</v>
          </cell>
          <cell r="H5160">
            <v>33.577600000000004</v>
          </cell>
          <cell r="J5160">
            <v>11.992000000000001</v>
          </cell>
          <cell r="Q5160">
            <v>855.38936000000012</v>
          </cell>
          <cell r="R5160">
            <v>2465.3527617086984</v>
          </cell>
          <cell r="S5160">
            <v>239509.02080000003</v>
          </cell>
        </row>
        <row r="5161">
          <cell r="A5161" t="str">
            <v>L20</v>
          </cell>
          <cell r="B5161">
            <v>1.2</v>
          </cell>
          <cell r="C5161" t="str">
            <v>技工</v>
          </cell>
          <cell r="D5161" t="str">
            <v>day</v>
          </cell>
          <cell r="E5161">
            <v>2.9980000000000003E-2</v>
          </cell>
          <cell r="F5161">
            <v>4.6320123520329384</v>
          </cell>
          <cell r="G5161">
            <v>0.1388677303139475</v>
          </cell>
          <cell r="H5161">
            <v>13.491000000000001</v>
          </cell>
          <cell r="J5161">
            <v>2.9980000000000002</v>
          </cell>
          <cell r="Q5161">
            <v>213.84734000000003</v>
          </cell>
          <cell r="R5161">
            <v>990.54352032938755</v>
          </cell>
          <cell r="S5161">
            <v>96231.303000000014</v>
          </cell>
        </row>
        <row r="5162">
          <cell r="A5162" t="str">
            <v>M000</v>
          </cell>
          <cell r="B5162">
            <v>2</v>
          </cell>
          <cell r="C5162" t="str">
            <v>建筑材料</v>
          </cell>
          <cell r="G5162">
            <v>1.8858667359999999</v>
          </cell>
          <cell r="H5162">
            <v>183.21195340239998</v>
          </cell>
          <cell r="Q5162">
            <v>0</v>
          </cell>
          <cell r="R5162">
            <v>13451.887427887999</v>
          </cell>
          <cell r="S5162">
            <v>1306850.8636193192</v>
          </cell>
        </row>
        <row r="5163">
          <cell r="A5163" t="str">
            <v>M31</v>
          </cell>
          <cell r="C5163" t="str">
            <v>水泥砂浆1:2</v>
          </cell>
          <cell r="D5163" t="str">
            <v>m3</v>
          </cell>
          <cell r="E5163">
            <v>2.1739999999999999E-2</v>
          </cell>
          <cell r="F5163">
            <v>83.41</v>
          </cell>
          <cell r="G5163">
            <v>1.8133333999999999</v>
          </cell>
          <cell r="H5163">
            <v>176.16533981000001</v>
          </cell>
          <cell r="J5163">
            <v>2.1739999999999999</v>
          </cell>
          <cell r="Q5163">
            <v>155.07141999999999</v>
          </cell>
          <cell r="R5163">
            <v>12934.507142199998</v>
          </cell>
          <cell r="S5163">
            <v>1256587.36886473</v>
          </cell>
        </row>
        <row r="5164">
          <cell r="C5164">
            <v>0</v>
          </cell>
          <cell r="D5164">
            <v>0</v>
          </cell>
          <cell r="E5164">
            <v>0</v>
          </cell>
          <cell r="F5164">
            <v>0</v>
          </cell>
          <cell r="G5164">
            <v>0</v>
          </cell>
          <cell r="H5164">
            <v>0</v>
          </cell>
          <cell r="Q5164">
            <v>0</v>
          </cell>
          <cell r="R5164">
            <v>0</v>
          </cell>
          <cell r="S5164">
            <v>0</v>
          </cell>
        </row>
        <row r="5165">
          <cell r="C5165">
            <v>0</v>
          </cell>
          <cell r="D5165">
            <v>0</v>
          </cell>
          <cell r="E5165">
            <v>0</v>
          </cell>
          <cell r="F5165">
            <v>0</v>
          </cell>
          <cell r="G5165">
            <v>0</v>
          </cell>
          <cell r="H5165">
            <v>0</v>
          </cell>
          <cell r="Q5165">
            <v>0</v>
          </cell>
          <cell r="R5165">
            <v>0</v>
          </cell>
          <cell r="S5165">
            <v>0</v>
          </cell>
        </row>
        <row r="5166">
          <cell r="C5166">
            <v>0</v>
          </cell>
          <cell r="D5166">
            <v>0</v>
          </cell>
          <cell r="E5166">
            <v>0</v>
          </cell>
          <cell r="F5166">
            <v>0</v>
          </cell>
          <cell r="G5166">
            <v>0</v>
          </cell>
          <cell r="H5166">
            <v>0</v>
          </cell>
          <cell r="Q5166">
            <v>0</v>
          </cell>
          <cell r="R5166">
            <v>0</v>
          </cell>
          <cell r="S5166">
            <v>0</v>
          </cell>
        </row>
        <row r="5167">
          <cell r="C5167">
            <v>0</v>
          </cell>
          <cell r="D5167">
            <v>0</v>
          </cell>
          <cell r="E5167">
            <v>0</v>
          </cell>
          <cell r="F5167">
            <v>0</v>
          </cell>
          <cell r="G5167">
            <v>0</v>
          </cell>
          <cell r="H5167">
            <v>0</v>
          </cell>
          <cell r="Q5167">
            <v>0</v>
          </cell>
          <cell r="R5167">
            <v>0</v>
          </cell>
          <cell r="S5167">
            <v>0</v>
          </cell>
        </row>
        <row r="5168">
          <cell r="C5168">
            <v>0</v>
          </cell>
          <cell r="D5168">
            <v>0</v>
          </cell>
          <cell r="E5168">
            <v>0</v>
          </cell>
          <cell r="F5168">
            <v>0</v>
          </cell>
          <cell r="G5168">
            <v>0</v>
          </cell>
          <cell r="H5168">
            <v>0</v>
          </cell>
          <cell r="Q5168">
            <v>0</v>
          </cell>
          <cell r="R5168">
            <v>0</v>
          </cell>
          <cell r="S5168">
            <v>0</v>
          </cell>
        </row>
        <row r="5169">
          <cell r="C5169">
            <v>0</v>
          </cell>
          <cell r="D5169">
            <v>0</v>
          </cell>
          <cell r="E5169">
            <v>0</v>
          </cell>
          <cell r="F5169">
            <v>0</v>
          </cell>
          <cell r="G5169">
            <v>0</v>
          </cell>
          <cell r="H5169">
            <v>0</v>
          </cell>
          <cell r="Q5169">
            <v>0</v>
          </cell>
          <cell r="R5169">
            <v>0</v>
          </cell>
          <cell r="S5169">
            <v>0</v>
          </cell>
        </row>
        <row r="5170">
          <cell r="C5170">
            <v>0</v>
          </cell>
          <cell r="D5170">
            <v>0</v>
          </cell>
          <cell r="E5170">
            <v>0</v>
          </cell>
          <cell r="F5170">
            <v>0</v>
          </cell>
          <cell r="G5170">
            <v>0</v>
          </cell>
          <cell r="H5170">
            <v>0</v>
          </cell>
          <cell r="Q5170">
            <v>0</v>
          </cell>
          <cell r="R5170">
            <v>0</v>
          </cell>
          <cell r="S5170">
            <v>0</v>
          </cell>
        </row>
        <row r="5171">
          <cell r="C5171">
            <v>0</v>
          </cell>
          <cell r="D5171">
            <v>0</v>
          </cell>
          <cell r="E5171">
            <v>0</v>
          </cell>
          <cell r="F5171">
            <v>0</v>
          </cell>
          <cell r="G5171">
            <v>0</v>
          </cell>
          <cell r="H5171">
            <v>0</v>
          </cell>
          <cell r="Q5171">
            <v>0</v>
          </cell>
          <cell r="R5171">
            <v>0</v>
          </cell>
          <cell r="S5171">
            <v>0</v>
          </cell>
        </row>
        <row r="5172">
          <cell r="C5172">
            <v>0</v>
          </cell>
          <cell r="D5172">
            <v>0</v>
          </cell>
          <cell r="E5172">
            <v>0</v>
          </cell>
          <cell r="F5172">
            <v>0</v>
          </cell>
          <cell r="G5172">
            <v>0</v>
          </cell>
          <cell r="H5172">
            <v>0</v>
          </cell>
          <cell r="Q5172">
            <v>0</v>
          </cell>
          <cell r="R5172">
            <v>0</v>
          </cell>
          <cell r="S5172">
            <v>0</v>
          </cell>
        </row>
        <row r="5173">
          <cell r="C5173">
            <v>0</v>
          </cell>
          <cell r="D5173">
            <v>0</v>
          </cell>
          <cell r="E5173">
            <v>0</v>
          </cell>
          <cell r="F5173">
            <v>0</v>
          </cell>
          <cell r="G5173">
            <v>0</v>
          </cell>
          <cell r="H5173">
            <v>0</v>
          </cell>
          <cell r="Q5173">
            <v>0</v>
          </cell>
          <cell r="R5173">
            <v>0</v>
          </cell>
          <cell r="S5173">
            <v>0</v>
          </cell>
        </row>
        <row r="5174">
          <cell r="C5174">
            <v>0</v>
          </cell>
          <cell r="D5174">
            <v>0</v>
          </cell>
          <cell r="E5174">
            <v>0</v>
          </cell>
          <cell r="F5174">
            <v>0</v>
          </cell>
          <cell r="G5174">
            <v>0</v>
          </cell>
          <cell r="H5174">
            <v>0</v>
          </cell>
          <cell r="Q5174">
            <v>0</v>
          </cell>
          <cell r="R5174">
            <v>0</v>
          </cell>
          <cell r="S5174">
            <v>0</v>
          </cell>
        </row>
        <row r="5175">
          <cell r="C5175">
            <v>0</v>
          </cell>
          <cell r="D5175">
            <v>0</v>
          </cell>
          <cell r="E5175">
            <v>0</v>
          </cell>
          <cell r="F5175">
            <v>0</v>
          </cell>
          <cell r="G5175">
            <v>0</v>
          </cell>
          <cell r="H5175">
            <v>0</v>
          </cell>
          <cell r="Q5175">
            <v>0</v>
          </cell>
          <cell r="R5175">
            <v>0</v>
          </cell>
          <cell r="S5175">
            <v>0</v>
          </cell>
        </row>
        <row r="5176">
          <cell r="C5176">
            <v>0</v>
          </cell>
          <cell r="D5176">
            <v>0</v>
          </cell>
          <cell r="E5176">
            <v>0</v>
          </cell>
          <cell r="F5176">
            <v>0</v>
          </cell>
          <cell r="G5176">
            <v>0</v>
          </cell>
          <cell r="H5176">
            <v>0</v>
          </cell>
          <cell r="Q5176">
            <v>0</v>
          </cell>
          <cell r="R5176">
            <v>0</v>
          </cell>
          <cell r="S5176">
            <v>0</v>
          </cell>
        </row>
        <row r="5177">
          <cell r="C5177">
            <v>0</v>
          </cell>
          <cell r="D5177">
            <v>0</v>
          </cell>
          <cell r="E5177">
            <v>0</v>
          </cell>
          <cell r="F5177">
            <v>0</v>
          </cell>
          <cell r="G5177">
            <v>0</v>
          </cell>
          <cell r="H5177">
            <v>0</v>
          </cell>
          <cell r="Q5177">
            <v>0</v>
          </cell>
          <cell r="R5177">
            <v>0</v>
          </cell>
          <cell r="S5177">
            <v>0</v>
          </cell>
        </row>
        <row r="5178">
          <cell r="C5178">
            <v>0</v>
          </cell>
          <cell r="D5178">
            <v>0</v>
          </cell>
          <cell r="E5178">
            <v>0</v>
          </cell>
          <cell r="F5178">
            <v>0</v>
          </cell>
          <cell r="G5178">
            <v>0</v>
          </cell>
          <cell r="H5178">
            <v>0</v>
          </cell>
          <cell r="Q5178">
            <v>0</v>
          </cell>
          <cell r="R5178">
            <v>0</v>
          </cell>
          <cell r="S5178">
            <v>0</v>
          </cell>
        </row>
        <row r="5179">
          <cell r="C5179">
            <v>0</v>
          </cell>
          <cell r="D5179">
            <v>0</v>
          </cell>
          <cell r="E5179">
            <v>0</v>
          </cell>
          <cell r="F5179">
            <v>0</v>
          </cell>
          <cell r="G5179">
            <v>0</v>
          </cell>
          <cell r="H5179">
            <v>0</v>
          </cell>
          <cell r="Q5179">
            <v>0</v>
          </cell>
          <cell r="R5179">
            <v>0</v>
          </cell>
          <cell r="S5179">
            <v>0</v>
          </cell>
        </row>
        <row r="5180">
          <cell r="C5180">
            <v>0</v>
          </cell>
          <cell r="D5180">
            <v>0</v>
          </cell>
          <cell r="E5180">
            <v>0</v>
          </cell>
          <cell r="F5180">
            <v>0</v>
          </cell>
          <cell r="G5180">
            <v>0</v>
          </cell>
          <cell r="H5180">
            <v>0</v>
          </cell>
          <cell r="Q5180">
            <v>0</v>
          </cell>
          <cell r="R5180">
            <v>0</v>
          </cell>
          <cell r="S5180">
            <v>0</v>
          </cell>
        </row>
        <row r="5181">
          <cell r="C5181">
            <v>0</v>
          </cell>
          <cell r="D5181">
            <v>0</v>
          </cell>
          <cell r="E5181">
            <v>0</v>
          </cell>
          <cell r="F5181">
            <v>0</v>
          </cell>
          <cell r="G5181">
            <v>0</v>
          </cell>
          <cell r="H5181">
            <v>0</v>
          </cell>
          <cell r="Q5181">
            <v>0</v>
          </cell>
          <cell r="R5181">
            <v>0</v>
          </cell>
          <cell r="S5181">
            <v>0</v>
          </cell>
        </row>
        <row r="5182">
          <cell r="A5182" t="str">
            <v>m998</v>
          </cell>
          <cell r="C5182" t="str">
            <v>其它材料费</v>
          </cell>
          <cell r="D5182" t="str">
            <v>%</v>
          </cell>
          <cell r="E5182">
            <v>0.02</v>
          </cell>
          <cell r="F5182">
            <v>3.6266667999999997</v>
          </cell>
          <cell r="G5182">
            <v>7.253333599999999E-2</v>
          </cell>
          <cell r="H5182">
            <v>7.0466135923999991</v>
          </cell>
          <cell r="J5182">
            <v>2</v>
          </cell>
          <cell r="Q5182">
            <v>142.66</v>
          </cell>
          <cell r="R5182">
            <v>517.38028568799996</v>
          </cell>
          <cell r="S5182">
            <v>50263.494754589192</v>
          </cell>
        </row>
        <row r="5183">
          <cell r="A5183" t="str">
            <v>m999</v>
          </cell>
          <cell r="C5183" t="str">
            <v>其它材料费</v>
          </cell>
          <cell r="D5183" t="str">
            <v>usd</v>
          </cell>
          <cell r="E5183">
            <v>0</v>
          </cell>
          <cell r="F5183">
            <v>1</v>
          </cell>
          <cell r="G5183">
            <v>0</v>
          </cell>
          <cell r="H5183">
            <v>0</v>
          </cell>
          <cell r="Q5183">
            <v>0</v>
          </cell>
          <cell r="R5183">
            <v>0</v>
          </cell>
          <cell r="S5183">
            <v>0</v>
          </cell>
        </row>
        <row r="5184">
          <cell r="A5184" t="str">
            <v>E000</v>
          </cell>
          <cell r="B5184">
            <v>3</v>
          </cell>
          <cell r="C5184" t="str">
            <v>施工设备</v>
          </cell>
          <cell r="G5184">
            <v>0.15388565990220945</v>
          </cell>
          <cell r="H5184">
            <v>14.949991859499649</v>
          </cell>
          <cell r="Q5184">
            <v>0</v>
          </cell>
          <cell r="R5184">
            <v>1097.6664120824601</v>
          </cell>
          <cell r="S5184">
            <v>106638.29193381099</v>
          </cell>
        </row>
        <row r="5185">
          <cell r="A5185" t="str">
            <v>E016</v>
          </cell>
          <cell r="C5185" t="str">
            <v>机动翻斗车</v>
          </cell>
          <cell r="D5185" t="str">
            <v>台班</v>
          </cell>
          <cell r="E5185">
            <v>3.4999999999999996E-3</v>
          </cell>
          <cell r="F5185">
            <v>43.967331400631274</v>
          </cell>
          <cell r="G5185">
            <v>0.15388565990220945</v>
          </cell>
          <cell r="H5185">
            <v>14.949991859499649</v>
          </cell>
          <cell r="J5185">
            <v>0.35</v>
          </cell>
          <cell r="Q5185">
            <v>24.965499999999999</v>
          </cell>
          <cell r="R5185">
            <v>1097.6664120824601</v>
          </cell>
          <cell r="S5185">
            <v>106638.29193381099</v>
          </cell>
        </row>
        <row r="5186">
          <cell r="C5186">
            <v>0</v>
          </cell>
          <cell r="D5186">
            <v>0</v>
          </cell>
          <cell r="E5186">
            <v>0</v>
          </cell>
          <cell r="F5186">
            <v>0</v>
          </cell>
          <cell r="G5186">
            <v>0</v>
          </cell>
          <cell r="H5186">
            <v>0</v>
          </cell>
          <cell r="Q5186">
            <v>0</v>
          </cell>
          <cell r="R5186">
            <v>0</v>
          </cell>
          <cell r="S5186">
            <v>0</v>
          </cell>
        </row>
        <row r="5187">
          <cell r="C5187">
            <v>0</v>
          </cell>
          <cell r="D5187">
            <v>0</v>
          </cell>
          <cell r="E5187">
            <v>0</v>
          </cell>
          <cell r="F5187">
            <v>0</v>
          </cell>
          <cell r="G5187">
            <v>0</v>
          </cell>
          <cell r="H5187">
            <v>0</v>
          </cell>
          <cell r="Q5187">
            <v>0</v>
          </cell>
          <cell r="R5187">
            <v>0</v>
          </cell>
          <cell r="S5187">
            <v>0</v>
          </cell>
        </row>
        <row r="5188">
          <cell r="C5188">
            <v>0</v>
          </cell>
          <cell r="D5188">
            <v>0</v>
          </cell>
          <cell r="E5188">
            <v>0</v>
          </cell>
          <cell r="F5188">
            <v>0</v>
          </cell>
          <cell r="G5188">
            <v>0</v>
          </cell>
          <cell r="H5188">
            <v>0</v>
          </cell>
          <cell r="Q5188">
            <v>0</v>
          </cell>
          <cell r="R5188">
            <v>0</v>
          </cell>
          <cell r="S5188">
            <v>0</v>
          </cell>
        </row>
        <row r="5189">
          <cell r="C5189">
            <v>0</v>
          </cell>
          <cell r="D5189">
            <v>0</v>
          </cell>
          <cell r="E5189">
            <v>0</v>
          </cell>
          <cell r="F5189">
            <v>0</v>
          </cell>
          <cell r="G5189">
            <v>0</v>
          </cell>
          <cell r="H5189">
            <v>0</v>
          </cell>
          <cell r="Q5189">
            <v>0</v>
          </cell>
          <cell r="R5189">
            <v>0</v>
          </cell>
          <cell r="S5189">
            <v>0</v>
          </cell>
        </row>
        <row r="5190">
          <cell r="C5190">
            <v>0</v>
          </cell>
          <cell r="D5190">
            <v>0</v>
          </cell>
          <cell r="E5190">
            <v>0</v>
          </cell>
          <cell r="F5190">
            <v>0</v>
          </cell>
          <cell r="G5190">
            <v>0</v>
          </cell>
          <cell r="H5190">
            <v>0</v>
          </cell>
          <cell r="Q5190">
            <v>0</v>
          </cell>
          <cell r="R5190">
            <v>0</v>
          </cell>
          <cell r="S5190">
            <v>0</v>
          </cell>
        </row>
        <row r="5191">
          <cell r="C5191">
            <v>0</v>
          </cell>
          <cell r="D5191">
            <v>0</v>
          </cell>
          <cell r="E5191">
            <v>0</v>
          </cell>
          <cell r="F5191">
            <v>0</v>
          </cell>
          <cell r="G5191">
            <v>0</v>
          </cell>
          <cell r="H5191">
            <v>0</v>
          </cell>
          <cell r="Q5191">
            <v>0</v>
          </cell>
          <cell r="R5191">
            <v>0</v>
          </cell>
          <cell r="S5191">
            <v>0</v>
          </cell>
        </row>
        <row r="5192">
          <cell r="C5192">
            <v>0</v>
          </cell>
          <cell r="D5192">
            <v>0</v>
          </cell>
          <cell r="E5192">
            <v>0</v>
          </cell>
          <cell r="F5192">
            <v>0</v>
          </cell>
          <cell r="G5192">
            <v>0</v>
          </cell>
          <cell r="H5192">
            <v>0</v>
          </cell>
          <cell r="Q5192">
            <v>0</v>
          </cell>
          <cell r="R5192">
            <v>0</v>
          </cell>
          <cell r="S5192">
            <v>0</v>
          </cell>
        </row>
        <row r="5193">
          <cell r="C5193">
            <v>0</v>
          </cell>
          <cell r="D5193">
            <v>0</v>
          </cell>
          <cell r="E5193">
            <v>0</v>
          </cell>
          <cell r="F5193">
            <v>0</v>
          </cell>
          <cell r="G5193">
            <v>0</v>
          </cell>
          <cell r="H5193">
            <v>0</v>
          </cell>
          <cell r="Q5193">
            <v>0</v>
          </cell>
          <cell r="R5193">
            <v>0</v>
          </cell>
          <cell r="S5193">
            <v>0</v>
          </cell>
        </row>
        <row r="5194">
          <cell r="C5194">
            <v>0</v>
          </cell>
          <cell r="D5194">
            <v>0</v>
          </cell>
          <cell r="E5194">
            <v>0</v>
          </cell>
          <cell r="F5194">
            <v>0</v>
          </cell>
          <cell r="G5194">
            <v>0</v>
          </cell>
          <cell r="H5194">
            <v>0</v>
          </cell>
          <cell r="Q5194">
            <v>0</v>
          </cell>
          <cell r="R5194">
            <v>0</v>
          </cell>
          <cell r="S5194">
            <v>0</v>
          </cell>
        </row>
        <row r="5195">
          <cell r="C5195">
            <v>0</v>
          </cell>
          <cell r="D5195">
            <v>0</v>
          </cell>
          <cell r="E5195">
            <v>0</v>
          </cell>
          <cell r="F5195">
            <v>0</v>
          </cell>
          <cell r="H5195">
            <v>0</v>
          </cell>
          <cell r="Q5195">
            <v>0</v>
          </cell>
          <cell r="R5195">
            <v>0</v>
          </cell>
          <cell r="S5195">
            <v>0</v>
          </cell>
        </row>
        <row r="5196">
          <cell r="C5196">
            <v>0</v>
          </cell>
          <cell r="D5196">
            <v>0</v>
          </cell>
          <cell r="E5196">
            <v>0</v>
          </cell>
          <cell r="F5196">
            <v>0</v>
          </cell>
          <cell r="H5196">
            <v>0</v>
          </cell>
          <cell r="Q5196">
            <v>0</v>
          </cell>
          <cell r="R5196">
            <v>0</v>
          </cell>
          <cell r="S5196">
            <v>0</v>
          </cell>
        </row>
        <row r="5197">
          <cell r="B5197">
            <v>4</v>
          </cell>
          <cell r="C5197" t="str">
            <v>基本直接费</v>
          </cell>
          <cell r="G5197">
            <v>2.5242464772197599</v>
          </cell>
        </row>
        <row r="5198">
          <cell r="B5198">
            <v>5</v>
          </cell>
          <cell r="C5198" t="str">
            <v>其他直接费</v>
          </cell>
          <cell r="G5198">
            <v>0.40985057354116444</v>
          </cell>
        </row>
        <row r="5199">
          <cell r="B5199">
            <v>6</v>
          </cell>
          <cell r="C5199" t="str">
            <v>间接费</v>
          </cell>
          <cell r="G5199">
            <v>0.18998589770610849</v>
          </cell>
        </row>
        <row r="5200">
          <cell r="B5200">
            <v>7</v>
          </cell>
          <cell r="C5200" t="str">
            <v>合计</v>
          </cell>
          <cell r="G5200">
            <v>3.1240829484670329</v>
          </cell>
        </row>
        <row r="5202">
          <cell r="B5202" t="str">
            <v>单   价   分   析   表</v>
          </cell>
          <cell r="J5202" t="str">
            <v>工序划分</v>
          </cell>
          <cell r="Q5202" t="str">
            <v>汇总项</v>
          </cell>
        </row>
        <row r="5204">
          <cell r="A5204" t="str">
            <v>BOQ系数</v>
          </cell>
          <cell r="B5204" t="str">
            <v>项目编号:</v>
          </cell>
          <cell r="C5204" t="str">
            <v>沥青漆</v>
          </cell>
          <cell r="G5204" t="str">
            <v>数量</v>
          </cell>
          <cell r="H5204">
            <v>772</v>
          </cell>
          <cell r="I5204" t="str">
            <v>单价</v>
          </cell>
        </row>
        <row r="5205">
          <cell r="B5205" t="str">
            <v>项目名称:</v>
          </cell>
          <cell r="C5205" t="str">
            <v xml:space="preserve">Prepare and apply two coats of bituminous paint on rendered plinth walls </v>
          </cell>
          <cell r="G5205" t="str">
            <v>单位</v>
          </cell>
          <cell r="H5205">
            <v>0</v>
          </cell>
          <cell r="I5205">
            <v>6.6637417590943855</v>
          </cell>
          <cell r="J5205" t="str">
            <v>防水层</v>
          </cell>
        </row>
        <row r="5206">
          <cell r="A5206" t="str">
            <v>沥青漆</v>
          </cell>
          <cell r="B5206" t="str">
            <v>单   价:</v>
          </cell>
          <cell r="C5206">
            <v>6.6637417590943855</v>
          </cell>
          <cell r="D5206" t="str">
            <v>USD/</v>
          </cell>
          <cell r="G5206" t="str">
            <v>定额单位</v>
          </cell>
          <cell r="I5206">
            <v>647</v>
          </cell>
          <cell r="J5206" t="str">
            <v>6=874</v>
          </cell>
        </row>
        <row r="5207">
          <cell r="A5207" t="str">
            <v>定额号</v>
          </cell>
          <cell r="B5207" t="str">
            <v>E01</v>
          </cell>
          <cell r="C5207" t="str">
            <v>名称及规格</v>
          </cell>
          <cell r="D5207" t="str">
            <v>单位</v>
          </cell>
          <cell r="E5207" t="str">
            <v>数  量</v>
          </cell>
          <cell r="F5207" t="str">
            <v>单价</v>
          </cell>
          <cell r="G5207" t="str">
            <v>合价</v>
          </cell>
          <cell r="J5207" t="str">
            <v>100M2</v>
          </cell>
          <cell r="Q5207" t="str">
            <v>数量汇总</v>
          </cell>
          <cell r="R5207" t="str">
            <v>价格汇总(美元)</v>
          </cell>
          <cell r="S5207" t="str">
            <v>价格汇总(当地币)</v>
          </cell>
        </row>
        <row r="5208">
          <cell r="G5208" t="str">
            <v>美元</v>
          </cell>
          <cell r="H5208" t="str">
            <v>当地币</v>
          </cell>
          <cell r="J5208">
            <v>0.01</v>
          </cell>
        </row>
        <row r="5209">
          <cell r="A5209" t="str">
            <v>L00</v>
          </cell>
          <cell r="B5209">
            <v>1</v>
          </cell>
          <cell r="C5209" t="str">
            <v>人工</v>
          </cell>
          <cell r="G5209">
            <v>0.11700257334019556</v>
          </cell>
          <cell r="H5209">
            <v>11.3668</v>
          </cell>
          <cell r="Q5209">
            <v>0</v>
          </cell>
          <cell r="R5209">
            <v>90.325986618630978</v>
          </cell>
          <cell r="S5209">
            <v>8775.1695999999993</v>
          </cell>
        </row>
        <row r="5210">
          <cell r="A5210" t="str">
            <v>L10</v>
          </cell>
          <cell r="B5210">
            <v>1.1000000000000001</v>
          </cell>
          <cell r="C5210" t="str">
            <v>力工</v>
          </cell>
          <cell r="D5210" t="str">
            <v>day</v>
          </cell>
          <cell r="E5210">
            <v>2.896E-2</v>
          </cell>
          <cell r="F5210">
            <v>2.8821410190427175</v>
          </cell>
          <cell r="G5210">
            <v>8.3466803911477094E-2</v>
          </cell>
          <cell r="H5210">
            <v>8.1088000000000005</v>
          </cell>
          <cell r="J5210">
            <v>2.8959999999999999</v>
          </cell>
          <cell r="Q5210">
            <v>22.357119999999998</v>
          </cell>
          <cell r="R5210">
            <v>64.436372619660318</v>
          </cell>
          <cell r="S5210">
            <v>6259.9936000000007</v>
          </cell>
        </row>
        <row r="5211">
          <cell r="A5211" t="str">
            <v>L20</v>
          </cell>
          <cell r="B5211">
            <v>1.2</v>
          </cell>
          <cell r="C5211" t="str">
            <v>技工</v>
          </cell>
          <cell r="D5211" t="str">
            <v>day</v>
          </cell>
          <cell r="E5211">
            <v>7.2399999999999999E-3</v>
          </cell>
          <cell r="F5211">
            <v>4.6320123520329384</v>
          </cell>
          <cell r="G5211">
            <v>3.353576942871847E-2</v>
          </cell>
          <cell r="H5211">
            <v>3.2579999999999996</v>
          </cell>
          <cell r="J5211">
            <v>0.72399999999999998</v>
          </cell>
          <cell r="Q5211">
            <v>5.5892799999999996</v>
          </cell>
          <cell r="R5211">
            <v>25.88961399897066</v>
          </cell>
          <cell r="S5211">
            <v>2515.1759999999995</v>
          </cell>
        </row>
        <row r="5212">
          <cell r="A5212" t="str">
            <v>M000</v>
          </cell>
          <cell r="B5212">
            <v>2</v>
          </cell>
          <cell r="C5212" t="str">
            <v>建筑材料</v>
          </cell>
          <cell r="G5212">
            <v>5.2672740089285721</v>
          </cell>
          <cell r="H5212">
            <v>511.7156699674108</v>
          </cell>
          <cell r="Q5212">
            <v>0</v>
          </cell>
          <cell r="R5212">
            <v>4066.3355348928576</v>
          </cell>
          <cell r="S5212">
            <v>395044.49721484113</v>
          </cell>
        </row>
        <row r="5213">
          <cell r="A5213" t="str">
            <v>M05</v>
          </cell>
          <cell r="C5213" t="str">
            <v>石油沥青10#</v>
          </cell>
          <cell r="D5213" t="str">
            <v>kg</v>
          </cell>
          <cell r="E5213">
            <v>4.8899999999999997</v>
          </cell>
          <cell r="F5213">
            <v>0.92714285714285727</v>
          </cell>
          <cell r="G5213">
            <v>4.533728571428572</v>
          </cell>
          <cell r="H5213">
            <v>440.45173071428582</v>
          </cell>
          <cell r="J5213">
            <v>489</v>
          </cell>
          <cell r="Q5213">
            <v>3775.08</v>
          </cell>
          <cell r="R5213">
            <v>3500.0384571428576</v>
          </cell>
          <cell r="S5213">
            <v>340028.73611142865</v>
          </cell>
        </row>
        <row r="5214">
          <cell r="C5214">
            <v>0</v>
          </cell>
          <cell r="D5214">
            <v>0</v>
          </cell>
          <cell r="E5214">
            <v>0</v>
          </cell>
          <cell r="F5214">
            <v>0</v>
          </cell>
          <cell r="G5214">
            <v>0</v>
          </cell>
          <cell r="H5214">
            <v>0</v>
          </cell>
          <cell r="Q5214">
            <v>0</v>
          </cell>
          <cell r="R5214">
            <v>0</v>
          </cell>
          <cell r="S5214">
            <v>0</v>
          </cell>
        </row>
        <row r="5215">
          <cell r="A5215" t="str">
            <v>Q17</v>
          </cell>
          <cell r="C5215" t="str">
            <v>冷底子油</v>
          </cell>
          <cell r="D5215" t="str">
            <v>kg</v>
          </cell>
          <cell r="E5215">
            <v>0.48</v>
          </cell>
          <cell r="F5215">
            <v>1</v>
          </cell>
          <cell r="G5215">
            <v>0.48</v>
          </cell>
          <cell r="H5215">
            <v>46.631999999999998</v>
          </cell>
          <cell r="J5215">
            <v>48</v>
          </cell>
          <cell r="Q5215">
            <v>370.56</v>
          </cell>
          <cell r="R5215">
            <v>370.56</v>
          </cell>
          <cell r="S5215">
            <v>35999.903999999995</v>
          </cell>
        </row>
        <row r="5216">
          <cell r="C5216">
            <v>0</v>
          </cell>
          <cell r="D5216">
            <v>0</v>
          </cell>
          <cell r="E5216">
            <v>0</v>
          </cell>
          <cell r="F5216">
            <v>0</v>
          </cell>
          <cell r="G5216">
            <v>0</v>
          </cell>
          <cell r="H5216">
            <v>0</v>
          </cell>
          <cell r="Q5216">
            <v>0</v>
          </cell>
          <cell r="R5216">
            <v>0</v>
          </cell>
          <cell r="S5216">
            <v>0</v>
          </cell>
        </row>
        <row r="5217">
          <cell r="C5217">
            <v>0</v>
          </cell>
          <cell r="D5217">
            <v>0</v>
          </cell>
          <cell r="E5217">
            <v>0</v>
          </cell>
          <cell r="F5217">
            <v>0</v>
          </cell>
          <cell r="G5217">
            <v>0</v>
          </cell>
          <cell r="H5217">
            <v>0</v>
          </cell>
          <cell r="Q5217">
            <v>0</v>
          </cell>
          <cell r="R5217">
            <v>0</v>
          </cell>
          <cell r="S5217">
            <v>0</v>
          </cell>
        </row>
        <row r="5218">
          <cell r="C5218">
            <v>0</v>
          </cell>
          <cell r="D5218">
            <v>0</v>
          </cell>
          <cell r="E5218">
            <v>0</v>
          </cell>
          <cell r="F5218">
            <v>0</v>
          </cell>
          <cell r="G5218">
            <v>0</v>
          </cell>
          <cell r="H5218">
            <v>0</v>
          </cell>
          <cell r="Q5218">
            <v>0</v>
          </cell>
          <cell r="R5218">
            <v>0</v>
          </cell>
          <cell r="S5218">
            <v>0</v>
          </cell>
        </row>
        <row r="5219">
          <cell r="C5219">
            <v>0</v>
          </cell>
          <cell r="D5219">
            <v>0</v>
          </cell>
          <cell r="E5219">
            <v>0</v>
          </cell>
          <cell r="F5219">
            <v>0</v>
          </cell>
          <cell r="G5219">
            <v>0</v>
          </cell>
          <cell r="H5219">
            <v>0</v>
          </cell>
          <cell r="Q5219">
            <v>0</v>
          </cell>
          <cell r="R5219">
            <v>0</v>
          </cell>
          <cell r="S5219">
            <v>0</v>
          </cell>
        </row>
        <row r="5220">
          <cell r="C5220">
            <v>0</v>
          </cell>
          <cell r="D5220">
            <v>0</v>
          </cell>
          <cell r="E5220">
            <v>0</v>
          </cell>
          <cell r="F5220">
            <v>0</v>
          </cell>
          <cell r="G5220">
            <v>0</v>
          </cell>
          <cell r="H5220">
            <v>0</v>
          </cell>
          <cell r="Q5220">
            <v>0</v>
          </cell>
          <cell r="R5220">
            <v>0</v>
          </cell>
          <cell r="S5220">
            <v>0</v>
          </cell>
        </row>
        <row r="5221">
          <cell r="C5221">
            <v>0</v>
          </cell>
          <cell r="D5221">
            <v>0</v>
          </cell>
          <cell r="E5221">
            <v>0</v>
          </cell>
          <cell r="F5221">
            <v>0</v>
          </cell>
          <cell r="G5221">
            <v>0</v>
          </cell>
          <cell r="H5221">
            <v>0</v>
          </cell>
          <cell r="Q5221">
            <v>0</v>
          </cell>
          <cell r="R5221">
            <v>0</v>
          </cell>
          <cell r="S5221">
            <v>0</v>
          </cell>
        </row>
        <row r="5222">
          <cell r="C5222">
            <v>0</v>
          </cell>
          <cell r="D5222">
            <v>0</v>
          </cell>
          <cell r="E5222">
            <v>0</v>
          </cell>
          <cell r="F5222">
            <v>0</v>
          </cell>
          <cell r="G5222">
            <v>0</v>
          </cell>
          <cell r="H5222">
            <v>0</v>
          </cell>
          <cell r="Q5222">
            <v>0</v>
          </cell>
          <cell r="R5222">
            <v>0</v>
          </cell>
          <cell r="S5222">
            <v>0</v>
          </cell>
        </row>
        <row r="5223">
          <cell r="C5223">
            <v>0</v>
          </cell>
          <cell r="D5223">
            <v>0</v>
          </cell>
          <cell r="E5223">
            <v>0</v>
          </cell>
          <cell r="F5223">
            <v>0</v>
          </cell>
          <cell r="G5223">
            <v>0</v>
          </cell>
          <cell r="H5223">
            <v>0</v>
          </cell>
          <cell r="Q5223">
            <v>0</v>
          </cell>
          <cell r="R5223">
            <v>0</v>
          </cell>
          <cell r="S5223">
            <v>0</v>
          </cell>
        </row>
        <row r="5224">
          <cell r="C5224">
            <v>0</v>
          </cell>
          <cell r="D5224">
            <v>0</v>
          </cell>
          <cell r="E5224">
            <v>0</v>
          </cell>
          <cell r="F5224">
            <v>0</v>
          </cell>
          <cell r="G5224">
            <v>0</v>
          </cell>
          <cell r="H5224">
            <v>0</v>
          </cell>
          <cell r="Q5224">
            <v>0</v>
          </cell>
          <cell r="R5224">
            <v>0</v>
          </cell>
          <cell r="S5224">
            <v>0</v>
          </cell>
        </row>
        <row r="5225">
          <cell r="C5225">
            <v>0</v>
          </cell>
          <cell r="D5225">
            <v>0</v>
          </cell>
          <cell r="E5225">
            <v>0</v>
          </cell>
          <cell r="F5225">
            <v>0</v>
          </cell>
          <cell r="G5225">
            <v>0</v>
          </cell>
          <cell r="H5225">
            <v>0</v>
          </cell>
          <cell r="Q5225">
            <v>0</v>
          </cell>
          <cell r="R5225">
            <v>0</v>
          </cell>
          <cell r="S5225">
            <v>0</v>
          </cell>
        </row>
        <row r="5226">
          <cell r="C5226">
            <v>0</v>
          </cell>
          <cell r="D5226">
            <v>0</v>
          </cell>
          <cell r="E5226">
            <v>0</v>
          </cell>
          <cell r="F5226">
            <v>0</v>
          </cell>
          <cell r="G5226">
            <v>0</v>
          </cell>
          <cell r="H5226">
            <v>0</v>
          </cell>
          <cell r="Q5226">
            <v>0</v>
          </cell>
          <cell r="R5226">
            <v>0</v>
          </cell>
          <cell r="S5226">
            <v>0</v>
          </cell>
        </row>
        <row r="5227">
          <cell r="C5227">
            <v>0</v>
          </cell>
          <cell r="D5227">
            <v>0</v>
          </cell>
          <cell r="E5227">
            <v>0</v>
          </cell>
          <cell r="F5227">
            <v>0</v>
          </cell>
          <cell r="G5227">
            <v>0</v>
          </cell>
          <cell r="H5227">
            <v>0</v>
          </cell>
          <cell r="Q5227">
            <v>0</v>
          </cell>
          <cell r="R5227">
            <v>0</v>
          </cell>
          <cell r="S5227">
            <v>0</v>
          </cell>
        </row>
        <row r="5228">
          <cell r="C5228">
            <v>0</v>
          </cell>
          <cell r="D5228">
            <v>0</v>
          </cell>
          <cell r="E5228">
            <v>0</v>
          </cell>
          <cell r="F5228">
            <v>0</v>
          </cell>
          <cell r="G5228">
            <v>0</v>
          </cell>
          <cell r="H5228">
            <v>0</v>
          </cell>
          <cell r="Q5228">
            <v>0</v>
          </cell>
          <cell r="R5228">
            <v>0</v>
          </cell>
          <cell r="S5228">
            <v>0</v>
          </cell>
        </row>
        <row r="5229">
          <cell r="C5229">
            <v>0</v>
          </cell>
          <cell r="D5229">
            <v>0</v>
          </cell>
          <cell r="E5229">
            <v>0</v>
          </cell>
          <cell r="F5229">
            <v>0</v>
          </cell>
          <cell r="G5229">
            <v>0</v>
          </cell>
          <cell r="H5229">
            <v>0</v>
          </cell>
          <cell r="Q5229">
            <v>0</v>
          </cell>
          <cell r="R5229">
            <v>0</v>
          </cell>
          <cell r="S5229">
            <v>0</v>
          </cell>
        </row>
        <row r="5230">
          <cell r="C5230">
            <v>0</v>
          </cell>
          <cell r="D5230">
            <v>0</v>
          </cell>
          <cell r="E5230">
            <v>0</v>
          </cell>
          <cell r="F5230">
            <v>0</v>
          </cell>
          <cell r="G5230">
            <v>0</v>
          </cell>
          <cell r="H5230">
            <v>0</v>
          </cell>
          <cell r="Q5230">
            <v>0</v>
          </cell>
          <cell r="R5230">
            <v>0</v>
          </cell>
          <cell r="S5230">
            <v>0</v>
          </cell>
        </row>
        <row r="5231">
          <cell r="C5231">
            <v>0</v>
          </cell>
          <cell r="D5231">
            <v>0</v>
          </cell>
          <cell r="E5231">
            <v>0</v>
          </cell>
          <cell r="F5231">
            <v>0</v>
          </cell>
          <cell r="G5231">
            <v>0</v>
          </cell>
          <cell r="H5231">
            <v>0</v>
          </cell>
          <cell r="Q5231">
            <v>0</v>
          </cell>
          <cell r="R5231">
            <v>0</v>
          </cell>
          <cell r="S5231">
            <v>0</v>
          </cell>
        </row>
        <row r="5232">
          <cell r="A5232" t="str">
            <v>m998</v>
          </cell>
          <cell r="C5232" t="str">
            <v>其它材料费</v>
          </cell>
          <cell r="D5232" t="str">
            <v>%</v>
          </cell>
          <cell r="E5232">
            <v>1.7500000000000002E-2</v>
          </cell>
          <cell r="F5232">
            <v>8.774025</v>
          </cell>
          <cell r="G5232">
            <v>0.15354543750000002</v>
          </cell>
          <cell r="H5232">
            <v>14.916939253125003</v>
          </cell>
          <cell r="J5232">
            <v>1.75</v>
          </cell>
          <cell r="Q5232">
            <v>13.510000000000002</v>
          </cell>
          <cell r="R5232">
            <v>118.53707775000001</v>
          </cell>
          <cell r="S5232">
            <v>11515.877103412502</v>
          </cell>
        </row>
        <row r="5233">
          <cell r="A5233" t="str">
            <v>m999</v>
          </cell>
          <cell r="C5233" t="str">
            <v>其它材料费</v>
          </cell>
          <cell r="D5233" t="str">
            <v>usd</v>
          </cell>
          <cell r="E5233">
            <v>0.1</v>
          </cell>
          <cell r="F5233">
            <v>1</v>
          </cell>
          <cell r="G5233">
            <v>0.1</v>
          </cell>
          <cell r="H5233">
            <v>9.7150000000000016</v>
          </cell>
          <cell r="J5233">
            <v>10</v>
          </cell>
          <cell r="Q5233">
            <v>77.2</v>
          </cell>
          <cell r="R5233">
            <v>77.2</v>
          </cell>
          <cell r="S5233">
            <v>7499.9800000000014</v>
          </cell>
        </row>
        <row r="5234">
          <cell r="A5234" t="str">
            <v>E000</v>
          </cell>
          <cell r="B5234">
            <v>3</v>
          </cell>
          <cell r="C5234" t="str">
            <v>施工设备</v>
          </cell>
          <cell r="G5234">
            <v>0</v>
          </cell>
          <cell r="H5234">
            <v>0</v>
          </cell>
          <cell r="Q5234">
            <v>0</v>
          </cell>
          <cell r="R5234">
            <v>0</v>
          </cell>
          <cell r="S5234">
            <v>0</v>
          </cell>
        </row>
        <row r="5235">
          <cell r="C5235">
            <v>0</v>
          </cell>
          <cell r="D5235">
            <v>0</v>
          </cell>
          <cell r="E5235">
            <v>0</v>
          </cell>
          <cell r="F5235">
            <v>0</v>
          </cell>
          <cell r="G5235">
            <v>0</v>
          </cell>
          <cell r="H5235">
            <v>0</v>
          </cell>
          <cell r="Q5235">
            <v>0</v>
          </cell>
          <cell r="R5235">
            <v>0</v>
          </cell>
          <cell r="S5235">
            <v>0</v>
          </cell>
        </row>
        <row r="5236">
          <cell r="C5236">
            <v>0</v>
          </cell>
          <cell r="D5236">
            <v>0</v>
          </cell>
          <cell r="E5236">
            <v>0</v>
          </cell>
          <cell r="F5236">
            <v>0</v>
          </cell>
          <cell r="G5236">
            <v>0</v>
          </cell>
          <cell r="H5236">
            <v>0</v>
          </cell>
          <cell r="Q5236">
            <v>0</v>
          </cell>
          <cell r="R5236">
            <v>0</v>
          </cell>
          <cell r="S5236">
            <v>0</v>
          </cell>
        </row>
        <row r="5237">
          <cell r="C5237">
            <v>0</v>
          </cell>
          <cell r="D5237">
            <v>0</v>
          </cell>
          <cell r="E5237">
            <v>0</v>
          </cell>
          <cell r="F5237">
            <v>0</v>
          </cell>
          <cell r="G5237">
            <v>0</v>
          </cell>
          <cell r="H5237">
            <v>0</v>
          </cell>
          <cell r="Q5237">
            <v>0</v>
          </cell>
          <cell r="R5237">
            <v>0</v>
          </cell>
          <cell r="S5237">
            <v>0</v>
          </cell>
        </row>
        <row r="5238">
          <cell r="C5238">
            <v>0</v>
          </cell>
          <cell r="D5238">
            <v>0</v>
          </cell>
          <cell r="E5238">
            <v>0</v>
          </cell>
          <cell r="F5238">
            <v>0</v>
          </cell>
          <cell r="G5238">
            <v>0</v>
          </cell>
          <cell r="H5238">
            <v>0</v>
          </cell>
          <cell r="Q5238">
            <v>0</v>
          </cell>
          <cell r="R5238">
            <v>0</v>
          </cell>
          <cell r="S5238">
            <v>0</v>
          </cell>
        </row>
        <row r="5239">
          <cell r="C5239">
            <v>0</v>
          </cell>
          <cell r="D5239">
            <v>0</v>
          </cell>
          <cell r="E5239">
            <v>0</v>
          </cell>
          <cell r="F5239">
            <v>0</v>
          </cell>
          <cell r="G5239">
            <v>0</v>
          </cell>
          <cell r="H5239">
            <v>0</v>
          </cell>
          <cell r="Q5239">
            <v>0</v>
          </cell>
          <cell r="R5239">
            <v>0</v>
          </cell>
          <cell r="S5239">
            <v>0</v>
          </cell>
        </row>
        <row r="5240">
          <cell r="C5240">
            <v>0</v>
          </cell>
          <cell r="D5240">
            <v>0</v>
          </cell>
          <cell r="E5240">
            <v>0</v>
          </cell>
          <cell r="F5240">
            <v>0</v>
          </cell>
          <cell r="G5240">
            <v>0</v>
          </cell>
          <cell r="H5240">
            <v>0</v>
          </cell>
          <cell r="Q5240">
            <v>0</v>
          </cell>
          <cell r="R5240">
            <v>0</v>
          </cell>
          <cell r="S5240">
            <v>0</v>
          </cell>
        </row>
        <row r="5241">
          <cell r="C5241">
            <v>0</v>
          </cell>
          <cell r="D5241">
            <v>0</v>
          </cell>
          <cell r="E5241">
            <v>0</v>
          </cell>
          <cell r="F5241">
            <v>0</v>
          </cell>
          <cell r="G5241">
            <v>0</v>
          </cell>
          <cell r="H5241">
            <v>0</v>
          </cell>
          <cell r="Q5241">
            <v>0</v>
          </cell>
          <cell r="R5241">
            <v>0</v>
          </cell>
          <cell r="S5241">
            <v>0</v>
          </cell>
        </row>
        <row r="5242">
          <cell r="C5242">
            <v>0</v>
          </cell>
          <cell r="D5242">
            <v>0</v>
          </cell>
          <cell r="E5242">
            <v>0</v>
          </cell>
          <cell r="F5242">
            <v>0</v>
          </cell>
          <cell r="G5242">
            <v>0</v>
          </cell>
          <cell r="H5242">
            <v>0</v>
          </cell>
          <cell r="Q5242">
            <v>0</v>
          </cell>
          <cell r="R5242">
            <v>0</v>
          </cell>
          <cell r="S5242">
            <v>0</v>
          </cell>
        </row>
        <row r="5243">
          <cell r="C5243">
            <v>0</v>
          </cell>
          <cell r="D5243">
            <v>0</v>
          </cell>
          <cell r="E5243">
            <v>0</v>
          </cell>
          <cell r="F5243">
            <v>0</v>
          </cell>
          <cell r="G5243">
            <v>0</v>
          </cell>
          <cell r="H5243">
            <v>0</v>
          </cell>
          <cell r="Q5243">
            <v>0</v>
          </cell>
          <cell r="R5243">
            <v>0</v>
          </cell>
          <cell r="S5243">
            <v>0</v>
          </cell>
        </row>
        <row r="5244">
          <cell r="C5244">
            <v>0</v>
          </cell>
          <cell r="D5244">
            <v>0</v>
          </cell>
          <cell r="E5244">
            <v>0</v>
          </cell>
          <cell r="F5244">
            <v>0</v>
          </cell>
          <cell r="G5244">
            <v>0</v>
          </cell>
          <cell r="H5244">
            <v>0</v>
          </cell>
          <cell r="Q5244">
            <v>0</v>
          </cell>
          <cell r="R5244">
            <v>0</v>
          </cell>
          <cell r="S5244">
            <v>0</v>
          </cell>
        </row>
        <row r="5245">
          <cell r="C5245">
            <v>0</v>
          </cell>
          <cell r="D5245">
            <v>0</v>
          </cell>
          <cell r="E5245">
            <v>0</v>
          </cell>
          <cell r="F5245">
            <v>0</v>
          </cell>
          <cell r="H5245">
            <v>0</v>
          </cell>
          <cell r="Q5245">
            <v>0</v>
          </cell>
          <cell r="R5245">
            <v>0</v>
          </cell>
          <cell r="S5245">
            <v>0</v>
          </cell>
        </row>
        <row r="5246">
          <cell r="C5246">
            <v>0</v>
          </cell>
          <cell r="D5246">
            <v>0</v>
          </cell>
          <cell r="E5246">
            <v>0</v>
          </cell>
          <cell r="F5246">
            <v>0</v>
          </cell>
          <cell r="H5246">
            <v>0</v>
          </cell>
          <cell r="Q5246">
            <v>0</v>
          </cell>
          <cell r="R5246">
            <v>0</v>
          </cell>
          <cell r="S5246">
            <v>0</v>
          </cell>
        </row>
        <row r="5247">
          <cell r="B5247">
            <v>4</v>
          </cell>
          <cell r="C5247" t="str">
            <v>基本直接费</v>
          </cell>
          <cell r="G5247">
            <v>5.3842765822687673</v>
          </cell>
        </row>
        <row r="5248">
          <cell r="B5248">
            <v>5</v>
          </cell>
          <cell r="C5248" t="str">
            <v>其他直接费</v>
          </cell>
          <cell r="G5248">
            <v>0.87422082798255851</v>
          </cell>
        </row>
        <row r="5249">
          <cell r="B5249">
            <v>6</v>
          </cell>
          <cell r="C5249" t="str">
            <v>间接费</v>
          </cell>
          <cell r="G5249">
            <v>0.40524434884305993</v>
          </cell>
        </row>
        <row r="5250">
          <cell r="B5250">
            <v>7</v>
          </cell>
          <cell r="C5250" t="str">
            <v>合计</v>
          </cell>
          <cell r="G5250">
            <v>6.6637417590943855</v>
          </cell>
        </row>
        <row r="5252">
          <cell r="B5252" t="str">
            <v>单   价   分   析   表</v>
          </cell>
          <cell r="J5252" t="str">
            <v>工序划分</v>
          </cell>
          <cell r="Q5252" t="str">
            <v>汇总项</v>
          </cell>
        </row>
        <row r="5254">
          <cell r="A5254" t="str">
            <v>BOQ系数</v>
          </cell>
          <cell r="B5254" t="str">
            <v>项目编号:</v>
          </cell>
          <cell r="C5254" t="str">
            <v>预制砼板</v>
          </cell>
          <cell r="G5254" t="str">
            <v>数量</v>
          </cell>
          <cell r="H5254">
            <v>102</v>
          </cell>
          <cell r="I5254" t="str">
            <v>单价</v>
          </cell>
        </row>
        <row r="5255">
          <cell r="B5255" t="str">
            <v>项目名称:</v>
          </cell>
          <cell r="C5255" t="str">
            <v xml:space="preserve">Paving Slabs, cover slabs over scour,overflow channel </v>
          </cell>
          <cell r="G5255" t="str">
            <v>单位</v>
          </cell>
          <cell r="H5255">
            <v>0</v>
          </cell>
          <cell r="I5255">
            <v>45.178196066441203</v>
          </cell>
          <cell r="J5255" t="str">
            <v>砼预制</v>
          </cell>
        </row>
        <row r="5256">
          <cell r="A5256" t="str">
            <v>预制砼板</v>
          </cell>
          <cell r="B5256" t="str">
            <v>单   价:</v>
          </cell>
          <cell r="C5256">
            <v>45.178196066441203</v>
          </cell>
          <cell r="D5256" t="str">
            <v>USD/</v>
          </cell>
          <cell r="G5256" t="str">
            <v>定额单位</v>
          </cell>
          <cell r="I5256">
            <v>4389</v>
          </cell>
          <cell r="J5256" t="str">
            <v>3=492</v>
          </cell>
        </row>
        <row r="5257">
          <cell r="A5257" t="str">
            <v>定额号</v>
          </cell>
          <cell r="B5257" t="str">
            <v>E01</v>
          </cell>
          <cell r="C5257" t="str">
            <v>名称及规格</v>
          </cell>
          <cell r="D5257" t="str">
            <v>单位</v>
          </cell>
          <cell r="E5257" t="str">
            <v>数  量</v>
          </cell>
          <cell r="F5257" t="str">
            <v>单价</v>
          </cell>
          <cell r="G5257" t="str">
            <v>合价</v>
          </cell>
          <cell r="J5257" t="str">
            <v>10m3</v>
          </cell>
          <cell r="Q5257" t="str">
            <v>数量汇总</v>
          </cell>
          <cell r="R5257" t="str">
            <v>价格汇总(美元)</v>
          </cell>
          <cell r="S5257" t="str">
            <v>价格汇总(当地币)</v>
          </cell>
        </row>
        <row r="5258">
          <cell r="G5258" t="str">
            <v>美元</v>
          </cell>
          <cell r="H5258" t="str">
            <v>当地币</v>
          </cell>
          <cell r="J5258">
            <v>0.04</v>
          </cell>
        </row>
        <row r="5259">
          <cell r="A5259" t="str">
            <v>L00</v>
          </cell>
          <cell r="B5259">
            <v>1</v>
          </cell>
          <cell r="C5259" t="str">
            <v>人工</v>
          </cell>
          <cell r="G5259">
            <v>2.3762511580030878</v>
          </cell>
          <cell r="H5259">
            <v>230.8528</v>
          </cell>
          <cell r="Q5259">
            <v>0</v>
          </cell>
          <cell r="R5259">
            <v>242.37761811631495</v>
          </cell>
          <cell r="S5259">
            <v>23546.9856</v>
          </cell>
        </row>
        <row r="5260">
          <cell r="A5260" t="str">
            <v>L10</v>
          </cell>
          <cell r="B5260">
            <v>1.1000000000000001</v>
          </cell>
          <cell r="C5260" t="str">
            <v>力工</v>
          </cell>
          <cell r="D5260" t="str">
            <v>day</v>
          </cell>
          <cell r="E5260">
            <v>0.58816000000000002</v>
          </cell>
          <cell r="F5260">
            <v>2.8821410190427175</v>
          </cell>
          <cell r="G5260">
            <v>1.6951600617601648</v>
          </cell>
          <cell r="H5260">
            <v>164.68480000000002</v>
          </cell>
          <cell r="J5260">
            <v>14.704000000000001</v>
          </cell>
          <cell r="Q5260">
            <v>59.992319999999999</v>
          </cell>
          <cell r="R5260">
            <v>172.9063262995368</v>
          </cell>
          <cell r="S5260">
            <v>16797.849600000001</v>
          </cell>
        </row>
        <row r="5261">
          <cell r="A5261" t="str">
            <v>L20</v>
          </cell>
          <cell r="B5261">
            <v>1.2</v>
          </cell>
          <cell r="C5261" t="str">
            <v>技工</v>
          </cell>
          <cell r="D5261" t="str">
            <v>day</v>
          </cell>
          <cell r="E5261">
            <v>0.14704</v>
          </cell>
          <cell r="F5261">
            <v>4.6320123520329384</v>
          </cell>
          <cell r="G5261">
            <v>0.6810910962429233</v>
          </cell>
          <cell r="H5261">
            <v>66.168000000000006</v>
          </cell>
          <cell r="J5261">
            <v>3.6760000000000002</v>
          </cell>
          <cell r="Q5261">
            <v>14.99808</v>
          </cell>
          <cell r="R5261">
            <v>69.471291816778177</v>
          </cell>
          <cell r="S5261">
            <v>6749.1360000000004</v>
          </cell>
        </row>
        <row r="5262">
          <cell r="A5262" t="str">
            <v>M000</v>
          </cell>
          <cell r="B5262">
            <v>2</v>
          </cell>
          <cell r="C5262" t="str">
            <v>建筑材料</v>
          </cell>
          <cell r="G5262">
            <v>29.269454516252893</v>
          </cell>
          <cell r="H5262">
            <v>2843.5275062539686</v>
          </cell>
          <cell r="Q5262">
            <v>0</v>
          </cell>
          <cell r="R5262">
            <v>2985.4843606577952</v>
          </cell>
          <cell r="S5262">
            <v>290039.80563790479</v>
          </cell>
        </row>
        <row r="5263">
          <cell r="A5263" t="str">
            <v>C30</v>
          </cell>
          <cell r="C5263" t="str">
            <v>混凝土C30</v>
          </cell>
          <cell r="D5263" t="str">
            <v>m3</v>
          </cell>
          <cell r="E5263">
            <v>0.40600000000000003</v>
          </cell>
          <cell r="F5263">
            <v>70.819999999999993</v>
          </cell>
          <cell r="G5263">
            <v>28.75292</v>
          </cell>
          <cell r="H5263">
            <v>2793.3461780000002</v>
          </cell>
          <cell r="J5263">
            <v>10.15</v>
          </cell>
          <cell r="Q5263">
            <v>41.412000000000006</v>
          </cell>
          <cell r="R5263">
            <v>2932.7978400000002</v>
          </cell>
          <cell r="S5263">
            <v>284921.31015600002</v>
          </cell>
        </row>
        <row r="5264">
          <cell r="A5264" t="str">
            <v>Q18</v>
          </cell>
          <cell r="C5264" t="str">
            <v>草袋</v>
          </cell>
          <cell r="D5264" t="str">
            <v>no</v>
          </cell>
          <cell r="E5264">
            <v>0.90400000000000003</v>
          </cell>
          <cell r="F5264">
            <v>0.33015873015873021</v>
          </cell>
          <cell r="G5264">
            <v>0.2984634920634921</v>
          </cell>
          <cell r="H5264">
            <v>28.995728253968259</v>
          </cell>
          <cell r="J5264">
            <v>22.6</v>
          </cell>
          <cell r="Q5264">
            <v>92.207999999999998</v>
          </cell>
          <cell r="R5264">
            <v>30.443276190476194</v>
          </cell>
          <cell r="S5264">
            <v>2957.5642819047625</v>
          </cell>
        </row>
        <row r="5265">
          <cell r="A5265" t="str">
            <v>Y08</v>
          </cell>
          <cell r="C5265" t="str">
            <v>水</v>
          </cell>
          <cell r="D5265" t="str">
            <v>m3</v>
          </cell>
          <cell r="E5265">
            <v>0.3468</v>
          </cell>
          <cell r="F5265">
            <v>0.51466803911477099</v>
          </cell>
          <cell r="G5265">
            <v>0.17848687596500257</v>
          </cell>
          <cell r="H5265">
            <v>17.34</v>
          </cell>
          <cell r="J5265">
            <v>8.67</v>
          </cell>
          <cell r="Q5265">
            <v>35.373599999999996</v>
          </cell>
          <cell r="R5265">
            <v>18.205661348430262</v>
          </cell>
          <cell r="S5265">
            <v>1768.68</v>
          </cell>
        </row>
        <row r="5266">
          <cell r="A5266" t="str">
            <v>Y09</v>
          </cell>
          <cell r="C5266" t="str">
            <v>电</v>
          </cell>
          <cell r="D5266" t="str">
            <v>kwh</v>
          </cell>
          <cell r="E5266">
            <v>0.34960000000000002</v>
          </cell>
          <cell r="F5266">
            <v>0.11322696860524961</v>
          </cell>
          <cell r="G5266">
            <v>3.9584148224395266E-2</v>
          </cell>
          <cell r="H5266">
            <v>3.8456000000000001</v>
          </cell>
          <cell r="J5266">
            <v>8.74</v>
          </cell>
          <cell r="Q5266">
            <v>35.659200000000006</v>
          </cell>
          <cell r="R5266">
            <v>4.0375831188883176</v>
          </cell>
          <cell r="S5266">
            <v>392.25120000000004</v>
          </cell>
        </row>
        <row r="5267">
          <cell r="C5267">
            <v>0</v>
          </cell>
          <cell r="D5267">
            <v>0</v>
          </cell>
          <cell r="E5267">
            <v>0</v>
          </cell>
          <cell r="F5267">
            <v>0</v>
          </cell>
          <cell r="G5267">
            <v>0</v>
          </cell>
          <cell r="H5267">
            <v>0</v>
          </cell>
          <cell r="Q5267">
            <v>0</v>
          </cell>
          <cell r="R5267">
            <v>0</v>
          </cell>
          <cell r="S5267">
            <v>0</v>
          </cell>
        </row>
        <row r="5268">
          <cell r="C5268">
            <v>0</v>
          </cell>
          <cell r="D5268">
            <v>0</v>
          </cell>
          <cell r="E5268">
            <v>0</v>
          </cell>
          <cell r="F5268">
            <v>0</v>
          </cell>
          <cell r="G5268">
            <v>0</v>
          </cell>
          <cell r="H5268">
            <v>0</v>
          </cell>
          <cell r="Q5268">
            <v>0</v>
          </cell>
          <cell r="R5268">
            <v>0</v>
          </cell>
          <cell r="S5268">
            <v>0</v>
          </cell>
        </row>
        <row r="5269">
          <cell r="C5269">
            <v>0</v>
          </cell>
          <cell r="D5269">
            <v>0</v>
          </cell>
          <cell r="E5269">
            <v>0</v>
          </cell>
          <cell r="F5269">
            <v>0</v>
          </cell>
          <cell r="G5269">
            <v>0</v>
          </cell>
          <cell r="H5269">
            <v>0</v>
          </cell>
          <cell r="Q5269">
            <v>0</v>
          </cell>
          <cell r="R5269">
            <v>0</v>
          </cell>
          <cell r="S5269">
            <v>0</v>
          </cell>
        </row>
        <row r="5270">
          <cell r="C5270">
            <v>0</v>
          </cell>
          <cell r="D5270">
            <v>0</v>
          </cell>
          <cell r="E5270">
            <v>0</v>
          </cell>
          <cell r="F5270">
            <v>0</v>
          </cell>
          <cell r="G5270">
            <v>0</v>
          </cell>
          <cell r="H5270">
            <v>0</v>
          </cell>
          <cell r="Q5270">
            <v>0</v>
          </cell>
          <cell r="R5270">
            <v>0</v>
          </cell>
          <cell r="S5270">
            <v>0</v>
          </cell>
        </row>
        <row r="5271">
          <cell r="C5271">
            <v>0</v>
          </cell>
          <cell r="D5271">
            <v>0</v>
          </cell>
          <cell r="E5271">
            <v>0</v>
          </cell>
          <cell r="F5271">
            <v>0</v>
          </cell>
          <cell r="G5271">
            <v>0</v>
          </cell>
          <cell r="H5271">
            <v>0</v>
          </cell>
          <cell r="Q5271">
            <v>0</v>
          </cell>
          <cell r="R5271">
            <v>0</v>
          </cell>
          <cell r="S5271">
            <v>0</v>
          </cell>
        </row>
        <row r="5272">
          <cell r="C5272">
            <v>0</v>
          </cell>
          <cell r="D5272">
            <v>0</v>
          </cell>
          <cell r="E5272">
            <v>0</v>
          </cell>
          <cell r="F5272">
            <v>0</v>
          </cell>
          <cell r="G5272">
            <v>0</v>
          </cell>
          <cell r="H5272">
            <v>0</v>
          </cell>
          <cell r="Q5272">
            <v>0</v>
          </cell>
          <cell r="R5272">
            <v>0</v>
          </cell>
          <cell r="S5272">
            <v>0</v>
          </cell>
        </row>
        <row r="5273">
          <cell r="C5273">
            <v>0</v>
          </cell>
          <cell r="D5273">
            <v>0</v>
          </cell>
          <cell r="E5273">
            <v>0</v>
          </cell>
          <cell r="F5273">
            <v>0</v>
          </cell>
          <cell r="G5273">
            <v>0</v>
          </cell>
          <cell r="H5273">
            <v>0</v>
          </cell>
          <cell r="Q5273">
            <v>0</v>
          </cell>
          <cell r="R5273">
            <v>0</v>
          </cell>
          <cell r="S5273">
            <v>0</v>
          </cell>
        </row>
        <row r="5274">
          <cell r="C5274">
            <v>0</v>
          </cell>
          <cell r="D5274">
            <v>0</v>
          </cell>
          <cell r="E5274">
            <v>0</v>
          </cell>
          <cell r="F5274">
            <v>0</v>
          </cell>
          <cell r="G5274">
            <v>0</v>
          </cell>
          <cell r="H5274">
            <v>0</v>
          </cell>
          <cell r="Q5274">
            <v>0</v>
          </cell>
          <cell r="R5274">
            <v>0</v>
          </cell>
          <cell r="S5274">
            <v>0</v>
          </cell>
        </row>
        <row r="5275">
          <cell r="C5275">
            <v>0</v>
          </cell>
          <cell r="D5275">
            <v>0</v>
          </cell>
          <cell r="E5275">
            <v>0</v>
          </cell>
          <cell r="F5275">
            <v>0</v>
          </cell>
          <cell r="G5275">
            <v>0</v>
          </cell>
          <cell r="H5275">
            <v>0</v>
          </cell>
          <cell r="Q5275">
            <v>0</v>
          </cell>
          <cell r="R5275">
            <v>0</v>
          </cell>
          <cell r="S5275">
            <v>0</v>
          </cell>
        </row>
        <row r="5276">
          <cell r="C5276">
            <v>0</v>
          </cell>
          <cell r="D5276">
            <v>0</v>
          </cell>
          <cell r="E5276">
            <v>0</v>
          </cell>
          <cell r="F5276">
            <v>0</v>
          </cell>
          <cell r="G5276">
            <v>0</v>
          </cell>
          <cell r="H5276">
            <v>0</v>
          </cell>
          <cell r="Q5276">
            <v>0</v>
          </cell>
          <cell r="R5276">
            <v>0</v>
          </cell>
          <cell r="S5276">
            <v>0</v>
          </cell>
        </row>
        <row r="5277">
          <cell r="C5277">
            <v>0</v>
          </cell>
          <cell r="D5277">
            <v>0</v>
          </cell>
          <cell r="E5277">
            <v>0</v>
          </cell>
          <cell r="F5277">
            <v>0</v>
          </cell>
          <cell r="G5277">
            <v>0</v>
          </cell>
          <cell r="H5277">
            <v>0</v>
          </cell>
          <cell r="Q5277">
            <v>0</v>
          </cell>
          <cell r="R5277">
            <v>0</v>
          </cell>
          <cell r="S5277">
            <v>0</v>
          </cell>
        </row>
        <row r="5278">
          <cell r="C5278">
            <v>0</v>
          </cell>
          <cell r="D5278">
            <v>0</v>
          </cell>
          <cell r="E5278">
            <v>0</v>
          </cell>
          <cell r="F5278">
            <v>0</v>
          </cell>
          <cell r="G5278">
            <v>0</v>
          </cell>
          <cell r="H5278">
            <v>0</v>
          </cell>
          <cell r="Q5278">
            <v>0</v>
          </cell>
          <cell r="R5278">
            <v>0</v>
          </cell>
          <cell r="S5278">
            <v>0</v>
          </cell>
        </row>
        <row r="5279">
          <cell r="C5279">
            <v>0</v>
          </cell>
          <cell r="D5279">
            <v>0</v>
          </cell>
          <cell r="E5279">
            <v>0</v>
          </cell>
          <cell r="F5279">
            <v>0</v>
          </cell>
          <cell r="G5279">
            <v>0</v>
          </cell>
          <cell r="H5279">
            <v>0</v>
          </cell>
          <cell r="Q5279">
            <v>0</v>
          </cell>
          <cell r="R5279">
            <v>0</v>
          </cell>
          <cell r="S5279">
            <v>0</v>
          </cell>
        </row>
        <row r="5280">
          <cell r="C5280">
            <v>0</v>
          </cell>
          <cell r="D5280">
            <v>0</v>
          </cell>
          <cell r="E5280">
            <v>0</v>
          </cell>
          <cell r="F5280">
            <v>0</v>
          </cell>
          <cell r="G5280">
            <v>0</v>
          </cell>
          <cell r="H5280">
            <v>0</v>
          </cell>
          <cell r="Q5280">
            <v>0</v>
          </cell>
          <cell r="R5280">
            <v>0</v>
          </cell>
          <cell r="S5280">
            <v>0</v>
          </cell>
        </row>
        <row r="5281">
          <cell r="C5281">
            <v>0</v>
          </cell>
          <cell r="D5281">
            <v>0</v>
          </cell>
          <cell r="E5281">
            <v>0</v>
          </cell>
          <cell r="F5281">
            <v>0</v>
          </cell>
          <cell r="G5281">
            <v>0</v>
          </cell>
          <cell r="H5281">
            <v>0</v>
          </cell>
          <cell r="Q5281">
            <v>0</v>
          </cell>
          <cell r="R5281">
            <v>0</v>
          </cell>
          <cell r="S5281">
            <v>0</v>
          </cell>
        </row>
        <row r="5282">
          <cell r="A5282" t="str">
            <v>m998</v>
          </cell>
          <cell r="C5282" t="str">
            <v>其它材料费</v>
          </cell>
          <cell r="D5282" t="str">
            <v>%</v>
          </cell>
          <cell r="E5282">
            <v>0</v>
          </cell>
          <cell r="F5282">
            <v>0</v>
          </cell>
          <cell r="G5282">
            <v>0</v>
          </cell>
          <cell r="H5282">
            <v>0</v>
          </cell>
          <cell r="Q5282">
            <v>0</v>
          </cell>
          <cell r="R5282">
            <v>0</v>
          </cell>
          <cell r="S5282">
            <v>0</v>
          </cell>
        </row>
        <row r="5283">
          <cell r="A5283" t="str">
            <v>m999</v>
          </cell>
          <cell r="C5283" t="str">
            <v>其它材料费</v>
          </cell>
          <cell r="D5283" t="str">
            <v>usd</v>
          </cell>
          <cell r="E5283">
            <v>0</v>
          </cell>
          <cell r="F5283">
            <v>1</v>
          </cell>
          <cell r="G5283">
            <v>0</v>
          </cell>
          <cell r="H5283">
            <v>0</v>
          </cell>
          <cell r="Q5283">
            <v>0</v>
          </cell>
          <cell r="R5283">
            <v>0</v>
          </cell>
          <cell r="S5283">
            <v>0</v>
          </cell>
        </row>
        <row r="5284">
          <cell r="A5284" t="str">
            <v>E000</v>
          </cell>
          <cell r="B5284">
            <v>3</v>
          </cell>
          <cell r="C5284" t="str">
            <v>施工设备</v>
          </cell>
          <cell r="G5284">
            <v>4.8580953287925963</v>
          </cell>
          <cell r="H5284">
            <v>471.96396119220077</v>
          </cell>
          <cell r="Q5284">
            <v>0</v>
          </cell>
          <cell r="R5284">
            <v>495.52572353684485</v>
          </cell>
          <cell r="S5284">
            <v>48140.324041604479</v>
          </cell>
        </row>
        <row r="5285">
          <cell r="A5285" t="str">
            <v>E403</v>
          </cell>
          <cell r="C5285" t="str">
            <v>混凝土搅拌机</v>
          </cell>
          <cell r="D5285" t="str">
            <v>台班</v>
          </cell>
          <cell r="E5285">
            <v>2.3199999999999998E-2</v>
          </cell>
          <cell r="F5285">
            <v>28.477384246729034</v>
          </cell>
          <cell r="G5285">
            <v>0.66067531452411354</v>
          </cell>
          <cell r="H5285">
            <v>64.184606806017641</v>
          </cell>
          <cell r="J5285">
            <v>0.57999999999999996</v>
          </cell>
          <cell r="Q5285">
            <v>2.3663999999999996</v>
          </cell>
          <cell r="R5285">
            <v>67.388882081459585</v>
          </cell>
          <cell r="S5285">
            <v>6546.829894213799</v>
          </cell>
        </row>
        <row r="5286">
          <cell r="A5286" t="str">
            <v>E405</v>
          </cell>
          <cell r="C5286" t="str">
            <v>混凝土振捣器</v>
          </cell>
          <cell r="D5286" t="str">
            <v>台班</v>
          </cell>
          <cell r="E5286">
            <v>7.7333333333333334E-3</v>
          </cell>
          <cell r="F5286">
            <v>21.169635915217</v>
          </cell>
          <cell r="G5286">
            <v>0.16371185107767813</v>
          </cell>
          <cell r="H5286">
            <v>15.904606332196431</v>
          </cell>
          <cell r="J5286">
            <v>0.19333333333333333</v>
          </cell>
          <cell r="Q5286">
            <v>0.78880000000000006</v>
          </cell>
          <cell r="R5286">
            <v>16.698608809923169</v>
          </cell>
          <cell r="S5286">
            <v>1622.2698458840359</v>
          </cell>
        </row>
        <row r="5287">
          <cell r="A5287" t="str">
            <v>E016</v>
          </cell>
          <cell r="C5287" t="str">
            <v>机动翻斗车</v>
          </cell>
          <cell r="D5287" t="str">
            <v>台班</v>
          </cell>
          <cell r="E5287">
            <v>4.5199999999999997E-2</v>
          </cell>
          <cell r="F5287">
            <v>43.967331400631274</v>
          </cell>
          <cell r="G5287">
            <v>1.9873233793085334</v>
          </cell>
          <cell r="H5287">
            <v>193.06846629982402</v>
          </cell>
          <cell r="J5287">
            <v>1.1299999999999999</v>
          </cell>
          <cell r="Q5287">
            <v>4.6103999999999994</v>
          </cell>
          <cell r="R5287">
            <v>202.7069846894704</v>
          </cell>
          <cell r="S5287">
            <v>19692.983562582049</v>
          </cell>
        </row>
        <row r="5288">
          <cell r="A5288" t="str">
            <v>E503</v>
          </cell>
          <cell r="C5288" t="str">
            <v>汽车式起重机8T</v>
          </cell>
          <cell r="D5288" t="str">
            <v>台班</v>
          </cell>
          <cell r="E5288">
            <v>1.5466666666666667E-2</v>
          </cell>
          <cell r="F5288">
            <v>132.30936102687099</v>
          </cell>
          <cell r="G5288">
            <v>2.0463847838822713</v>
          </cell>
          <cell r="H5288">
            <v>198.80628175416265</v>
          </cell>
          <cell r="J5288">
            <v>0.38666666666666666</v>
          </cell>
          <cell r="Q5288">
            <v>1.5776000000000001</v>
          </cell>
          <cell r="R5288">
            <v>208.73124795599168</v>
          </cell>
          <cell r="S5288">
            <v>20278.240738924589</v>
          </cell>
        </row>
        <row r="5289">
          <cell r="C5289">
            <v>0</v>
          </cell>
          <cell r="D5289">
            <v>0</v>
          </cell>
          <cell r="E5289">
            <v>0</v>
          </cell>
          <cell r="F5289">
            <v>0</v>
          </cell>
          <cell r="G5289">
            <v>0</v>
          </cell>
          <cell r="H5289">
            <v>0</v>
          </cell>
          <cell r="Q5289">
            <v>0</v>
          </cell>
          <cell r="R5289">
            <v>0</v>
          </cell>
          <cell r="S5289">
            <v>0</v>
          </cell>
        </row>
        <row r="5290">
          <cell r="C5290">
            <v>0</v>
          </cell>
          <cell r="D5290">
            <v>0</v>
          </cell>
          <cell r="E5290">
            <v>0</v>
          </cell>
          <cell r="F5290">
            <v>0</v>
          </cell>
          <cell r="G5290">
            <v>0</v>
          </cell>
          <cell r="H5290">
            <v>0</v>
          </cell>
          <cell r="Q5290">
            <v>0</v>
          </cell>
          <cell r="R5290">
            <v>0</v>
          </cell>
          <cell r="S5290">
            <v>0</v>
          </cell>
        </row>
        <row r="5291">
          <cell r="C5291">
            <v>0</v>
          </cell>
          <cell r="D5291">
            <v>0</v>
          </cell>
          <cell r="E5291">
            <v>0</v>
          </cell>
          <cell r="F5291">
            <v>0</v>
          </cell>
          <cell r="G5291">
            <v>0</v>
          </cell>
          <cell r="H5291">
            <v>0</v>
          </cell>
          <cell r="Q5291">
            <v>0</v>
          </cell>
          <cell r="R5291">
            <v>0</v>
          </cell>
          <cell r="S5291">
            <v>0</v>
          </cell>
        </row>
        <row r="5292">
          <cell r="C5292">
            <v>0</v>
          </cell>
          <cell r="D5292">
            <v>0</v>
          </cell>
          <cell r="E5292">
            <v>0</v>
          </cell>
          <cell r="F5292">
            <v>0</v>
          </cell>
          <cell r="G5292">
            <v>0</v>
          </cell>
          <cell r="H5292">
            <v>0</v>
          </cell>
          <cell r="Q5292">
            <v>0</v>
          </cell>
          <cell r="R5292">
            <v>0</v>
          </cell>
          <cell r="S5292">
            <v>0</v>
          </cell>
        </row>
        <row r="5293">
          <cell r="C5293">
            <v>0</v>
          </cell>
          <cell r="D5293">
            <v>0</v>
          </cell>
          <cell r="E5293">
            <v>0</v>
          </cell>
          <cell r="F5293">
            <v>0</v>
          </cell>
          <cell r="G5293">
            <v>0</v>
          </cell>
          <cell r="H5293">
            <v>0</v>
          </cell>
          <cell r="Q5293">
            <v>0</v>
          </cell>
          <cell r="R5293">
            <v>0</v>
          </cell>
          <cell r="S5293">
            <v>0</v>
          </cell>
        </row>
        <row r="5294">
          <cell r="C5294">
            <v>0</v>
          </cell>
          <cell r="D5294">
            <v>0</v>
          </cell>
          <cell r="E5294">
            <v>0</v>
          </cell>
          <cell r="F5294">
            <v>0</v>
          </cell>
          <cell r="G5294">
            <v>0</v>
          </cell>
          <cell r="H5294">
            <v>0</v>
          </cell>
          <cell r="Q5294">
            <v>0</v>
          </cell>
          <cell r="R5294">
            <v>0</v>
          </cell>
          <cell r="S5294">
            <v>0</v>
          </cell>
        </row>
        <row r="5295">
          <cell r="C5295">
            <v>0</v>
          </cell>
          <cell r="D5295">
            <v>0</v>
          </cell>
          <cell r="E5295">
            <v>0</v>
          </cell>
          <cell r="F5295">
            <v>0</v>
          </cell>
          <cell r="H5295">
            <v>0</v>
          </cell>
          <cell r="Q5295">
            <v>0</v>
          </cell>
          <cell r="R5295">
            <v>0</v>
          </cell>
          <cell r="S5295">
            <v>0</v>
          </cell>
        </row>
        <row r="5296">
          <cell r="C5296">
            <v>0</v>
          </cell>
          <cell r="D5296">
            <v>0</v>
          </cell>
          <cell r="E5296">
            <v>0</v>
          </cell>
          <cell r="F5296">
            <v>0</v>
          </cell>
          <cell r="H5296">
            <v>0</v>
          </cell>
          <cell r="Q5296">
            <v>0</v>
          </cell>
          <cell r="R5296">
            <v>0</v>
          </cell>
          <cell r="S5296">
            <v>0</v>
          </cell>
        </row>
        <row r="5297">
          <cell r="B5297">
            <v>4</v>
          </cell>
          <cell r="C5297" t="str">
            <v>基本直接费</v>
          </cell>
          <cell r="G5297">
            <v>36.503801003048572</v>
          </cell>
        </row>
        <row r="5298">
          <cell r="B5298">
            <v>5</v>
          </cell>
          <cell r="C5298" t="str">
            <v>其他直接费</v>
          </cell>
          <cell r="G5298">
            <v>5.9269583666054508</v>
          </cell>
        </row>
        <row r="5299">
          <cell r="B5299">
            <v>6</v>
          </cell>
          <cell r="C5299" t="str">
            <v>间接费</v>
          </cell>
          <cell r="G5299">
            <v>2.7474366967871782</v>
          </cell>
        </row>
        <row r="5300">
          <cell r="B5300">
            <v>7</v>
          </cell>
          <cell r="C5300" t="str">
            <v>合计</v>
          </cell>
          <cell r="G5300">
            <v>45.178196066441203</v>
          </cell>
        </row>
        <row r="5302">
          <cell r="B5302" t="str">
            <v>单   价   分   析   表</v>
          </cell>
          <cell r="J5302" t="str">
            <v>工序划分</v>
          </cell>
          <cell r="Q5302" t="str">
            <v>汇总项</v>
          </cell>
        </row>
        <row r="5304">
          <cell r="A5304" t="str">
            <v>BOQ系数</v>
          </cell>
          <cell r="B5304" t="str">
            <v>项目编号:</v>
          </cell>
          <cell r="C5304" t="str">
            <v>预制砼板2</v>
          </cell>
          <cell r="G5304" t="str">
            <v>数量</v>
          </cell>
          <cell r="H5304">
            <v>65</v>
          </cell>
          <cell r="I5304" t="str">
            <v>单价</v>
          </cell>
        </row>
        <row r="5305">
          <cell r="B5305" t="str">
            <v>项目名称:</v>
          </cell>
          <cell r="C5305" t="str">
            <v>Slabs size 600 x 600 x 50mm Thick  laid on and including 50mm thick bed of sand and jointing and pointing in cement mortar</v>
          </cell>
          <cell r="G5305" t="str">
            <v>单位</v>
          </cell>
          <cell r="H5305">
            <v>0</v>
          </cell>
          <cell r="I5305">
            <v>2.0330188229898543</v>
          </cell>
          <cell r="J5305" t="str">
            <v>砼预制</v>
          </cell>
        </row>
        <row r="5306">
          <cell r="A5306" t="str">
            <v>预制砼板2</v>
          </cell>
          <cell r="B5306" t="str">
            <v>单   价:</v>
          </cell>
          <cell r="C5306">
            <v>2.0330188229898543</v>
          </cell>
          <cell r="D5306" t="str">
            <v>USD/</v>
          </cell>
          <cell r="G5306" t="str">
            <v>定额单位</v>
          </cell>
          <cell r="I5306">
            <v>198</v>
          </cell>
          <cell r="J5306" t="str">
            <v>3=492</v>
          </cell>
        </row>
        <row r="5307">
          <cell r="A5307" t="str">
            <v>定额号</v>
          </cell>
          <cell r="B5307" t="str">
            <v>E01</v>
          </cell>
          <cell r="C5307" t="str">
            <v>名称及规格</v>
          </cell>
          <cell r="D5307" t="str">
            <v>单位</v>
          </cell>
          <cell r="E5307" t="str">
            <v>数  量</v>
          </cell>
          <cell r="F5307" t="str">
            <v>单价</v>
          </cell>
          <cell r="G5307" t="str">
            <v>合价</v>
          </cell>
          <cell r="J5307" t="str">
            <v>10m3</v>
          </cell>
          <cell r="Q5307" t="str">
            <v>数量汇总</v>
          </cell>
          <cell r="R5307" t="str">
            <v>价格汇总(美元)</v>
          </cell>
          <cell r="S5307" t="str">
            <v>价格汇总(当地币)</v>
          </cell>
        </row>
        <row r="5308">
          <cell r="G5308" t="str">
            <v>美元</v>
          </cell>
          <cell r="H5308" t="str">
            <v>当地币</v>
          </cell>
          <cell r="J5308">
            <v>1.8E-3</v>
          </cell>
        </row>
        <row r="5309">
          <cell r="A5309" t="str">
            <v>L00</v>
          </cell>
          <cell r="B5309">
            <v>1</v>
          </cell>
          <cell r="C5309" t="str">
            <v>人工</v>
          </cell>
          <cell r="G5309">
            <v>0.10693130211013896</v>
          </cell>
          <cell r="H5309">
            <v>10.388376000000001</v>
          </cell>
          <cell r="Q5309">
            <v>0</v>
          </cell>
          <cell r="R5309">
            <v>6.9505346371590324</v>
          </cell>
          <cell r="S5309">
            <v>675.24444000000005</v>
          </cell>
        </row>
        <row r="5310">
          <cell r="A5310" t="str">
            <v>L10</v>
          </cell>
          <cell r="B5310">
            <v>1.1000000000000001</v>
          </cell>
          <cell r="C5310" t="str">
            <v>力工</v>
          </cell>
          <cell r="D5310" t="str">
            <v>day</v>
          </cell>
          <cell r="E5310">
            <v>2.64672E-2</v>
          </cell>
          <cell r="F5310">
            <v>2.8821410190427175</v>
          </cell>
          <cell r="G5310">
            <v>7.6282202779207414E-2</v>
          </cell>
          <cell r="H5310">
            <v>7.4108160000000005</v>
          </cell>
          <cell r="J5310">
            <v>14.704000000000001</v>
          </cell>
          <cell r="Q5310">
            <v>1.7203679999999999</v>
          </cell>
          <cell r="R5310">
            <v>4.9583431806484821</v>
          </cell>
          <cell r="S5310">
            <v>481.70304000000004</v>
          </cell>
        </row>
        <row r="5311">
          <cell r="A5311" t="str">
            <v>L20</v>
          </cell>
          <cell r="B5311">
            <v>1.2</v>
          </cell>
          <cell r="C5311" t="str">
            <v>技工</v>
          </cell>
          <cell r="D5311" t="str">
            <v>day</v>
          </cell>
          <cell r="E5311">
            <v>6.6167999999999999E-3</v>
          </cell>
          <cell r="F5311">
            <v>4.6320123520329384</v>
          </cell>
          <cell r="G5311">
            <v>3.0649099330931545E-2</v>
          </cell>
          <cell r="H5311">
            <v>2.97756</v>
          </cell>
          <cell r="J5311">
            <v>3.6760000000000002</v>
          </cell>
          <cell r="Q5311">
            <v>0.43009199999999997</v>
          </cell>
          <cell r="R5311">
            <v>1.9921914565105505</v>
          </cell>
          <cell r="S5311">
            <v>193.54140000000001</v>
          </cell>
        </row>
        <row r="5312">
          <cell r="A5312" t="str">
            <v>M000</v>
          </cell>
          <cell r="B5312">
            <v>2</v>
          </cell>
          <cell r="C5312" t="str">
            <v>建筑材料</v>
          </cell>
          <cell r="G5312">
            <v>1.3171254532313801</v>
          </cell>
          <cell r="H5312">
            <v>127.95873778142858</v>
          </cell>
          <cell r="Q5312">
            <v>0</v>
          </cell>
          <cell r="R5312">
            <v>85.613154460039709</v>
          </cell>
          <cell r="S5312">
            <v>8317.3179557928579</v>
          </cell>
        </row>
        <row r="5313">
          <cell r="A5313" t="str">
            <v>C30</v>
          </cell>
          <cell r="C5313" t="str">
            <v>混凝土C30</v>
          </cell>
          <cell r="D5313" t="str">
            <v>m3</v>
          </cell>
          <cell r="E5313">
            <v>1.8270000000000002E-2</v>
          </cell>
          <cell r="F5313">
            <v>70.819999999999993</v>
          </cell>
          <cell r="G5313">
            <v>1.2938814000000001</v>
          </cell>
          <cell r="H5313">
            <v>125.70057801000002</v>
          </cell>
          <cell r="J5313">
            <v>10.15</v>
          </cell>
          <cell r="Q5313">
            <v>1.1875500000000001</v>
          </cell>
          <cell r="R5313">
            <v>84.102291000000008</v>
          </cell>
          <cell r="S5313">
            <v>8170.5375706500008</v>
          </cell>
        </row>
        <row r="5314">
          <cell r="A5314" t="str">
            <v>Q18</v>
          </cell>
          <cell r="C5314" t="str">
            <v>草袋</v>
          </cell>
          <cell r="D5314" t="str">
            <v>no</v>
          </cell>
          <cell r="E5314">
            <v>4.0680000000000001E-2</v>
          </cell>
          <cell r="F5314">
            <v>0.33015873015873021</v>
          </cell>
          <cell r="G5314">
            <v>1.3430857142857145E-2</v>
          </cell>
          <cell r="H5314">
            <v>1.3048077714285717</v>
          </cell>
          <cell r="J5314">
            <v>22.6</v>
          </cell>
          <cell r="Q5314">
            <v>2.6442000000000001</v>
          </cell>
          <cell r="R5314">
            <v>0.8730057142857145</v>
          </cell>
          <cell r="S5314">
            <v>84.812505142857162</v>
          </cell>
        </row>
        <row r="5315">
          <cell r="A5315" t="str">
            <v>Y08</v>
          </cell>
          <cell r="C5315" t="str">
            <v>水</v>
          </cell>
          <cell r="D5315" t="str">
            <v>m3</v>
          </cell>
          <cell r="E5315">
            <v>1.5606E-2</v>
          </cell>
          <cell r="F5315">
            <v>0.51466803911477099</v>
          </cell>
          <cell r="G5315">
            <v>8.031909418425116E-3</v>
          </cell>
          <cell r="H5315">
            <v>0.7803000000000001</v>
          </cell>
          <cell r="J5315">
            <v>8.67</v>
          </cell>
          <cell r="Q5315">
            <v>1.0143899999999999</v>
          </cell>
          <cell r="R5315">
            <v>0.52207411219763256</v>
          </cell>
          <cell r="S5315">
            <v>50.719500000000004</v>
          </cell>
        </row>
        <row r="5316">
          <cell r="A5316" t="str">
            <v>Y09</v>
          </cell>
          <cell r="C5316" t="str">
            <v>电</v>
          </cell>
          <cell r="D5316" t="str">
            <v>kwh</v>
          </cell>
          <cell r="E5316">
            <v>1.5731999999999999E-2</v>
          </cell>
          <cell r="F5316">
            <v>0.11322696860524961</v>
          </cell>
          <cell r="G5316">
            <v>1.7812866700977869E-3</v>
          </cell>
          <cell r="H5316">
            <v>0.17305200000000001</v>
          </cell>
          <cell r="J5316">
            <v>8.74</v>
          </cell>
          <cell r="Q5316">
            <v>1.02258</v>
          </cell>
          <cell r="R5316">
            <v>0.11578363355635615</v>
          </cell>
          <cell r="S5316">
            <v>11.248380000000001</v>
          </cell>
        </row>
        <row r="5317">
          <cell r="C5317">
            <v>0</v>
          </cell>
          <cell r="D5317">
            <v>0</v>
          </cell>
          <cell r="E5317">
            <v>0</v>
          </cell>
          <cell r="F5317">
            <v>0</v>
          </cell>
          <cell r="G5317">
            <v>0</v>
          </cell>
          <cell r="H5317">
            <v>0</v>
          </cell>
          <cell r="Q5317">
            <v>0</v>
          </cell>
          <cell r="R5317">
            <v>0</v>
          </cell>
          <cell r="S5317">
            <v>0</v>
          </cell>
        </row>
        <row r="5318">
          <cell r="C5318">
            <v>0</v>
          </cell>
          <cell r="D5318">
            <v>0</v>
          </cell>
          <cell r="E5318">
            <v>0</v>
          </cell>
          <cell r="F5318">
            <v>0</v>
          </cell>
          <cell r="G5318">
            <v>0</v>
          </cell>
          <cell r="H5318">
            <v>0</v>
          </cell>
          <cell r="Q5318">
            <v>0</v>
          </cell>
          <cell r="R5318">
            <v>0</v>
          </cell>
          <cell r="S5318">
            <v>0</v>
          </cell>
        </row>
        <row r="5319">
          <cell r="C5319">
            <v>0</v>
          </cell>
          <cell r="D5319">
            <v>0</v>
          </cell>
          <cell r="E5319">
            <v>0</v>
          </cell>
          <cell r="F5319">
            <v>0</v>
          </cell>
          <cell r="G5319">
            <v>0</v>
          </cell>
          <cell r="H5319">
            <v>0</v>
          </cell>
          <cell r="Q5319">
            <v>0</v>
          </cell>
          <cell r="R5319">
            <v>0</v>
          </cell>
          <cell r="S5319">
            <v>0</v>
          </cell>
        </row>
        <row r="5320">
          <cell r="C5320">
            <v>0</v>
          </cell>
          <cell r="D5320">
            <v>0</v>
          </cell>
          <cell r="E5320">
            <v>0</v>
          </cell>
          <cell r="F5320">
            <v>0</v>
          </cell>
          <cell r="G5320">
            <v>0</v>
          </cell>
          <cell r="H5320">
            <v>0</v>
          </cell>
          <cell r="Q5320">
            <v>0</v>
          </cell>
          <cell r="R5320">
            <v>0</v>
          </cell>
          <cell r="S5320">
            <v>0</v>
          </cell>
        </row>
        <row r="5321">
          <cell r="C5321">
            <v>0</v>
          </cell>
          <cell r="D5321">
            <v>0</v>
          </cell>
          <cell r="E5321">
            <v>0</v>
          </cell>
          <cell r="F5321">
            <v>0</v>
          </cell>
          <cell r="G5321">
            <v>0</v>
          </cell>
          <cell r="H5321">
            <v>0</v>
          </cell>
          <cell r="Q5321">
            <v>0</v>
          </cell>
          <cell r="R5321">
            <v>0</v>
          </cell>
          <cell r="S5321">
            <v>0</v>
          </cell>
        </row>
        <row r="5322">
          <cell r="C5322">
            <v>0</v>
          </cell>
          <cell r="D5322">
            <v>0</v>
          </cell>
          <cell r="E5322">
            <v>0</v>
          </cell>
          <cell r="F5322">
            <v>0</v>
          </cell>
          <cell r="G5322">
            <v>0</v>
          </cell>
          <cell r="H5322">
            <v>0</v>
          </cell>
          <cell r="Q5322">
            <v>0</v>
          </cell>
          <cell r="R5322">
            <v>0</v>
          </cell>
          <cell r="S5322">
            <v>0</v>
          </cell>
        </row>
        <row r="5323">
          <cell r="C5323">
            <v>0</v>
          </cell>
          <cell r="D5323">
            <v>0</v>
          </cell>
          <cell r="E5323">
            <v>0</v>
          </cell>
          <cell r="F5323">
            <v>0</v>
          </cell>
          <cell r="G5323">
            <v>0</v>
          </cell>
          <cell r="H5323">
            <v>0</v>
          </cell>
          <cell r="Q5323">
            <v>0</v>
          </cell>
          <cell r="R5323">
            <v>0</v>
          </cell>
          <cell r="S5323">
            <v>0</v>
          </cell>
        </row>
        <row r="5324">
          <cell r="C5324">
            <v>0</v>
          </cell>
          <cell r="D5324">
            <v>0</v>
          </cell>
          <cell r="E5324">
            <v>0</v>
          </cell>
          <cell r="F5324">
            <v>0</v>
          </cell>
          <cell r="G5324">
            <v>0</v>
          </cell>
          <cell r="H5324">
            <v>0</v>
          </cell>
          <cell r="Q5324">
            <v>0</v>
          </cell>
          <cell r="R5324">
            <v>0</v>
          </cell>
          <cell r="S5324">
            <v>0</v>
          </cell>
        </row>
        <row r="5325">
          <cell r="C5325">
            <v>0</v>
          </cell>
          <cell r="D5325">
            <v>0</v>
          </cell>
          <cell r="E5325">
            <v>0</v>
          </cell>
          <cell r="F5325">
            <v>0</v>
          </cell>
          <cell r="G5325">
            <v>0</v>
          </cell>
          <cell r="H5325">
            <v>0</v>
          </cell>
          <cell r="Q5325">
            <v>0</v>
          </cell>
          <cell r="R5325">
            <v>0</v>
          </cell>
          <cell r="S5325">
            <v>0</v>
          </cell>
        </row>
        <row r="5326">
          <cell r="C5326">
            <v>0</v>
          </cell>
          <cell r="D5326">
            <v>0</v>
          </cell>
          <cell r="E5326">
            <v>0</v>
          </cell>
          <cell r="F5326">
            <v>0</v>
          </cell>
          <cell r="G5326">
            <v>0</v>
          </cell>
          <cell r="H5326">
            <v>0</v>
          </cell>
          <cell r="Q5326">
            <v>0</v>
          </cell>
          <cell r="R5326">
            <v>0</v>
          </cell>
          <cell r="S5326">
            <v>0</v>
          </cell>
        </row>
        <row r="5327">
          <cell r="C5327">
            <v>0</v>
          </cell>
          <cell r="D5327">
            <v>0</v>
          </cell>
          <cell r="E5327">
            <v>0</v>
          </cell>
          <cell r="F5327">
            <v>0</v>
          </cell>
          <cell r="G5327">
            <v>0</v>
          </cell>
          <cell r="H5327">
            <v>0</v>
          </cell>
          <cell r="Q5327">
            <v>0</v>
          </cell>
          <cell r="R5327">
            <v>0</v>
          </cell>
          <cell r="S5327">
            <v>0</v>
          </cell>
        </row>
        <row r="5328">
          <cell r="C5328">
            <v>0</v>
          </cell>
          <cell r="D5328">
            <v>0</v>
          </cell>
          <cell r="E5328">
            <v>0</v>
          </cell>
          <cell r="F5328">
            <v>0</v>
          </cell>
          <cell r="G5328">
            <v>0</v>
          </cell>
          <cell r="H5328">
            <v>0</v>
          </cell>
          <cell r="Q5328">
            <v>0</v>
          </cell>
          <cell r="R5328">
            <v>0</v>
          </cell>
          <cell r="S5328">
            <v>0</v>
          </cell>
        </row>
        <row r="5329">
          <cell r="C5329">
            <v>0</v>
          </cell>
          <cell r="D5329">
            <v>0</v>
          </cell>
          <cell r="E5329">
            <v>0</v>
          </cell>
          <cell r="F5329">
            <v>0</v>
          </cell>
          <cell r="G5329">
            <v>0</v>
          </cell>
          <cell r="H5329">
            <v>0</v>
          </cell>
          <cell r="Q5329">
            <v>0</v>
          </cell>
          <cell r="R5329">
            <v>0</v>
          </cell>
          <cell r="S5329">
            <v>0</v>
          </cell>
        </row>
        <row r="5330">
          <cell r="C5330">
            <v>0</v>
          </cell>
          <cell r="D5330">
            <v>0</v>
          </cell>
          <cell r="E5330">
            <v>0</v>
          </cell>
          <cell r="F5330">
            <v>0</v>
          </cell>
          <cell r="G5330">
            <v>0</v>
          </cell>
          <cell r="H5330">
            <v>0</v>
          </cell>
          <cell r="Q5330">
            <v>0</v>
          </cell>
          <cell r="R5330">
            <v>0</v>
          </cell>
          <cell r="S5330">
            <v>0</v>
          </cell>
        </row>
        <row r="5331">
          <cell r="C5331">
            <v>0</v>
          </cell>
          <cell r="D5331">
            <v>0</v>
          </cell>
          <cell r="E5331">
            <v>0</v>
          </cell>
          <cell r="F5331">
            <v>0</v>
          </cell>
          <cell r="G5331">
            <v>0</v>
          </cell>
          <cell r="H5331">
            <v>0</v>
          </cell>
          <cell r="Q5331">
            <v>0</v>
          </cell>
          <cell r="R5331">
            <v>0</v>
          </cell>
          <cell r="S5331">
            <v>0</v>
          </cell>
        </row>
        <row r="5332">
          <cell r="A5332" t="str">
            <v>m998</v>
          </cell>
          <cell r="C5332" t="str">
            <v>其它材料费</v>
          </cell>
          <cell r="D5332" t="str">
            <v>%</v>
          </cell>
          <cell r="E5332">
            <v>0</v>
          </cell>
          <cell r="F5332">
            <v>0</v>
          </cell>
          <cell r="G5332">
            <v>0</v>
          </cell>
          <cell r="H5332">
            <v>0</v>
          </cell>
          <cell r="Q5332">
            <v>0</v>
          </cell>
          <cell r="R5332">
            <v>0</v>
          </cell>
          <cell r="S5332">
            <v>0</v>
          </cell>
        </row>
        <row r="5333">
          <cell r="A5333" t="str">
            <v>m999</v>
          </cell>
          <cell r="C5333" t="str">
            <v>其它材料费</v>
          </cell>
          <cell r="D5333" t="str">
            <v>usd</v>
          </cell>
          <cell r="E5333">
            <v>0</v>
          </cell>
          <cell r="F5333">
            <v>1</v>
          </cell>
          <cell r="G5333">
            <v>0</v>
          </cell>
          <cell r="H5333">
            <v>0</v>
          </cell>
          <cell r="Q5333">
            <v>0</v>
          </cell>
          <cell r="R5333">
            <v>0</v>
          </cell>
          <cell r="S5333">
            <v>0</v>
          </cell>
        </row>
        <row r="5334">
          <cell r="A5334" t="str">
            <v>E000</v>
          </cell>
          <cell r="B5334">
            <v>3</v>
          </cell>
          <cell r="C5334" t="str">
            <v>施工设备</v>
          </cell>
          <cell r="G5334">
            <v>0.21861428979566683</v>
          </cell>
          <cell r="H5334">
            <v>21.238378253649035</v>
          </cell>
          <cell r="Q5334">
            <v>0</v>
          </cell>
          <cell r="R5334">
            <v>14.209928836718344</v>
          </cell>
          <cell r="S5334">
            <v>1380.4945864871872</v>
          </cell>
        </row>
        <row r="5335">
          <cell r="A5335" t="str">
            <v>E403</v>
          </cell>
          <cell r="C5335" t="str">
            <v>混凝土搅拌机</v>
          </cell>
          <cell r="D5335" t="str">
            <v>台班</v>
          </cell>
          <cell r="E5335">
            <v>1.044E-3</v>
          </cell>
          <cell r="F5335">
            <v>28.477384246729034</v>
          </cell>
          <cell r="G5335">
            <v>2.9730389153585113E-2</v>
          </cell>
          <cell r="H5335">
            <v>2.8883073062707938</v>
          </cell>
          <cell r="J5335">
            <v>0.57999999999999996</v>
          </cell>
          <cell r="Q5335">
            <v>6.7860000000000004E-2</v>
          </cell>
          <cell r="R5335">
            <v>1.9324752949830324</v>
          </cell>
          <cell r="S5335">
            <v>187.73997490760161</v>
          </cell>
        </row>
        <row r="5336">
          <cell r="A5336" t="str">
            <v>E405</v>
          </cell>
          <cell r="C5336" t="str">
            <v>混凝土振捣器</v>
          </cell>
          <cell r="D5336" t="str">
            <v>台班</v>
          </cell>
          <cell r="E5336">
            <v>3.48E-4</v>
          </cell>
          <cell r="F5336">
            <v>21.169635915217</v>
          </cell>
          <cell r="G5336">
            <v>7.3670332984955159E-3</v>
          </cell>
          <cell r="H5336">
            <v>0.7157072849488394</v>
          </cell>
          <cell r="J5336">
            <v>0.19333333333333333</v>
          </cell>
          <cell r="Q5336">
            <v>2.2620000000000001E-2</v>
          </cell>
          <cell r="R5336">
            <v>0.47885716440220855</v>
          </cell>
          <cell r="S5336">
            <v>46.520973521674563</v>
          </cell>
        </row>
        <row r="5337">
          <cell r="A5337" t="str">
            <v>E016</v>
          </cell>
          <cell r="C5337" t="str">
            <v>机动翻斗车</v>
          </cell>
          <cell r="D5337" t="str">
            <v>台班</v>
          </cell>
          <cell r="E5337">
            <v>2.0339999999999998E-3</v>
          </cell>
          <cell r="F5337">
            <v>43.967331400631274</v>
          </cell>
          <cell r="G5337">
            <v>8.9429552068884005E-2</v>
          </cell>
          <cell r="H5337">
            <v>8.6880809834920818</v>
          </cell>
          <cell r="J5337">
            <v>1.1299999999999999</v>
          </cell>
          <cell r="Q5337">
            <v>0.13220999999999999</v>
          </cell>
          <cell r="R5337">
            <v>5.8129208844774602</v>
          </cell>
          <cell r="S5337">
            <v>564.72526392698535</v>
          </cell>
        </row>
        <row r="5338">
          <cell r="A5338" t="str">
            <v>E503</v>
          </cell>
          <cell r="C5338" t="str">
            <v>汽车式起重机8T</v>
          </cell>
          <cell r="D5338" t="str">
            <v>台班</v>
          </cell>
          <cell r="E5338">
            <v>6.96E-4</v>
          </cell>
          <cell r="F5338">
            <v>132.30936102687099</v>
          </cell>
          <cell r="G5338">
            <v>9.2087315274702208E-2</v>
          </cell>
          <cell r="H5338">
            <v>8.9462826789373207</v>
          </cell>
          <cell r="J5338">
            <v>0.38666666666666666</v>
          </cell>
          <cell r="Q5338">
            <v>4.5240000000000002E-2</v>
          </cell>
          <cell r="R5338">
            <v>5.9856754928556439</v>
          </cell>
          <cell r="S5338">
            <v>581.50837413092586</v>
          </cell>
        </row>
        <row r="5339">
          <cell r="C5339">
            <v>0</v>
          </cell>
          <cell r="D5339">
            <v>0</v>
          </cell>
          <cell r="E5339">
            <v>0</v>
          </cell>
          <cell r="F5339">
            <v>0</v>
          </cell>
          <cell r="G5339">
            <v>0</v>
          </cell>
          <cell r="H5339">
            <v>0</v>
          </cell>
          <cell r="Q5339">
            <v>0</v>
          </cell>
          <cell r="R5339">
            <v>0</v>
          </cell>
          <cell r="S5339">
            <v>0</v>
          </cell>
        </row>
        <row r="5340">
          <cell r="C5340">
            <v>0</v>
          </cell>
          <cell r="D5340">
            <v>0</v>
          </cell>
          <cell r="E5340">
            <v>0</v>
          </cell>
          <cell r="F5340">
            <v>0</v>
          </cell>
          <cell r="G5340">
            <v>0</v>
          </cell>
          <cell r="H5340">
            <v>0</v>
          </cell>
          <cell r="Q5340">
            <v>0</v>
          </cell>
          <cell r="R5340">
            <v>0</v>
          </cell>
          <cell r="S5340">
            <v>0</v>
          </cell>
        </row>
        <row r="5341">
          <cell r="C5341">
            <v>0</v>
          </cell>
          <cell r="D5341">
            <v>0</v>
          </cell>
          <cell r="E5341">
            <v>0</v>
          </cell>
          <cell r="F5341">
            <v>0</v>
          </cell>
          <cell r="G5341">
            <v>0</v>
          </cell>
          <cell r="H5341">
            <v>0</v>
          </cell>
          <cell r="Q5341">
            <v>0</v>
          </cell>
          <cell r="R5341">
            <v>0</v>
          </cell>
          <cell r="S5341">
            <v>0</v>
          </cell>
        </row>
        <row r="5342">
          <cell r="C5342">
            <v>0</v>
          </cell>
          <cell r="D5342">
            <v>0</v>
          </cell>
          <cell r="E5342">
            <v>0</v>
          </cell>
          <cell r="F5342">
            <v>0</v>
          </cell>
          <cell r="G5342">
            <v>0</v>
          </cell>
          <cell r="H5342">
            <v>0</v>
          </cell>
          <cell r="Q5342">
            <v>0</v>
          </cell>
          <cell r="R5342">
            <v>0</v>
          </cell>
          <cell r="S5342">
            <v>0</v>
          </cell>
        </row>
        <row r="5343">
          <cell r="C5343">
            <v>0</v>
          </cell>
          <cell r="D5343">
            <v>0</v>
          </cell>
          <cell r="E5343">
            <v>0</v>
          </cell>
          <cell r="F5343">
            <v>0</v>
          </cell>
          <cell r="G5343">
            <v>0</v>
          </cell>
          <cell r="H5343">
            <v>0</v>
          </cell>
          <cell r="Q5343">
            <v>0</v>
          </cell>
          <cell r="R5343">
            <v>0</v>
          </cell>
          <cell r="S5343">
            <v>0</v>
          </cell>
        </row>
        <row r="5344">
          <cell r="C5344">
            <v>0</v>
          </cell>
          <cell r="D5344">
            <v>0</v>
          </cell>
          <cell r="E5344">
            <v>0</v>
          </cell>
          <cell r="F5344">
            <v>0</v>
          </cell>
          <cell r="G5344">
            <v>0</v>
          </cell>
          <cell r="H5344">
            <v>0</v>
          </cell>
          <cell r="Q5344">
            <v>0</v>
          </cell>
          <cell r="R5344">
            <v>0</v>
          </cell>
          <cell r="S5344">
            <v>0</v>
          </cell>
        </row>
        <row r="5345">
          <cell r="C5345">
            <v>0</v>
          </cell>
          <cell r="D5345">
            <v>0</v>
          </cell>
          <cell r="E5345">
            <v>0</v>
          </cell>
          <cell r="F5345">
            <v>0</v>
          </cell>
          <cell r="H5345">
            <v>0</v>
          </cell>
          <cell r="Q5345">
            <v>0</v>
          </cell>
          <cell r="R5345">
            <v>0</v>
          </cell>
          <cell r="S5345">
            <v>0</v>
          </cell>
        </row>
        <row r="5346">
          <cell r="C5346">
            <v>0</v>
          </cell>
          <cell r="D5346">
            <v>0</v>
          </cell>
          <cell r="E5346">
            <v>0</v>
          </cell>
          <cell r="F5346">
            <v>0</v>
          </cell>
          <cell r="H5346">
            <v>0</v>
          </cell>
          <cell r="Q5346">
            <v>0</v>
          </cell>
          <cell r="R5346">
            <v>0</v>
          </cell>
          <cell r="S5346">
            <v>0</v>
          </cell>
        </row>
        <row r="5347">
          <cell r="B5347">
            <v>4</v>
          </cell>
          <cell r="C5347" t="str">
            <v>基本直接费</v>
          </cell>
          <cell r="G5347">
            <v>1.642671045137186</v>
          </cell>
        </row>
        <row r="5348">
          <cell r="B5348">
            <v>5</v>
          </cell>
          <cell r="C5348" t="str">
            <v>其他直接费</v>
          </cell>
          <cell r="G5348">
            <v>0.26671312649724532</v>
          </cell>
        </row>
        <row r="5349">
          <cell r="B5349">
            <v>6</v>
          </cell>
          <cell r="C5349" t="str">
            <v>间接费</v>
          </cell>
          <cell r="G5349">
            <v>0.12363465135542302</v>
          </cell>
        </row>
        <row r="5350">
          <cell r="B5350">
            <v>7</v>
          </cell>
          <cell r="C5350" t="str">
            <v>合计</v>
          </cell>
          <cell r="G5350">
            <v>2.0330188229898543</v>
          </cell>
        </row>
        <row r="5352">
          <cell r="B5352" t="str">
            <v>单   价   分   析   表</v>
          </cell>
          <cell r="J5352" t="str">
            <v>工序划分</v>
          </cell>
          <cell r="Q5352" t="str">
            <v>汇总项</v>
          </cell>
        </row>
        <row r="5354">
          <cell r="A5354" t="str">
            <v>BOQ系数</v>
          </cell>
          <cell r="B5354" t="str">
            <v>项目编号:</v>
          </cell>
          <cell r="C5354" t="str">
            <v>预制砼板800*800*150</v>
          </cell>
          <cell r="G5354" t="str">
            <v>数量</v>
          </cell>
          <cell r="H5354">
            <v>12</v>
          </cell>
          <cell r="I5354" t="str">
            <v>单价</v>
          </cell>
        </row>
        <row r="5355">
          <cell r="B5355" t="str">
            <v>项目名称:</v>
          </cell>
          <cell r="C5355" t="str">
            <v>Supply and install Precast concrete 800x800x 150mm thick complete with handling facilities</v>
          </cell>
          <cell r="G5355" t="str">
            <v>单位</v>
          </cell>
          <cell r="H5355">
            <v>0</v>
          </cell>
          <cell r="I5355">
            <v>10.84276705594589</v>
          </cell>
          <cell r="J5355" t="str">
            <v>砼预制</v>
          </cell>
        </row>
        <row r="5356">
          <cell r="A5356" t="str">
            <v>预制砼板800*800*150</v>
          </cell>
          <cell r="B5356" t="str">
            <v>单   价:</v>
          </cell>
          <cell r="C5356">
            <v>10.84276705594589</v>
          </cell>
          <cell r="D5356" t="str">
            <v>USD/</v>
          </cell>
          <cell r="G5356" t="str">
            <v>定额单位</v>
          </cell>
          <cell r="I5356">
            <v>1053</v>
          </cell>
          <cell r="J5356" t="str">
            <v>3=492</v>
          </cell>
        </row>
        <row r="5357">
          <cell r="A5357" t="str">
            <v>定额号</v>
          </cell>
          <cell r="B5357" t="str">
            <v>E01</v>
          </cell>
          <cell r="C5357" t="str">
            <v>名称及规格</v>
          </cell>
          <cell r="D5357" t="str">
            <v>单位</v>
          </cell>
          <cell r="E5357" t="str">
            <v>数  量</v>
          </cell>
          <cell r="F5357" t="str">
            <v>单价</v>
          </cell>
          <cell r="G5357" t="str">
            <v>合价</v>
          </cell>
          <cell r="J5357" t="str">
            <v>10m3</v>
          </cell>
          <cell r="Q5357" t="str">
            <v>数量汇总</v>
          </cell>
          <cell r="R5357" t="str">
            <v>价格汇总(美元)</v>
          </cell>
          <cell r="S5357" t="str">
            <v>价格汇总(当地币)</v>
          </cell>
        </row>
        <row r="5358">
          <cell r="G5358" t="str">
            <v>美元</v>
          </cell>
          <cell r="H5358" t="str">
            <v>当地币</v>
          </cell>
          <cell r="J5358">
            <v>9.6000000000000009E-3</v>
          </cell>
        </row>
        <row r="5359">
          <cell r="A5359" t="str">
            <v>L00</v>
          </cell>
          <cell r="B5359">
            <v>1</v>
          </cell>
          <cell r="C5359" t="str">
            <v>人工</v>
          </cell>
          <cell r="G5359">
            <v>0.57030027792074123</v>
          </cell>
          <cell r="H5359">
            <v>55.404672000000012</v>
          </cell>
          <cell r="Q5359">
            <v>0</v>
          </cell>
          <cell r="R5359">
            <v>6.8436033350488952</v>
          </cell>
          <cell r="S5359">
            <v>664.85606400000017</v>
          </cell>
        </row>
        <row r="5360">
          <cell r="A5360" t="str">
            <v>L10</v>
          </cell>
          <cell r="B5360">
            <v>1.1000000000000001</v>
          </cell>
          <cell r="C5360" t="str">
            <v>力工</v>
          </cell>
          <cell r="D5360" t="str">
            <v>day</v>
          </cell>
          <cell r="E5360">
            <v>0.14115840000000002</v>
          </cell>
          <cell r="F5360">
            <v>2.8821410190427175</v>
          </cell>
          <cell r="G5360">
            <v>0.4068384148224396</v>
          </cell>
          <cell r="H5360">
            <v>39.524352000000007</v>
          </cell>
          <cell r="J5360">
            <v>14.704000000000001</v>
          </cell>
          <cell r="Q5360">
            <v>1.6939008000000002</v>
          </cell>
          <cell r="R5360">
            <v>4.8820609778692754</v>
          </cell>
          <cell r="S5360">
            <v>474.29222400000009</v>
          </cell>
        </row>
        <row r="5361">
          <cell r="A5361" t="str">
            <v>L20</v>
          </cell>
          <cell r="B5361">
            <v>1.2</v>
          </cell>
          <cell r="C5361" t="str">
            <v>技工</v>
          </cell>
          <cell r="D5361" t="str">
            <v>day</v>
          </cell>
          <cell r="E5361">
            <v>3.5289600000000004E-2</v>
          </cell>
          <cell r="F5361">
            <v>4.6320123520329384</v>
          </cell>
          <cell r="G5361">
            <v>0.1634618630983016</v>
          </cell>
          <cell r="H5361">
            <v>15.880320000000001</v>
          </cell>
          <cell r="J5361">
            <v>3.6760000000000002</v>
          </cell>
          <cell r="Q5361">
            <v>0.42347520000000005</v>
          </cell>
          <cell r="R5361">
            <v>1.9615423571796193</v>
          </cell>
          <cell r="S5361">
            <v>190.56384000000003</v>
          </cell>
        </row>
        <row r="5362">
          <cell r="A5362" t="str">
            <v>M000</v>
          </cell>
          <cell r="B5362">
            <v>2</v>
          </cell>
          <cell r="C5362" t="str">
            <v>建筑材料</v>
          </cell>
          <cell r="G5362">
            <v>7.0246690839006938</v>
          </cell>
          <cell r="H5362">
            <v>682.4466015009524</v>
          </cell>
          <cell r="Q5362">
            <v>0</v>
          </cell>
          <cell r="R5362">
            <v>84.296029006808325</v>
          </cell>
          <cell r="S5362">
            <v>8189.3592180114283</v>
          </cell>
        </row>
        <row r="5363">
          <cell r="A5363" t="str">
            <v>C30</v>
          </cell>
          <cell r="C5363" t="str">
            <v>混凝土C30</v>
          </cell>
          <cell r="D5363" t="str">
            <v>m3</v>
          </cell>
          <cell r="E5363">
            <v>9.7440000000000013E-2</v>
          </cell>
          <cell r="F5363">
            <v>70.819999999999993</v>
          </cell>
          <cell r="G5363">
            <v>6.9007008000000001</v>
          </cell>
          <cell r="H5363">
            <v>670.40308272000004</v>
          </cell>
          <cell r="J5363">
            <v>10.15</v>
          </cell>
          <cell r="Q5363">
            <v>1.1692800000000001</v>
          </cell>
          <cell r="R5363">
            <v>82.808409600000005</v>
          </cell>
          <cell r="S5363">
            <v>8044.836992640001</v>
          </cell>
        </row>
        <row r="5364">
          <cell r="A5364" t="str">
            <v>Q18</v>
          </cell>
          <cell r="C5364" t="str">
            <v>草袋</v>
          </cell>
          <cell r="D5364" t="str">
            <v>no</v>
          </cell>
          <cell r="E5364">
            <v>0.21696000000000004</v>
          </cell>
          <cell r="F5364">
            <v>0.33015873015873021</v>
          </cell>
          <cell r="G5364">
            <v>7.1631238095238123E-2</v>
          </cell>
          <cell r="H5364">
            <v>6.9589747809523841</v>
          </cell>
          <cell r="J5364">
            <v>22.6</v>
          </cell>
          <cell r="Q5364">
            <v>2.6035200000000005</v>
          </cell>
          <cell r="R5364">
            <v>0.85957485714285742</v>
          </cell>
          <cell r="S5364">
            <v>83.507697371428605</v>
          </cell>
        </row>
        <row r="5365">
          <cell r="A5365" t="str">
            <v>Y08</v>
          </cell>
          <cell r="C5365" t="str">
            <v>水</v>
          </cell>
          <cell r="D5365" t="str">
            <v>m3</v>
          </cell>
          <cell r="E5365">
            <v>8.3232E-2</v>
          </cell>
          <cell r="F5365">
            <v>0.51466803911477099</v>
          </cell>
          <cell r="G5365">
            <v>4.2836850231600616E-2</v>
          </cell>
          <cell r="H5365">
            <v>4.1616</v>
          </cell>
          <cell r="J5365">
            <v>8.67</v>
          </cell>
          <cell r="Q5365">
            <v>0.99878400000000001</v>
          </cell>
          <cell r="R5365">
            <v>0.51404220277920742</v>
          </cell>
          <cell r="S5365">
            <v>49.9392</v>
          </cell>
        </row>
        <row r="5366">
          <cell r="A5366" t="str">
            <v>Y09</v>
          </cell>
          <cell r="C5366" t="str">
            <v>电</v>
          </cell>
          <cell r="D5366" t="str">
            <v>kwh</v>
          </cell>
          <cell r="E5366">
            <v>8.3904000000000006E-2</v>
          </cell>
          <cell r="F5366">
            <v>0.11322696860524961</v>
          </cell>
          <cell r="G5366">
            <v>9.5001955738548641E-3</v>
          </cell>
          <cell r="H5366">
            <v>0.9229440000000001</v>
          </cell>
          <cell r="J5366">
            <v>8.74</v>
          </cell>
          <cell r="Q5366">
            <v>1.0068480000000002</v>
          </cell>
          <cell r="R5366">
            <v>0.11400234688625838</v>
          </cell>
          <cell r="S5366">
            <v>11.075328000000001</v>
          </cell>
        </row>
        <row r="5367">
          <cell r="C5367">
            <v>0</v>
          </cell>
          <cell r="D5367">
            <v>0</v>
          </cell>
          <cell r="E5367">
            <v>0</v>
          </cell>
          <cell r="F5367">
            <v>0</v>
          </cell>
          <cell r="G5367">
            <v>0</v>
          </cell>
          <cell r="H5367">
            <v>0</v>
          </cell>
          <cell r="Q5367">
            <v>0</v>
          </cell>
          <cell r="R5367">
            <v>0</v>
          </cell>
          <cell r="S5367">
            <v>0</v>
          </cell>
        </row>
        <row r="5368">
          <cell r="C5368">
            <v>0</v>
          </cell>
          <cell r="D5368">
            <v>0</v>
          </cell>
          <cell r="E5368">
            <v>0</v>
          </cell>
          <cell r="F5368">
            <v>0</v>
          </cell>
          <cell r="G5368">
            <v>0</v>
          </cell>
          <cell r="H5368">
            <v>0</v>
          </cell>
          <cell r="Q5368">
            <v>0</v>
          </cell>
          <cell r="R5368">
            <v>0</v>
          </cell>
          <cell r="S5368">
            <v>0</v>
          </cell>
        </row>
        <row r="5369">
          <cell r="C5369">
            <v>0</v>
          </cell>
          <cell r="D5369">
            <v>0</v>
          </cell>
          <cell r="E5369">
            <v>0</v>
          </cell>
          <cell r="F5369">
            <v>0</v>
          </cell>
          <cell r="G5369">
            <v>0</v>
          </cell>
          <cell r="H5369">
            <v>0</v>
          </cell>
          <cell r="Q5369">
            <v>0</v>
          </cell>
          <cell r="R5369">
            <v>0</v>
          </cell>
          <cell r="S5369">
            <v>0</v>
          </cell>
        </row>
        <row r="5370">
          <cell r="C5370">
            <v>0</v>
          </cell>
          <cell r="D5370">
            <v>0</v>
          </cell>
          <cell r="E5370">
            <v>0</v>
          </cell>
          <cell r="F5370">
            <v>0</v>
          </cell>
          <cell r="G5370">
            <v>0</v>
          </cell>
          <cell r="H5370">
            <v>0</v>
          </cell>
          <cell r="Q5370">
            <v>0</v>
          </cell>
          <cell r="R5370">
            <v>0</v>
          </cell>
          <cell r="S5370">
            <v>0</v>
          </cell>
        </row>
        <row r="5371">
          <cell r="C5371">
            <v>0</v>
          </cell>
          <cell r="D5371">
            <v>0</v>
          </cell>
          <cell r="E5371">
            <v>0</v>
          </cell>
          <cell r="F5371">
            <v>0</v>
          </cell>
          <cell r="G5371">
            <v>0</v>
          </cell>
          <cell r="H5371">
            <v>0</v>
          </cell>
          <cell r="Q5371">
            <v>0</v>
          </cell>
          <cell r="R5371">
            <v>0</v>
          </cell>
          <cell r="S5371">
            <v>0</v>
          </cell>
        </row>
        <row r="5372">
          <cell r="C5372">
            <v>0</v>
          </cell>
          <cell r="D5372">
            <v>0</v>
          </cell>
          <cell r="E5372">
            <v>0</v>
          </cell>
          <cell r="F5372">
            <v>0</v>
          </cell>
          <cell r="G5372">
            <v>0</v>
          </cell>
          <cell r="H5372">
            <v>0</v>
          </cell>
          <cell r="Q5372">
            <v>0</v>
          </cell>
          <cell r="R5372">
            <v>0</v>
          </cell>
          <cell r="S5372">
            <v>0</v>
          </cell>
        </row>
        <row r="5373">
          <cell r="C5373">
            <v>0</v>
          </cell>
          <cell r="D5373">
            <v>0</v>
          </cell>
          <cell r="E5373">
            <v>0</v>
          </cell>
          <cell r="F5373">
            <v>0</v>
          </cell>
          <cell r="G5373">
            <v>0</v>
          </cell>
          <cell r="H5373">
            <v>0</v>
          </cell>
          <cell r="Q5373">
            <v>0</v>
          </cell>
          <cell r="R5373">
            <v>0</v>
          </cell>
          <cell r="S5373">
            <v>0</v>
          </cell>
        </row>
        <row r="5374">
          <cell r="C5374">
            <v>0</v>
          </cell>
          <cell r="D5374">
            <v>0</v>
          </cell>
          <cell r="E5374">
            <v>0</v>
          </cell>
          <cell r="F5374">
            <v>0</v>
          </cell>
          <cell r="G5374">
            <v>0</v>
          </cell>
          <cell r="H5374">
            <v>0</v>
          </cell>
          <cell r="Q5374">
            <v>0</v>
          </cell>
          <cell r="R5374">
            <v>0</v>
          </cell>
          <cell r="S5374">
            <v>0</v>
          </cell>
        </row>
        <row r="5375">
          <cell r="C5375">
            <v>0</v>
          </cell>
          <cell r="D5375">
            <v>0</v>
          </cell>
          <cell r="E5375">
            <v>0</v>
          </cell>
          <cell r="F5375">
            <v>0</v>
          </cell>
          <cell r="G5375">
            <v>0</v>
          </cell>
          <cell r="H5375">
            <v>0</v>
          </cell>
          <cell r="Q5375">
            <v>0</v>
          </cell>
          <cell r="R5375">
            <v>0</v>
          </cell>
          <cell r="S5375">
            <v>0</v>
          </cell>
        </row>
        <row r="5376">
          <cell r="C5376">
            <v>0</v>
          </cell>
          <cell r="D5376">
            <v>0</v>
          </cell>
          <cell r="E5376">
            <v>0</v>
          </cell>
          <cell r="F5376">
            <v>0</v>
          </cell>
          <cell r="G5376">
            <v>0</v>
          </cell>
          <cell r="H5376">
            <v>0</v>
          </cell>
          <cell r="Q5376">
            <v>0</v>
          </cell>
          <cell r="R5376">
            <v>0</v>
          </cell>
          <cell r="S5376">
            <v>0</v>
          </cell>
        </row>
        <row r="5377">
          <cell r="C5377">
            <v>0</v>
          </cell>
          <cell r="D5377">
            <v>0</v>
          </cell>
          <cell r="E5377">
            <v>0</v>
          </cell>
          <cell r="F5377">
            <v>0</v>
          </cell>
          <cell r="G5377">
            <v>0</v>
          </cell>
          <cell r="H5377">
            <v>0</v>
          </cell>
          <cell r="Q5377">
            <v>0</v>
          </cell>
          <cell r="R5377">
            <v>0</v>
          </cell>
          <cell r="S5377">
            <v>0</v>
          </cell>
        </row>
        <row r="5378">
          <cell r="C5378">
            <v>0</v>
          </cell>
          <cell r="D5378">
            <v>0</v>
          </cell>
          <cell r="E5378">
            <v>0</v>
          </cell>
          <cell r="F5378">
            <v>0</v>
          </cell>
          <cell r="G5378">
            <v>0</v>
          </cell>
          <cell r="H5378">
            <v>0</v>
          </cell>
          <cell r="Q5378">
            <v>0</v>
          </cell>
          <cell r="R5378">
            <v>0</v>
          </cell>
          <cell r="S5378">
            <v>0</v>
          </cell>
        </row>
        <row r="5379">
          <cell r="C5379">
            <v>0</v>
          </cell>
          <cell r="D5379">
            <v>0</v>
          </cell>
          <cell r="E5379">
            <v>0</v>
          </cell>
          <cell r="F5379">
            <v>0</v>
          </cell>
          <cell r="G5379">
            <v>0</v>
          </cell>
          <cell r="H5379">
            <v>0</v>
          </cell>
          <cell r="Q5379">
            <v>0</v>
          </cell>
          <cell r="R5379">
            <v>0</v>
          </cell>
          <cell r="S5379">
            <v>0</v>
          </cell>
        </row>
        <row r="5380">
          <cell r="C5380">
            <v>0</v>
          </cell>
          <cell r="D5380">
            <v>0</v>
          </cell>
          <cell r="E5380">
            <v>0</v>
          </cell>
          <cell r="F5380">
            <v>0</v>
          </cell>
          <cell r="G5380">
            <v>0</v>
          </cell>
          <cell r="H5380">
            <v>0</v>
          </cell>
          <cell r="Q5380">
            <v>0</v>
          </cell>
          <cell r="R5380">
            <v>0</v>
          </cell>
          <cell r="S5380">
            <v>0</v>
          </cell>
        </row>
        <row r="5381">
          <cell r="C5381">
            <v>0</v>
          </cell>
          <cell r="D5381">
            <v>0</v>
          </cell>
          <cell r="E5381">
            <v>0</v>
          </cell>
          <cell r="F5381">
            <v>0</v>
          </cell>
          <cell r="G5381">
            <v>0</v>
          </cell>
          <cell r="H5381">
            <v>0</v>
          </cell>
          <cell r="Q5381">
            <v>0</v>
          </cell>
          <cell r="R5381">
            <v>0</v>
          </cell>
          <cell r="S5381">
            <v>0</v>
          </cell>
        </row>
        <row r="5382">
          <cell r="A5382" t="str">
            <v>m998</v>
          </cell>
          <cell r="C5382" t="str">
            <v>其它材料费</v>
          </cell>
          <cell r="D5382" t="str">
            <v>%</v>
          </cell>
          <cell r="E5382">
            <v>0</v>
          </cell>
          <cell r="F5382">
            <v>0</v>
          </cell>
          <cell r="G5382">
            <v>0</v>
          </cell>
          <cell r="H5382">
            <v>0</v>
          </cell>
          <cell r="Q5382">
            <v>0</v>
          </cell>
          <cell r="R5382">
            <v>0</v>
          </cell>
          <cell r="S5382">
            <v>0</v>
          </cell>
        </row>
        <row r="5383">
          <cell r="A5383" t="str">
            <v>m999</v>
          </cell>
          <cell r="C5383" t="str">
            <v>其它材料费</v>
          </cell>
          <cell r="D5383" t="str">
            <v>usd</v>
          </cell>
          <cell r="E5383">
            <v>0</v>
          </cell>
          <cell r="F5383">
            <v>1</v>
          </cell>
          <cell r="G5383">
            <v>0</v>
          </cell>
          <cell r="H5383">
            <v>0</v>
          </cell>
          <cell r="Q5383">
            <v>0</v>
          </cell>
          <cell r="R5383">
            <v>0</v>
          </cell>
          <cell r="S5383">
            <v>0</v>
          </cell>
        </row>
        <row r="5384">
          <cell r="A5384" t="str">
            <v>E000</v>
          </cell>
          <cell r="B5384">
            <v>3</v>
          </cell>
          <cell r="C5384" t="str">
            <v>施工设备</v>
          </cell>
          <cell r="G5384">
            <v>1.1659428789102233</v>
          </cell>
          <cell r="H5384">
            <v>113.2713506861282</v>
          </cell>
          <cell r="Q5384">
            <v>0</v>
          </cell>
          <cell r="R5384">
            <v>13.991314546922681</v>
          </cell>
          <cell r="S5384">
            <v>1359.2562082335385</v>
          </cell>
        </row>
        <row r="5385">
          <cell r="A5385" t="str">
            <v>E403</v>
          </cell>
          <cell r="C5385" t="str">
            <v>混凝土搅拌机</v>
          </cell>
          <cell r="D5385" t="str">
            <v>台班</v>
          </cell>
          <cell r="E5385">
            <v>5.568E-3</v>
          </cell>
          <cell r="F5385">
            <v>28.477384246729034</v>
          </cell>
          <cell r="G5385">
            <v>0.15856207548578727</v>
          </cell>
          <cell r="H5385">
            <v>15.404305633444235</v>
          </cell>
          <cell r="J5385">
            <v>0.57999999999999996</v>
          </cell>
          <cell r="Q5385">
            <v>6.6816E-2</v>
          </cell>
          <cell r="R5385">
            <v>1.9027449058294472</v>
          </cell>
          <cell r="S5385">
            <v>184.8516676013308</v>
          </cell>
        </row>
        <row r="5386">
          <cell r="A5386" t="str">
            <v>E405</v>
          </cell>
          <cell r="C5386" t="str">
            <v>混凝土振捣器</v>
          </cell>
          <cell r="D5386" t="str">
            <v>台班</v>
          </cell>
          <cell r="E5386">
            <v>1.8560000000000002E-3</v>
          </cell>
          <cell r="F5386">
            <v>21.169635915217</v>
          </cell>
          <cell r="G5386">
            <v>3.9290844258642758E-2</v>
          </cell>
          <cell r="H5386">
            <v>3.8171055197271442</v>
          </cell>
          <cell r="J5386">
            <v>0.19333333333333333</v>
          </cell>
          <cell r="Q5386">
            <v>2.2272000000000004E-2</v>
          </cell>
          <cell r="R5386">
            <v>0.47149013110371307</v>
          </cell>
          <cell r="S5386">
            <v>45.805266236725728</v>
          </cell>
        </row>
        <row r="5387">
          <cell r="A5387" t="str">
            <v>E016</v>
          </cell>
          <cell r="C5387" t="str">
            <v>机动翻斗车</v>
          </cell>
          <cell r="D5387" t="str">
            <v>台班</v>
          </cell>
          <cell r="E5387">
            <v>1.0848E-2</v>
          </cell>
          <cell r="F5387">
            <v>43.967331400631274</v>
          </cell>
          <cell r="G5387">
            <v>0.47695761103404805</v>
          </cell>
          <cell r="H5387">
            <v>46.336431911957767</v>
          </cell>
          <cell r="J5387">
            <v>1.1299999999999999</v>
          </cell>
          <cell r="Q5387">
            <v>0.13017600000000001</v>
          </cell>
          <cell r="R5387">
            <v>5.7234913324085763</v>
          </cell>
          <cell r="S5387">
            <v>556.03718294349324</v>
          </cell>
        </row>
        <row r="5388">
          <cell r="A5388" t="str">
            <v>E503</v>
          </cell>
          <cell r="C5388" t="str">
            <v>汽车式起重机8T</v>
          </cell>
          <cell r="D5388" t="str">
            <v>台班</v>
          </cell>
          <cell r="E5388">
            <v>3.7120000000000005E-3</v>
          </cell>
          <cell r="F5388">
            <v>132.30936102687099</v>
          </cell>
          <cell r="G5388">
            <v>0.49113234813174517</v>
          </cell>
          <cell r="H5388">
            <v>47.713507620999046</v>
          </cell>
          <cell r="J5388">
            <v>0.38666666666666666</v>
          </cell>
          <cell r="Q5388">
            <v>4.4544000000000007E-2</v>
          </cell>
          <cell r="R5388">
            <v>5.8935881775809422</v>
          </cell>
          <cell r="S5388">
            <v>572.56209145198852</v>
          </cell>
        </row>
        <row r="5389">
          <cell r="C5389">
            <v>0</v>
          </cell>
          <cell r="D5389">
            <v>0</v>
          </cell>
          <cell r="E5389">
            <v>0</v>
          </cell>
          <cell r="F5389">
            <v>0</v>
          </cell>
          <cell r="G5389">
            <v>0</v>
          </cell>
          <cell r="H5389">
            <v>0</v>
          </cell>
          <cell r="Q5389">
            <v>0</v>
          </cell>
          <cell r="R5389">
            <v>0</v>
          </cell>
          <cell r="S5389">
            <v>0</v>
          </cell>
        </row>
        <row r="5390">
          <cell r="C5390">
            <v>0</v>
          </cell>
          <cell r="D5390">
            <v>0</v>
          </cell>
          <cell r="E5390">
            <v>0</v>
          </cell>
          <cell r="F5390">
            <v>0</v>
          </cell>
          <cell r="G5390">
            <v>0</v>
          </cell>
          <cell r="H5390">
            <v>0</v>
          </cell>
          <cell r="Q5390">
            <v>0</v>
          </cell>
          <cell r="R5390">
            <v>0</v>
          </cell>
          <cell r="S5390">
            <v>0</v>
          </cell>
        </row>
        <row r="5391">
          <cell r="C5391">
            <v>0</v>
          </cell>
          <cell r="D5391">
            <v>0</v>
          </cell>
          <cell r="E5391">
            <v>0</v>
          </cell>
          <cell r="F5391">
            <v>0</v>
          </cell>
          <cell r="G5391">
            <v>0</v>
          </cell>
          <cell r="H5391">
            <v>0</v>
          </cell>
          <cell r="Q5391">
            <v>0</v>
          </cell>
          <cell r="R5391">
            <v>0</v>
          </cell>
          <cell r="S5391">
            <v>0</v>
          </cell>
        </row>
        <row r="5392">
          <cell r="C5392">
            <v>0</v>
          </cell>
          <cell r="D5392">
            <v>0</v>
          </cell>
          <cell r="E5392">
            <v>0</v>
          </cell>
          <cell r="F5392">
            <v>0</v>
          </cell>
          <cell r="G5392">
            <v>0</v>
          </cell>
          <cell r="H5392">
            <v>0</v>
          </cell>
          <cell r="Q5392">
            <v>0</v>
          </cell>
          <cell r="R5392">
            <v>0</v>
          </cell>
          <cell r="S5392">
            <v>0</v>
          </cell>
        </row>
        <row r="5393">
          <cell r="C5393">
            <v>0</v>
          </cell>
          <cell r="D5393">
            <v>0</v>
          </cell>
          <cell r="E5393">
            <v>0</v>
          </cell>
          <cell r="F5393">
            <v>0</v>
          </cell>
          <cell r="G5393">
            <v>0</v>
          </cell>
          <cell r="H5393">
            <v>0</v>
          </cell>
          <cell r="Q5393">
            <v>0</v>
          </cell>
          <cell r="R5393">
            <v>0</v>
          </cell>
          <cell r="S5393">
            <v>0</v>
          </cell>
        </row>
        <row r="5394">
          <cell r="C5394">
            <v>0</v>
          </cell>
          <cell r="D5394">
            <v>0</v>
          </cell>
          <cell r="E5394">
            <v>0</v>
          </cell>
          <cell r="F5394">
            <v>0</v>
          </cell>
          <cell r="G5394">
            <v>0</v>
          </cell>
          <cell r="H5394">
            <v>0</v>
          </cell>
          <cell r="Q5394">
            <v>0</v>
          </cell>
          <cell r="R5394">
            <v>0</v>
          </cell>
          <cell r="S5394">
            <v>0</v>
          </cell>
        </row>
        <row r="5395">
          <cell r="C5395">
            <v>0</v>
          </cell>
          <cell r="D5395">
            <v>0</v>
          </cell>
          <cell r="E5395">
            <v>0</v>
          </cell>
          <cell r="F5395">
            <v>0</v>
          </cell>
          <cell r="H5395">
            <v>0</v>
          </cell>
          <cell r="Q5395">
            <v>0</v>
          </cell>
          <cell r="R5395">
            <v>0</v>
          </cell>
          <cell r="S5395">
            <v>0</v>
          </cell>
        </row>
        <row r="5396">
          <cell r="C5396">
            <v>0</v>
          </cell>
          <cell r="D5396">
            <v>0</v>
          </cell>
          <cell r="E5396">
            <v>0</v>
          </cell>
          <cell r="F5396">
            <v>0</v>
          </cell>
          <cell r="H5396">
            <v>0</v>
          </cell>
          <cell r="Q5396">
            <v>0</v>
          </cell>
          <cell r="R5396">
            <v>0</v>
          </cell>
          <cell r="S5396">
            <v>0</v>
          </cell>
        </row>
        <row r="5397">
          <cell r="B5397">
            <v>4</v>
          </cell>
          <cell r="C5397" t="str">
            <v>基本直接费</v>
          </cell>
          <cell r="G5397">
            <v>8.760912240731658</v>
          </cell>
        </row>
        <row r="5398">
          <cell r="B5398">
            <v>5</v>
          </cell>
          <cell r="C5398" t="str">
            <v>其他直接费</v>
          </cell>
          <cell r="G5398">
            <v>1.4224700079853083</v>
          </cell>
        </row>
        <row r="5399">
          <cell r="B5399">
            <v>6</v>
          </cell>
          <cell r="C5399" t="str">
            <v>间接费</v>
          </cell>
          <cell r="G5399">
            <v>0.65938480722892279</v>
          </cell>
        </row>
        <row r="5400">
          <cell r="B5400">
            <v>7</v>
          </cell>
          <cell r="C5400" t="str">
            <v>合计</v>
          </cell>
          <cell r="G5400">
            <v>10.84276705594589</v>
          </cell>
        </row>
        <row r="5402">
          <cell r="B5402" t="str">
            <v>单   价   分   析   表</v>
          </cell>
          <cell r="J5402" t="str">
            <v>工序划分</v>
          </cell>
          <cell r="Q5402" t="str">
            <v>汇总项</v>
          </cell>
        </row>
        <row r="5404">
          <cell r="A5404" t="str">
            <v>BOQ系数</v>
          </cell>
          <cell r="B5404" t="str">
            <v>项目编号:</v>
          </cell>
          <cell r="C5404" t="str">
            <v>预制砼板500*200*50</v>
          </cell>
          <cell r="G5404" t="str">
            <v>数量</v>
          </cell>
          <cell r="H5404">
            <v>15</v>
          </cell>
          <cell r="I5404" t="str">
            <v>单价</v>
          </cell>
        </row>
        <row r="5405">
          <cell r="B5405" t="str">
            <v>项目名称:</v>
          </cell>
          <cell r="C5405" t="str">
            <v>Provide, supply and install 500x200x50mm thick precast concrete slabs with 100x100mm holes</v>
          </cell>
          <cell r="G5405" t="str">
            <v>单位</v>
          </cell>
          <cell r="H5405">
            <v>0</v>
          </cell>
          <cell r="I5405">
            <v>5.6472745083051503</v>
          </cell>
          <cell r="J5405" t="str">
            <v>砼预制</v>
          </cell>
        </row>
        <row r="5406">
          <cell r="A5406" t="str">
            <v>预制砼板500*200*50</v>
          </cell>
          <cell r="B5406" t="str">
            <v>单   价:</v>
          </cell>
          <cell r="C5406">
            <v>5.6472745083051503</v>
          </cell>
          <cell r="D5406" t="str">
            <v>USD/</v>
          </cell>
          <cell r="G5406" t="str">
            <v>定额单位</v>
          </cell>
          <cell r="I5406">
            <v>549</v>
          </cell>
          <cell r="J5406" t="str">
            <v>3=492</v>
          </cell>
        </row>
        <row r="5407">
          <cell r="A5407" t="str">
            <v>定额号</v>
          </cell>
          <cell r="B5407" t="str">
            <v>E01</v>
          </cell>
          <cell r="C5407" t="str">
            <v>名称及规格</v>
          </cell>
          <cell r="D5407" t="str">
            <v>单位</v>
          </cell>
          <cell r="E5407" t="str">
            <v>数  量</v>
          </cell>
          <cell r="F5407" t="str">
            <v>单价</v>
          </cell>
          <cell r="G5407" t="str">
            <v>合价</v>
          </cell>
          <cell r="J5407" t="str">
            <v>10m3</v>
          </cell>
          <cell r="Q5407" t="str">
            <v>数量汇总</v>
          </cell>
          <cell r="R5407" t="str">
            <v>价格汇总(美元)</v>
          </cell>
          <cell r="S5407" t="str">
            <v>价格汇总(当地币)</v>
          </cell>
        </row>
        <row r="5408">
          <cell r="G5408" t="str">
            <v>美元</v>
          </cell>
          <cell r="H5408" t="str">
            <v>当地币</v>
          </cell>
          <cell r="J5408">
            <v>5.0000000000000001E-3</v>
          </cell>
        </row>
        <row r="5409">
          <cell r="A5409" t="str">
            <v>L00</v>
          </cell>
          <cell r="B5409">
            <v>1</v>
          </cell>
          <cell r="C5409" t="str">
            <v>人工</v>
          </cell>
          <cell r="G5409">
            <v>0.29703139475038598</v>
          </cell>
          <cell r="H5409">
            <v>28.8566</v>
          </cell>
          <cell r="Q5409">
            <v>0</v>
          </cell>
          <cell r="R5409">
            <v>4.4554709212557899</v>
          </cell>
          <cell r="S5409">
            <v>432.84899999999999</v>
          </cell>
        </row>
        <row r="5410">
          <cell r="A5410" t="str">
            <v>L10</v>
          </cell>
          <cell r="B5410">
            <v>1.1000000000000001</v>
          </cell>
          <cell r="C5410" t="str">
            <v>力工</v>
          </cell>
          <cell r="D5410" t="str">
            <v>day</v>
          </cell>
          <cell r="E5410">
            <v>7.3520000000000002E-2</v>
          </cell>
          <cell r="F5410">
            <v>2.8821410190427175</v>
          </cell>
          <cell r="G5410">
            <v>0.2118950077200206</v>
          </cell>
          <cell r="H5410">
            <v>20.585600000000003</v>
          </cell>
          <cell r="J5410">
            <v>14.704000000000001</v>
          </cell>
          <cell r="Q5410">
            <v>1.1028</v>
          </cell>
          <cell r="R5410">
            <v>3.1784251158003087</v>
          </cell>
          <cell r="S5410">
            <v>308.78400000000005</v>
          </cell>
        </row>
        <row r="5411">
          <cell r="A5411" t="str">
            <v>L20</v>
          </cell>
          <cell r="B5411">
            <v>1.2</v>
          </cell>
          <cell r="C5411" t="str">
            <v>技工</v>
          </cell>
          <cell r="D5411" t="str">
            <v>day</v>
          </cell>
          <cell r="E5411">
            <v>1.8380000000000001E-2</v>
          </cell>
          <cell r="F5411">
            <v>4.6320123520329384</v>
          </cell>
          <cell r="G5411">
            <v>8.5136387030365412E-2</v>
          </cell>
          <cell r="H5411">
            <v>8.2710000000000008</v>
          </cell>
          <cell r="J5411">
            <v>3.6760000000000002</v>
          </cell>
          <cell r="Q5411">
            <v>0.2757</v>
          </cell>
          <cell r="R5411">
            <v>1.2770458054554812</v>
          </cell>
          <cell r="S5411">
            <v>124.06500000000001</v>
          </cell>
        </row>
        <row r="5412">
          <cell r="A5412" t="str">
            <v>M000</v>
          </cell>
          <cell r="B5412">
            <v>2</v>
          </cell>
          <cell r="C5412" t="str">
            <v>建筑材料</v>
          </cell>
          <cell r="G5412">
            <v>3.6586818145316116</v>
          </cell>
          <cell r="H5412">
            <v>355.44093828174607</v>
          </cell>
          <cell r="Q5412">
            <v>0</v>
          </cell>
          <cell r="R5412">
            <v>54.880227217974173</v>
          </cell>
          <cell r="S5412">
            <v>5331.6140742261914</v>
          </cell>
        </row>
        <row r="5413">
          <cell r="A5413" t="str">
            <v>C30</v>
          </cell>
          <cell r="C5413" t="str">
            <v>混凝土C30</v>
          </cell>
          <cell r="D5413" t="str">
            <v>m3</v>
          </cell>
          <cell r="E5413">
            <v>5.0750000000000003E-2</v>
          </cell>
          <cell r="F5413">
            <v>70.819999999999993</v>
          </cell>
          <cell r="G5413">
            <v>3.5941149999999999</v>
          </cell>
          <cell r="H5413">
            <v>349.16827225000003</v>
          </cell>
          <cell r="J5413">
            <v>10.15</v>
          </cell>
          <cell r="Q5413">
            <v>0.76125000000000009</v>
          </cell>
          <cell r="R5413">
            <v>53.911724999999997</v>
          </cell>
          <cell r="S5413">
            <v>5237.5240837500005</v>
          </cell>
        </row>
        <row r="5414">
          <cell r="A5414" t="str">
            <v>Q18</v>
          </cell>
          <cell r="C5414" t="str">
            <v>草袋</v>
          </cell>
          <cell r="D5414" t="str">
            <v>no</v>
          </cell>
          <cell r="E5414">
            <v>0.113</v>
          </cell>
          <cell r="F5414">
            <v>0.33015873015873021</v>
          </cell>
          <cell r="G5414">
            <v>3.7307936507936512E-2</v>
          </cell>
          <cell r="H5414">
            <v>3.6244660317460324</v>
          </cell>
          <cell r="J5414">
            <v>22.6</v>
          </cell>
          <cell r="Q5414">
            <v>1.6950000000000001</v>
          </cell>
          <cell r="R5414">
            <v>0.55961904761904768</v>
          </cell>
          <cell r="S5414">
            <v>54.366990476190487</v>
          </cell>
        </row>
        <row r="5415">
          <cell r="A5415" t="str">
            <v>Y08</v>
          </cell>
          <cell r="C5415" t="str">
            <v>水</v>
          </cell>
          <cell r="D5415" t="str">
            <v>m3</v>
          </cell>
          <cell r="E5415">
            <v>4.335E-2</v>
          </cell>
          <cell r="F5415">
            <v>0.51466803911477099</v>
          </cell>
          <cell r="G5415">
            <v>2.2310859495625321E-2</v>
          </cell>
          <cell r="H5415">
            <v>2.1675</v>
          </cell>
          <cell r="J5415">
            <v>8.67</v>
          </cell>
          <cell r="Q5415">
            <v>0.65024999999999999</v>
          </cell>
          <cell r="R5415">
            <v>0.3346628924343798</v>
          </cell>
          <cell r="S5415">
            <v>32.512500000000003</v>
          </cell>
        </row>
        <row r="5416">
          <cell r="A5416" t="str">
            <v>Y09</v>
          </cell>
          <cell r="C5416" t="str">
            <v>电</v>
          </cell>
          <cell r="D5416" t="str">
            <v>kwh</v>
          </cell>
          <cell r="E5416">
            <v>4.3700000000000003E-2</v>
          </cell>
          <cell r="F5416">
            <v>0.11322696860524961</v>
          </cell>
          <cell r="G5416">
            <v>4.9480185280494082E-3</v>
          </cell>
          <cell r="H5416">
            <v>0.48070000000000002</v>
          </cell>
          <cell r="J5416">
            <v>8.74</v>
          </cell>
          <cell r="Q5416">
            <v>0.65550000000000008</v>
          </cell>
          <cell r="R5416">
            <v>7.4220277920741123E-2</v>
          </cell>
          <cell r="S5416">
            <v>7.2105000000000006</v>
          </cell>
        </row>
        <row r="5417">
          <cell r="C5417">
            <v>0</v>
          </cell>
          <cell r="D5417">
            <v>0</v>
          </cell>
          <cell r="E5417">
            <v>0</v>
          </cell>
          <cell r="F5417">
            <v>0</v>
          </cell>
          <cell r="G5417">
            <v>0</v>
          </cell>
          <cell r="H5417">
            <v>0</v>
          </cell>
          <cell r="Q5417">
            <v>0</v>
          </cell>
          <cell r="R5417">
            <v>0</v>
          </cell>
          <cell r="S5417">
            <v>0</v>
          </cell>
        </row>
        <row r="5418">
          <cell r="C5418">
            <v>0</v>
          </cell>
          <cell r="D5418">
            <v>0</v>
          </cell>
          <cell r="E5418">
            <v>0</v>
          </cell>
          <cell r="F5418">
            <v>0</v>
          </cell>
          <cell r="G5418">
            <v>0</v>
          </cell>
          <cell r="H5418">
            <v>0</v>
          </cell>
          <cell r="Q5418">
            <v>0</v>
          </cell>
          <cell r="R5418">
            <v>0</v>
          </cell>
          <cell r="S5418">
            <v>0</v>
          </cell>
        </row>
        <row r="5419">
          <cell r="C5419">
            <v>0</v>
          </cell>
          <cell r="D5419">
            <v>0</v>
          </cell>
          <cell r="E5419">
            <v>0</v>
          </cell>
          <cell r="F5419">
            <v>0</v>
          </cell>
          <cell r="G5419">
            <v>0</v>
          </cell>
          <cell r="H5419">
            <v>0</v>
          </cell>
          <cell r="Q5419">
            <v>0</v>
          </cell>
          <cell r="R5419">
            <v>0</v>
          </cell>
          <cell r="S5419">
            <v>0</v>
          </cell>
        </row>
        <row r="5420">
          <cell r="C5420">
            <v>0</v>
          </cell>
          <cell r="D5420">
            <v>0</v>
          </cell>
          <cell r="E5420">
            <v>0</v>
          </cell>
          <cell r="F5420">
            <v>0</v>
          </cell>
          <cell r="G5420">
            <v>0</v>
          </cell>
          <cell r="H5420">
            <v>0</v>
          </cell>
          <cell r="Q5420">
            <v>0</v>
          </cell>
          <cell r="R5420">
            <v>0</v>
          </cell>
          <cell r="S5420">
            <v>0</v>
          </cell>
        </row>
        <row r="5421">
          <cell r="C5421">
            <v>0</v>
          </cell>
          <cell r="D5421">
            <v>0</v>
          </cell>
          <cell r="E5421">
            <v>0</v>
          </cell>
          <cell r="F5421">
            <v>0</v>
          </cell>
          <cell r="G5421">
            <v>0</v>
          </cell>
          <cell r="H5421">
            <v>0</v>
          </cell>
          <cell r="Q5421">
            <v>0</v>
          </cell>
          <cell r="R5421">
            <v>0</v>
          </cell>
          <cell r="S5421">
            <v>0</v>
          </cell>
        </row>
        <row r="5422">
          <cell r="C5422">
            <v>0</v>
          </cell>
          <cell r="D5422">
            <v>0</v>
          </cell>
          <cell r="E5422">
            <v>0</v>
          </cell>
          <cell r="F5422">
            <v>0</v>
          </cell>
          <cell r="G5422">
            <v>0</v>
          </cell>
          <cell r="H5422">
            <v>0</v>
          </cell>
          <cell r="Q5422">
            <v>0</v>
          </cell>
          <cell r="R5422">
            <v>0</v>
          </cell>
          <cell r="S5422">
            <v>0</v>
          </cell>
        </row>
        <row r="5423">
          <cell r="C5423">
            <v>0</v>
          </cell>
          <cell r="D5423">
            <v>0</v>
          </cell>
          <cell r="E5423">
            <v>0</v>
          </cell>
          <cell r="F5423">
            <v>0</v>
          </cell>
          <cell r="G5423">
            <v>0</v>
          </cell>
          <cell r="H5423">
            <v>0</v>
          </cell>
          <cell r="Q5423">
            <v>0</v>
          </cell>
          <cell r="R5423">
            <v>0</v>
          </cell>
          <cell r="S5423">
            <v>0</v>
          </cell>
        </row>
        <row r="5424">
          <cell r="C5424">
            <v>0</v>
          </cell>
          <cell r="D5424">
            <v>0</v>
          </cell>
          <cell r="E5424">
            <v>0</v>
          </cell>
          <cell r="F5424">
            <v>0</v>
          </cell>
          <cell r="G5424">
            <v>0</v>
          </cell>
          <cell r="H5424">
            <v>0</v>
          </cell>
          <cell r="Q5424">
            <v>0</v>
          </cell>
          <cell r="R5424">
            <v>0</v>
          </cell>
          <cell r="S5424">
            <v>0</v>
          </cell>
        </row>
        <row r="5425">
          <cell r="C5425">
            <v>0</v>
          </cell>
          <cell r="D5425">
            <v>0</v>
          </cell>
          <cell r="E5425">
            <v>0</v>
          </cell>
          <cell r="F5425">
            <v>0</v>
          </cell>
          <cell r="G5425">
            <v>0</v>
          </cell>
          <cell r="H5425">
            <v>0</v>
          </cell>
          <cell r="Q5425">
            <v>0</v>
          </cell>
          <cell r="R5425">
            <v>0</v>
          </cell>
          <cell r="S5425">
            <v>0</v>
          </cell>
        </row>
        <row r="5426">
          <cell r="C5426">
            <v>0</v>
          </cell>
          <cell r="D5426">
            <v>0</v>
          </cell>
          <cell r="E5426">
            <v>0</v>
          </cell>
          <cell r="F5426">
            <v>0</v>
          </cell>
          <cell r="G5426">
            <v>0</v>
          </cell>
          <cell r="H5426">
            <v>0</v>
          </cell>
          <cell r="Q5426">
            <v>0</v>
          </cell>
          <cell r="R5426">
            <v>0</v>
          </cell>
          <cell r="S5426">
            <v>0</v>
          </cell>
        </row>
        <row r="5427">
          <cell r="C5427">
            <v>0</v>
          </cell>
          <cell r="D5427">
            <v>0</v>
          </cell>
          <cell r="E5427">
            <v>0</v>
          </cell>
          <cell r="F5427">
            <v>0</v>
          </cell>
          <cell r="G5427">
            <v>0</v>
          </cell>
          <cell r="H5427">
            <v>0</v>
          </cell>
          <cell r="Q5427">
            <v>0</v>
          </cell>
          <cell r="R5427">
            <v>0</v>
          </cell>
          <cell r="S5427">
            <v>0</v>
          </cell>
        </row>
        <row r="5428">
          <cell r="C5428">
            <v>0</v>
          </cell>
          <cell r="D5428">
            <v>0</v>
          </cell>
          <cell r="E5428">
            <v>0</v>
          </cell>
          <cell r="F5428">
            <v>0</v>
          </cell>
          <cell r="G5428">
            <v>0</v>
          </cell>
          <cell r="H5428">
            <v>0</v>
          </cell>
          <cell r="Q5428">
            <v>0</v>
          </cell>
          <cell r="R5428">
            <v>0</v>
          </cell>
          <cell r="S5428">
            <v>0</v>
          </cell>
        </row>
        <row r="5429">
          <cell r="C5429">
            <v>0</v>
          </cell>
          <cell r="D5429">
            <v>0</v>
          </cell>
          <cell r="E5429">
            <v>0</v>
          </cell>
          <cell r="F5429">
            <v>0</v>
          </cell>
          <cell r="G5429">
            <v>0</v>
          </cell>
          <cell r="H5429">
            <v>0</v>
          </cell>
          <cell r="Q5429">
            <v>0</v>
          </cell>
          <cell r="R5429">
            <v>0</v>
          </cell>
          <cell r="S5429">
            <v>0</v>
          </cell>
        </row>
        <row r="5430">
          <cell r="C5430">
            <v>0</v>
          </cell>
          <cell r="D5430">
            <v>0</v>
          </cell>
          <cell r="E5430">
            <v>0</v>
          </cell>
          <cell r="F5430">
            <v>0</v>
          </cell>
          <cell r="G5430">
            <v>0</v>
          </cell>
          <cell r="H5430">
            <v>0</v>
          </cell>
          <cell r="Q5430">
            <v>0</v>
          </cell>
          <cell r="R5430">
            <v>0</v>
          </cell>
          <cell r="S5430">
            <v>0</v>
          </cell>
        </row>
        <row r="5431">
          <cell r="C5431">
            <v>0</v>
          </cell>
          <cell r="D5431">
            <v>0</v>
          </cell>
          <cell r="E5431">
            <v>0</v>
          </cell>
          <cell r="F5431">
            <v>0</v>
          </cell>
          <cell r="G5431">
            <v>0</v>
          </cell>
          <cell r="H5431">
            <v>0</v>
          </cell>
          <cell r="Q5431">
            <v>0</v>
          </cell>
          <cell r="R5431">
            <v>0</v>
          </cell>
          <cell r="S5431">
            <v>0</v>
          </cell>
        </row>
        <row r="5432">
          <cell r="A5432" t="str">
            <v>m998</v>
          </cell>
          <cell r="C5432" t="str">
            <v>其它材料费</v>
          </cell>
          <cell r="D5432" t="str">
            <v>%</v>
          </cell>
          <cell r="E5432">
            <v>0</v>
          </cell>
          <cell r="F5432">
            <v>0</v>
          </cell>
          <cell r="G5432">
            <v>0</v>
          </cell>
          <cell r="H5432">
            <v>0</v>
          </cell>
          <cell r="Q5432">
            <v>0</v>
          </cell>
          <cell r="R5432">
            <v>0</v>
          </cell>
          <cell r="S5432">
            <v>0</v>
          </cell>
        </row>
        <row r="5433">
          <cell r="A5433" t="str">
            <v>m999</v>
          </cell>
          <cell r="C5433" t="str">
            <v>其它材料费</v>
          </cell>
          <cell r="D5433" t="str">
            <v>usd</v>
          </cell>
          <cell r="E5433">
            <v>0</v>
          </cell>
          <cell r="F5433">
            <v>1</v>
          </cell>
          <cell r="G5433">
            <v>0</v>
          </cell>
          <cell r="H5433">
            <v>0</v>
          </cell>
          <cell r="Q5433">
            <v>0</v>
          </cell>
          <cell r="R5433">
            <v>0</v>
          </cell>
          <cell r="S5433">
            <v>0</v>
          </cell>
        </row>
        <row r="5434">
          <cell r="A5434" t="str">
            <v>E000</v>
          </cell>
          <cell r="B5434">
            <v>3</v>
          </cell>
          <cell r="C5434" t="str">
            <v>施工设备</v>
          </cell>
          <cell r="G5434">
            <v>0.60726191609907454</v>
          </cell>
          <cell r="H5434">
            <v>58.995495149025096</v>
          </cell>
          <cell r="Q5434">
            <v>0</v>
          </cell>
          <cell r="R5434">
            <v>9.1089287414861175</v>
          </cell>
          <cell r="S5434">
            <v>884.93242723537639</v>
          </cell>
        </row>
        <row r="5435">
          <cell r="A5435" t="str">
            <v>E403</v>
          </cell>
          <cell r="C5435" t="str">
            <v>混凝土搅拌机</v>
          </cell>
          <cell r="D5435" t="str">
            <v>台班</v>
          </cell>
          <cell r="E5435">
            <v>2.8999999999999998E-3</v>
          </cell>
          <cell r="F5435">
            <v>28.477384246729034</v>
          </cell>
          <cell r="G5435">
            <v>8.2584414315514193E-2</v>
          </cell>
          <cell r="H5435">
            <v>8.0230758507522051</v>
          </cell>
          <cell r="J5435">
            <v>0.57999999999999996</v>
          </cell>
          <cell r="Q5435">
            <v>4.3499999999999997E-2</v>
          </cell>
          <cell r="R5435">
            <v>1.238766214732713</v>
          </cell>
          <cell r="S5435">
            <v>120.34613776128307</v>
          </cell>
        </row>
        <row r="5436">
          <cell r="A5436" t="str">
            <v>E405</v>
          </cell>
          <cell r="C5436" t="str">
            <v>混凝土振捣器</v>
          </cell>
          <cell r="D5436" t="str">
            <v>台班</v>
          </cell>
          <cell r="E5436">
            <v>9.6666666666666667E-4</v>
          </cell>
          <cell r="F5436">
            <v>21.169635915217</v>
          </cell>
          <cell r="G5436">
            <v>2.0463981384709767E-2</v>
          </cell>
          <cell r="H5436">
            <v>1.9880757915245539</v>
          </cell>
          <cell r="J5436">
            <v>0.19333333333333333</v>
          </cell>
          <cell r="Q5436">
            <v>1.4500000000000001E-2</v>
          </cell>
          <cell r="R5436">
            <v>0.30695972077064648</v>
          </cell>
          <cell r="S5436">
            <v>29.821136872868308</v>
          </cell>
        </row>
        <row r="5437">
          <cell r="A5437" t="str">
            <v>E016</v>
          </cell>
          <cell r="C5437" t="str">
            <v>机动翻斗车</v>
          </cell>
          <cell r="D5437" t="str">
            <v>台班</v>
          </cell>
          <cell r="E5437">
            <v>5.6499999999999996E-3</v>
          </cell>
          <cell r="F5437">
            <v>43.967331400631274</v>
          </cell>
          <cell r="G5437">
            <v>0.24841542241356668</v>
          </cell>
          <cell r="H5437">
            <v>24.133558287478003</v>
          </cell>
          <cell r="J5437">
            <v>1.1299999999999999</v>
          </cell>
          <cell r="Q5437">
            <v>8.4749999999999992E-2</v>
          </cell>
          <cell r="R5437">
            <v>3.7262313362035</v>
          </cell>
          <cell r="S5437">
            <v>362.00337431217002</v>
          </cell>
        </row>
        <row r="5438">
          <cell r="A5438" t="str">
            <v>E503</v>
          </cell>
          <cell r="C5438" t="str">
            <v>汽车式起重机8T</v>
          </cell>
          <cell r="D5438" t="str">
            <v>台班</v>
          </cell>
          <cell r="E5438">
            <v>1.9333333333333333E-3</v>
          </cell>
          <cell r="F5438">
            <v>132.30936102687099</v>
          </cell>
          <cell r="G5438">
            <v>0.25579809798528391</v>
          </cell>
          <cell r="H5438">
            <v>24.850785219270332</v>
          </cell>
          <cell r="J5438">
            <v>0.38666666666666666</v>
          </cell>
          <cell r="Q5438">
            <v>2.9000000000000001E-2</v>
          </cell>
          <cell r="R5438">
            <v>3.8369714697792587</v>
          </cell>
          <cell r="S5438">
            <v>372.76177828905497</v>
          </cell>
        </row>
        <row r="5439">
          <cell r="C5439">
            <v>0</v>
          </cell>
          <cell r="D5439">
            <v>0</v>
          </cell>
          <cell r="E5439">
            <v>0</v>
          </cell>
          <cell r="F5439">
            <v>0</v>
          </cell>
          <cell r="G5439">
            <v>0</v>
          </cell>
          <cell r="H5439">
            <v>0</v>
          </cell>
          <cell r="Q5439">
            <v>0</v>
          </cell>
          <cell r="R5439">
            <v>0</v>
          </cell>
          <cell r="S5439">
            <v>0</v>
          </cell>
        </row>
        <row r="5440">
          <cell r="C5440">
            <v>0</v>
          </cell>
          <cell r="D5440">
            <v>0</v>
          </cell>
          <cell r="E5440">
            <v>0</v>
          </cell>
          <cell r="F5440">
            <v>0</v>
          </cell>
          <cell r="G5440">
            <v>0</v>
          </cell>
          <cell r="H5440">
            <v>0</v>
          </cell>
          <cell r="Q5440">
            <v>0</v>
          </cell>
          <cell r="R5440">
            <v>0</v>
          </cell>
          <cell r="S5440">
            <v>0</v>
          </cell>
        </row>
        <row r="5441">
          <cell r="C5441">
            <v>0</v>
          </cell>
          <cell r="D5441">
            <v>0</v>
          </cell>
          <cell r="E5441">
            <v>0</v>
          </cell>
          <cell r="F5441">
            <v>0</v>
          </cell>
          <cell r="G5441">
            <v>0</v>
          </cell>
          <cell r="H5441">
            <v>0</v>
          </cell>
          <cell r="Q5441">
            <v>0</v>
          </cell>
          <cell r="R5441">
            <v>0</v>
          </cell>
          <cell r="S5441">
            <v>0</v>
          </cell>
        </row>
        <row r="5442">
          <cell r="C5442">
            <v>0</v>
          </cell>
          <cell r="D5442">
            <v>0</v>
          </cell>
          <cell r="E5442">
            <v>0</v>
          </cell>
          <cell r="F5442">
            <v>0</v>
          </cell>
          <cell r="G5442">
            <v>0</v>
          </cell>
          <cell r="H5442">
            <v>0</v>
          </cell>
          <cell r="Q5442">
            <v>0</v>
          </cell>
          <cell r="R5442">
            <v>0</v>
          </cell>
          <cell r="S5442">
            <v>0</v>
          </cell>
        </row>
        <row r="5443">
          <cell r="C5443">
            <v>0</v>
          </cell>
          <cell r="D5443">
            <v>0</v>
          </cell>
          <cell r="E5443">
            <v>0</v>
          </cell>
          <cell r="F5443">
            <v>0</v>
          </cell>
          <cell r="G5443">
            <v>0</v>
          </cell>
          <cell r="H5443">
            <v>0</v>
          </cell>
          <cell r="Q5443">
            <v>0</v>
          </cell>
          <cell r="R5443">
            <v>0</v>
          </cell>
          <cell r="S5443">
            <v>0</v>
          </cell>
        </row>
        <row r="5444">
          <cell r="C5444">
            <v>0</v>
          </cell>
          <cell r="D5444">
            <v>0</v>
          </cell>
          <cell r="E5444">
            <v>0</v>
          </cell>
          <cell r="F5444">
            <v>0</v>
          </cell>
          <cell r="G5444">
            <v>0</v>
          </cell>
          <cell r="H5444">
            <v>0</v>
          </cell>
          <cell r="Q5444">
            <v>0</v>
          </cell>
          <cell r="R5444">
            <v>0</v>
          </cell>
          <cell r="S5444">
            <v>0</v>
          </cell>
        </row>
        <row r="5445">
          <cell r="C5445">
            <v>0</v>
          </cell>
          <cell r="D5445">
            <v>0</v>
          </cell>
          <cell r="E5445">
            <v>0</v>
          </cell>
          <cell r="F5445">
            <v>0</v>
          </cell>
          <cell r="H5445">
            <v>0</v>
          </cell>
          <cell r="Q5445">
            <v>0</v>
          </cell>
          <cell r="R5445">
            <v>0</v>
          </cell>
          <cell r="S5445">
            <v>0</v>
          </cell>
        </row>
        <row r="5446">
          <cell r="C5446">
            <v>0</v>
          </cell>
          <cell r="D5446">
            <v>0</v>
          </cell>
          <cell r="E5446">
            <v>0</v>
          </cell>
          <cell r="F5446">
            <v>0</v>
          </cell>
          <cell r="H5446">
            <v>0</v>
          </cell>
          <cell r="Q5446">
            <v>0</v>
          </cell>
          <cell r="R5446">
            <v>0</v>
          </cell>
          <cell r="S5446">
            <v>0</v>
          </cell>
        </row>
        <row r="5447">
          <cell r="B5447">
            <v>4</v>
          </cell>
          <cell r="C5447" t="str">
            <v>基本直接费</v>
          </cell>
          <cell r="G5447">
            <v>4.5629751253810715</v>
          </cell>
        </row>
        <row r="5448">
          <cell r="B5448">
            <v>5</v>
          </cell>
          <cell r="C5448" t="str">
            <v>其他直接费</v>
          </cell>
          <cell r="G5448">
            <v>0.74086979582568135</v>
          </cell>
        </row>
        <row r="5449">
          <cell r="B5449">
            <v>6</v>
          </cell>
          <cell r="C5449" t="str">
            <v>间接费</v>
          </cell>
          <cell r="G5449">
            <v>0.34342958709839727</v>
          </cell>
        </row>
        <row r="5450">
          <cell r="B5450">
            <v>7</v>
          </cell>
          <cell r="C5450" t="str">
            <v>合计</v>
          </cell>
          <cell r="G5450">
            <v>5.6472745083051503</v>
          </cell>
        </row>
        <row r="5452">
          <cell r="B5452" t="str">
            <v>单   价   分   析   表</v>
          </cell>
          <cell r="J5452" t="str">
            <v>工序划分</v>
          </cell>
          <cell r="Q5452" t="str">
            <v>汇总项</v>
          </cell>
        </row>
        <row r="5454">
          <cell r="A5454" t="str">
            <v>BOQ系数</v>
          </cell>
          <cell r="B5454" t="str">
            <v>项目编号:</v>
          </cell>
          <cell r="C5454" t="str">
            <v>预制砼板1550*100*800</v>
          </cell>
          <cell r="G5454" t="str">
            <v>数量</v>
          </cell>
          <cell r="H5454">
            <v>12</v>
          </cell>
          <cell r="I5454" t="str">
            <v>单价</v>
          </cell>
        </row>
        <row r="5455">
          <cell r="B5455" t="str">
            <v>项目名称:</v>
          </cell>
          <cell r="C5455" t="str">
            <v>Provide, supply and install precast concrete slab measuring 1550x100x800mm complete with handles and grooves</v>
          </cell>
          <cell r="G5455" t="str">
            <v>单位</v>
          </cell>
          <cell r="H5455">
            <v>0</v>
          </cell>
          <cell r="I5455">
            <v>14.005240780596777</v>
          </cell>
          <cell r="J5455" t="str">
            <v>砼预制</v>
          </cell>
        </row>
        <row r="5456">
          <cell r="A5456" t="str">
            <v>预制砼板1550*100*800</v>
          </cell>
          <cell r="B5456" t="str">
            <v>单   价:</v>
          </cell>
          <cell r="C5456">
            <v>14.005240780596777</v>
          </cell>
          <cell r="D5456" t="str">
            <v>USD/</v>
          </cell>
          <cell r="G5456" t="str">
            <v>定额单位</v>
          </cell>
          <cell r="I5456">
            <v>1361</v>
          </cell>
          <cell r="J5456" t="str">
            <v>3=492</v>
          </cell>
        </row>
        <row r="5457">
          <cell r="A5457" t="str">
            <v>定额号</v>
          </cell>
          <cell r="B5457" t="str">
            <v>E01</v>
          </cell>
          <cell r="C5457" t="str">
            <v>名称及规格</v>
          </cell>
          <cell r="D5457" t="str">
            <v>单位</v>
          </cell>
          <cell r="E5457" t="str">
            <v>数  量</v>
          </cell>
          <cell r="F5457" t="str">
            <v>单价</v>
          </cell>
          <cell r="G5457" t="str">
            <v>合价</v>
          </cell>
          <cell r="J5457" t="str">
            <v>10m3</v>
          </cell>
          <cell r="Q5457" t="str">
            <v>数量汇总</v>
          </cell>
          <cell r="R5457" t="str">
            <v>价格汇总(美元)</v>
          </cell>
          <cell r="S5457" t="str">
            <v>价格汇总(当地币)</v>
          </cell>
        </row>
        <row r="5458">
          <cell r="G5458" t="str">
            <v>美元</v>
          </cell>
          <cell r="H5458" t="str">
            <v>当地币</v>
          </cell>
          <cell r="J5458">
            <v>1.2400000000000003E-2</v>
          </cell>
        </row>
        <row r="5459">
          <cell r="A5459" t="str">
            <v>L00</v>
          </cell>
          <cell r="B5459">
            <v>1</v>
          </cell>
          <cell r="C5459" t="str">
            <v>人工</v>
          </cell>
          <cell r="G5459">
            <v>0.73663785898095746</v>
          </cell>
          <cell r="H5459">
            <v>71.564368000000016</v>
          </cell>
          <cell r="Q5459">
            <v>0</v>
          </cell>
          <cell r="R5459">
            <v>8.8396543077714895</v>
          </cell>
          <cell r="S5459">
            <v>858.77241600000025</v>
          </cell>
        </row>
        <row r="5460">
          <cell r="A5460" t="str">
            <v>L10</v>
          </cell>
          <cell r="B5460">
            <v>1.1000000000000001</v>
          </cell>
          <cell r="C5460" t="str">
            <v>力工</v>
          </cell>
          <cell r="D5460" t="str">
            <v>day</v>
          </cell>
          <cell r="E5460">
            <v>0.18232960000000006</v>
          </cell>
          <cell r="F5460">
            <v>2.8821410190427175</v>
          </cell>
          <cell r="G5460">
            <v>0.52549961914565124</v>
          </cell>
          <cell r="H5460">
            <v>51.052288000000019</v>
          </cell>
          <cell r="J5460">
            <v>14.704000000000001</v>
          </cell>
          <cell r="Q5460">
            <v>2.1879552000000007</v>
          </cell>
          <cell r="R5460">
            <v>6.3059954297478154</v>
          </cell>
          <cell r="S5460">
            <v>612.62745600000017</v>
          </cell>
        </row>
        <row r="5461">
          <cell r="A5461" t="str">
            <v>L20</v>
          </cell>
          <cell r="B5461">
            <v>1.2</v>
          </cell>
          <cell r="C5461" t="str">
            <v>技工</v>
          </cell>
          <cell r="D5461" t="str">
            <v>day</v>
          </cell>
          <cell r="E5461">
            <v>4.5582400000000016E-2</v>
          </cell>
          <cell r="F5461">
            <v>4.6320123520329384</v>
          </cell>
          <cell r="G5461">
            <v>0.21113823983530627</v>
          </cell>
          <cell r="H5461">
            <v>20.512080000000005</v>
          </cell>
          <cell r="J5461">
            <v>3.6760000000000002</v>
          </cell>
          <cell r="Q5461">
            <v>0.54698880000000016</v>
          </cell>
          <cell r="R5461">
            <v>2.5336588780236751</v>
          </cell>
          <cell r="S5461">
            <v>246.14496000000005</v>
          </cell>
        </row>
        <row r="5462">
          <cell r="A5462" t="str">
            <v>M000</v>
          </cell>
          <cell r="B5462">
            <v>2</v>
          </cell>
          <cell r="C5462" t="str">
            <v>建筑材料</v>
          </cell>
          <cell r="G5462">
            <v>9.0735309000383975</v>
          </cell>
          <cell r="H5462">
            <v>881.49352693873038</v>
          </cell>
          <cell r="Q5462">
            <v>0</v>
          </cell>
          <cell r="R5462">
            <v>108.88237080046076</v>
          </cell>
          <cell r="S5462">
            <v>10577.922323264764</v>
          </cell>
        </row>
        <row r="5463">
          <cell r="A5463" t="str">
            <v>C30</v>
          </cell>
          <cell r="C5463" t="str">
            <v>混凝土C30</v>
          </cell>
          <cell r="D5463" t="str">
            <v>m3</v>
          </cell>
          <cell r="E5463">
            <v>0.12586000000000003</v>
          </cell>
          <cell r="F5463">
            <v>70.819999999999993</v>
          </cell>
          <cell r="G5463">
            <v>8.9134052000000015</v>
          </cell>
          <cell r="H5463">
            <v>865.93731518000016</v>
          </cell>
          <cell r="J5463">
            <v>10.15</v>
          </cell>
          <cell r="Q5463">
            <v>1.5103200000000003</v>
          </cell>
          <cell r="R5463">
            <v>106.96086240000002</v>
          </cell>
          <cell r="S5463">
            <v>10391.247782160002</v>
          </cell>
        </row>
        <row r="5464">
          <cell r="A5464" t="str">
            <v>Q18</v>
          </cell>
          <cell r="C5464" t="str">
            <v>草袋</v>
          </cell>
          <cell r="D5464" t="str">
            <v>no</v>
          </cell>
          <cell r="E5464">
            <v>0.2802400000000001</v>
          </cell>
          <cell r="F5464">
            <v>0.33015873015873021</v>
          </cell>
          <cell r="G5464">
            <v>9.2523682539682586E-2</v>
          </cell>
          <cell r="H5464">
            <v>8.9886757587301638</v>
          </cell>
          <cell r="J5464">
            <v>22.6</v>
          </cell>
          <cell r="Q5464">
            <v>3.3628800000000014</v>
          </cell>
          <cell r="R5464">
            <v>1.1102841904761911</v>
          </cell>
          <cell r="S5464">
            <v>107.86410910476197</v>
          </cell>
        </row>
        <row r="5465">
          <cell r="A5465" t="str">
            <v>Y08</v>
          </cell>
          <cell r="C5465" t="str">
            <v>水</v>
          </cell>
          <cell r="D5465" t="str">
            <v>m3</v>
          </cell>
          <cell r="E5465">
            <v>0.10750800000000002</v>
          </cell>
          <cell r="F5465">
            <v>0.51466803911477099</v>
          </cell>
          <cell r="G5465">
            <v>5.5330931549150808E-2</v>
          </cell>
          <cell r="H5465">
            <v>5.3754000000000017</v>
          </cell>
          <cell r="J5465">
            <v>8.67</v>
          </cell>
          <cell r="Q5465">
            <v>1.2900960000000001</v>
          </cell>
          <cell r="R5465">
            <v>0.6639711785898097</v>
          </cell>
          <cell r="S5465">
            <v>64.504800000000017</v>
          </cell>
        </row>
        <row r="5466">
          <cell r="A5466" t="str">
            <v>Y09</v>
          </cell>
          <cell r="C5466" t="str">
            <v>电</v>
          </cell>
          <cell r="D5466" t="str">
            <v>kwh</v>
          </cell>
          <cell r="E5466">
            <v>0.10837600000000003</v>
          </cell>
          <cell r="F5466">
            <v>0.11322696860524961</v>
          </cell>
          <cell r="G5466">
            <v>1.2271085949562536E-2</v>
          </cell>
          <cell r="H5466">
            <v>1.1921360000000003</v>
          </cell>
          <cell r="J5466">
            <v>8.74</v>
          </cell>
          <cell r="Q5466">
            <v>1.3005120000000003</v>
          </cell>
          <cell r="R5466">
            <v>0.14725303139475043</v>
          </cell>
          <cell r="S5466">
            <v>14.305632000000003</v>
          </cell>
        </row>
        <row r="5467">
          <cell r="C5467">
            <v>0</v>
          </cell>
          <cell r="D5467">
            <v>0</v>
          </cell>
          <cell r="E5467">
            <v>0</v>
          </cell>
          <cell r="F5467">
            <v>0</v>
          </cell>
          <cell r="G5467">
            <v>0</v>
          </cell>
          <cell r="H5467">
            <v>0</v>
          </cell>
          <cell r="Q5467">
            <v>0</v>
          </cell>
          <cell r="R5467">
            <v>0</v>
          </cell>
          <cell r="S5467">
            <v>0</v>
          </cell>
        </row>
        <row r="5468">
          <cell r="C5468">
            <v>0</v>
          </cell>
          <cell r="D5468">
            <v>0</v>
          </cell>
          <cell r="E5468">
            <v>0</v>
          </cell>
          <cell r="F5468">
            <v>0</v>
          </cell>
          <cell r="G5468">
            <v>0</v>
          </cell>
          <cell r="H5468">
            <v>0</v>
          </cell>
          <cell r="Q5468">
            <v>0</v>
          </cell>
          <cell r="R5468">
            <v>0</v>
          </cell>
          <cell r="S5468">
            <v>0</v>
          </cell>
        </row>
        <row r="5469">
          <cell r="C5469">
            <v>0</v>
          </cell>
          <cell r="D5469">
            <v>0</v>
          </cell>
          <cell r="E5469">
            <v>0</v>
          </cell>
          <cell r="F5469">
            <v>0</v>
          </cell>
          <cell r="G5469">
            <v>0</v>
          </cell>
          <cell r="H5469">
            <v>0</v>
          </cell>
          <cell r="Q5469">
            <v>0</v>
          </cell>
          <cell r="R5469">
            <v>0</v>
          </cell>
          <cell r="S5469">
            <v>0</v>
          </cell>
        </row>
        <row r="5470">
          <cell r="C5470">
            <v>0</v>
          </cell>
          <cell r="D5470">
            <v>0</v>
          </cell>
          <cell r="E5470">
            <v>0</v>
          </cell>
          <cell r="F5470">
            <v>0</v>
          </cell>
          <cell r="G5470">
            <v>0</v>
          </cell>
          <cell r="H5470">
            <v>0</v>
          </cell>
          <cell r="Q5470">
            <v>0</v>
          </cell>
          <cell r="R5470">
            <v>0</v>
          </cell>
          <cell r="S5470">
            <v>0</v>
          </cell>
        </row>
        <row r="5471">
          <cell r="C5471">
            <v>0</v>
          </cell>
          <cell r="D5471">
            <v>0</v>
          </cell>
          <cell r="E5471">
            <v>0</v>
          </cell>
          <cell r="F5471">
            <v>0</v>
          </cell>
          <cell r="G5471">
            <v>0</v>
          </cell>
          <cell r="H5471">
            <v>0</v>
          </cell>
          <cell r="Q5471">
            <v>0</v>
          </cell>
          <cell r="R5471">
            <v>0</v>
          </cell>
          <cell r="S5471">
            <v>0</v>
          </cell>
        </row>
        <row r="5472">
          <cell r="C5472">
            <v>0</v>
          </cell>
          <cell r="D5472">
            <v>0</v>
          </cell>
          <cell r="E5472">
            <v>0</v>
          </cell>
          <cell r="F5472">
            <v>0</v>
          </cell>
          <cell r="G5472">
            <v>0</v>
          </cell>
          <cell r="H5472">
            <v>0</v>
          </cell>
          <cell r="Q5472">
            <v>0</v>
          </cell>
          <cell r="R5472">
            <v>0</v>
          </cell>
          <cell r="S5472">
            <v>0</v>
          </cell>
        </row>
        <row r="5473">
          <cell r="C5473">
            <v>0</v>
          </cell>
          <cell r="D5473">
            <v>0</v>
          </cell>
          <cell r="E5473">
            <v>0</v>
          </cell>
          <cell r="F5473">
            <v>0</v>
          </cell>
          <cell r="G5473">
            <v>0</v>
          </cell>
          <cell r="H5473">
            <v>0</v>
          </cell>
          <cell r="Q5473">
            <v>0</v>
          </cell>
          <cell r="R5473">
            <v>0</v>
          </cell>
          <cell r="S5473">
            <v>0</v>
          </cell>
        </row>
        <row r="5474">
          <cell r="C5474">
            <v>0</v>
          </cell>
          <cell r="D5474">
            <v>0</v>
          </cell>
          <cell r="E5474">
            <v>0</v>
          </cell>
          <cell r="F5474">
            <v>0</v>
          </cell>
          <cell r="G5474">
            <v>0</v>
          </cell>
          <cell r="H5474">
            <v>0</v>
          </cell>
          <cell r="Q5474">
            <v>0</v>
          </cell>
          <cell r="R5474">
            <v>0</v>
          </cell>
          <cell r="S5474">
            <v>0</v>
          </cell>
        </row>
        <row r="5475">
          <cell r="C5475">
            <v>0</v>
          </cell>
          <cell r="D5475">
            <v>0</v>
          </cell>
          <cell r="E5475">
            <v>0</v>
          </cell>
          <cell r="F5475">
            <v>0</v>
          </cell>
          <cell r="G5475">
            <v>0</v>
          </cell>
          <cell r="H5475">
            <v>0</v>
          </cell>
          <cell r="Q5475">
            <v>0</v>
          </cell>
          <cell r="R5475">
            <v>0</v>
          </cell>
          <cell r="S5475">
            <v>0</v>
          </cell>
        </row>
        <row r="5476">
          <cell r="C5476">
            <v>0</v>
          </cell>
          <cell r="D5476">
            <v>0</v>
          </cell>
          <cell r="E5476">
            <v>0</v>
          </cell>
          <cell r="F5476">
            <v>0</v>
          </cell>
          <cell r="G5476">
            <v>0</v>
          </cell>
          <cell r="H5476">
            <v>0</v>
          </cell>
          <cell r="Q5476">
            <v>0</v>
          </cell>
          <cell r="R5476">
            <v>0</v>
          </cell>
          <cell r="S5476">
            <v>0</v>
          </cell>
        </row>
        <row r="5477">
          <cell r="C5477">
            <v>0</v>
          </cell>
          <cell r="D5477">
            <v>0</v>
          </cell>
          <cell r="E5477">
            <v>0</v>
          </cell>
          <cell r="F5477">
            <v>0</v>
          </cell>
          <cell r="G5477">
            <v>0</v>
          </cell>
          <cell r="H5477">
            <v>0</v>
          </cell>
          <cell r="Q5477">
            <v>0</v>
          </cell>
          <cell r="R5477">
            <v>0</v>
          </cell>
          <cell r="S5477">
            <v>0</v>
          </cell>
        </row>
        <row r="5478">
          <cell r="C5478">
            <v>0</v>
          </cell>
          <cell r="D5478">
            <v>0</v>
          </cell>
          <cell r="E5478">
            <v>0</v>
          </cell>
          <cell r="F5478">
            <v>0</v>
          </cell>
          <cell r="G5478">
            <v>0</v>
          </cell>
          <cell r="H5478">
            <v>0</v>
          </cell>
          <cell r="Q5478">
            <v>0</v>
          </cell>
          <cell r="R5478">
            <v>0</v>
          </cell>
          <cell r="S5478">
            <v>0</v>
          </cell>
        </row>
        <row r="5479">
          <cell r="C5479">
            <v>0</v>
          </cell>
          <cell r="D5479">
            <v>0</v>
          </cell>
          <cell r="E5479">
            <v>0</v>
          </cell>
          <cell r="F5479">
            <v>0</v>
          </cell>
          <cell r="G5479">
            <v>0</v>
          </cell>
          <cell r="H5479">
            <v>0</v>
          </cell>
          <cell r="Q5479">
            <v>0</v>
          </cell>
          <cell r="R5479">
            <v>0</v>
          </cell>
          <cell r="S5479">
            <v>0</v>
          </cell>
        </row>
        <row r="5480">
          <cell r="C5480">
            <v>0</v>
          </cell>
          <cell r="D5480">
            <v>0</v>
          </cell>
          <cell r="E5480">
            <v>0</v>
          </cell>
          <cell r="F5480">
            <v>0</v>
          </cell>
          <cell r="G5480">
            <v>0</v>
          </cell>
          <cell r="H5480">
            <v>0</v>
          </cell>
          <cell r="Q5480">
            <v>0</v>
          </cell>
          <cell r="R5480">
            <v>0</v>
          </cell>
          <cell r="S5480">
            <v>0</v>
          </cell>
        </row>
        <row r="5481">
          <cell r="C5481">
            <v>0</v>
          </cell>
          <cell r="D5481">
            <v>0</v>
          </cell>
          <cell r="E5481">
            <v>0</v>
          </cell>
          <cell r="F5481">
            <v>0</v>
          </cell>
          <cell r="G5481">
            <v>0</v>
          </cell>
          <cell r="H5481">
            <v>0</v>
          </cell>
          <cell r="Q5481">
            <v>0</v>
          </cell>
          <cell r="R5481">
            <v>0</v>
          </cell>
          <cell r="S5481">
            <v>0</v>
          </cell>
        </row>
        <row r="5482">
          <cell r="A5482" t="str">
            <v>m998</v>
          </cell>
          <cell r="C5482" t="str">
            <v>其它材料费</v>
          </cell>
          <cell r="D5482" t="str">
            <v>%</v>
          </cell>
          <cell r="E5482">
            <v>0</v>
          </cell>
          <cell r="F5482">
            <v>0</v>
          </cell>
          <cell r="G5482">
            <v>0</v>
          </cell>
          <cell r="H5482">
            <v>0</v>
          </cell>
          <cell r="Q5482">
            <v>0</v>
          </cell>
          <cell r="R5482">
            <v>0</v>
          </cell>
          <cell r="S5482">
            <v>0</v>
          </cell>
        </row>
        <row r="5483">
          <cell r="A5483" t="str">
            <v>m999</v>
          </cell>
          <cell r="C5483" t="str">
            <v>其它材料费</v>
          </cell>
          <cell r="D5483" t="str">
            <v>usd</v>
          </cell>
          <cell r="E5483">
            <v>0</v>
          </cell>
          <cell r="F5483">
            <v>1</v>
          </cell>
          <cell r="G5483">
            <v>0</v>
          </cell>
          <cell r="H5483">
            <v>0</v>
          </cell>
          <cell r="Q5483">
            <v>0</v>
          </cell>
          <cell r="R5483">
            <v>0</v>
          </cell>
          <cell r="S5483">
            <v>0</v>
          </cell>
        </row>
        <row r="5484">
          <cell r="A5484" t="str">
            <v>E000</v>
          </cell>
          <cell r="B5484">
            <v>3</v>
          </cell>
          <cell r="C5484" t="str">
            <v>施工设备</v>
          </cell>
          <cell r="G5484">
            <v>1.5060095519257051</v>
          </cell>
          <cell r="H5484">
            <v>146.30882796958227</v>
          </cell>
          <cell r="Q5484">
            <v>0</v>
          </cell>
          <cell r="R5484">
            <v>18.072114623108462</v>
          </cell>
          <cell r="S5484">
            <v>1755.7059356349873</v>
          </cell>
        </row>
        <row r="5485">
          <cell r="A5485" t="str">
            <v>E403</v>
          </cell>
          <cell r="C5485" t="str">
            <v>混凝土搅拌机</v>
          </cell>
          <cell r="D5485" t="str">
            <v>台班</v>
          </cell>
          <cell r="E5485">
            <v>7.1920000000000013E-3</v>
          </cell>
          <cell r="F5485">
            <v>28.477384246729034</v>
          </cell>
          <cell r="G5485">
            <v>0.20480934750247526</v>
          </cell>
          <cell r="H5485">
            <v>19.897228109865473</v>
          </cell>
          <cell r="J5485">
            <v>0.57999999999999996</v>
          </cell>
          <cell r="Q5485">
            <v>8.630400000000002E-2</v>
          </cell>
          <cell r="R5485">
            <v>2.4577121700297031</v>
          </cell>
          <cell r="S5485">
            <v>238.76673731838568</v>
          </cell>
        </row>
        <row r="5486">
          <cell r="A5486" t="str">
            <v>E405</v>
          </cell>
          <cell r="C5486" t="str">
            <v>混凝土振捣器</v>
          </cell>
          <cell r="D5486" t="str">
            <v>台班</v>
          </cell>
          <cell r="E5486">
            <v>2.3973333333333338E-3</v>
          </cell>
          <cell r="F5486">
            <v>21.169635915217</v>
          </cell>
          <cell r="G5486">
            <v>5.0750673834080232E-2</v>
          </cell>
          <cell r="H5486">
            <v>4.9304279629808949</v>
          </cell>
          <cell r="J5486">
            <v>0.19333333333333333</v>
          </cell>
          <cell r="Q5486">
            <v>2.8768000000000005E-2</v>
          </cell>
          <cell r="R5486">
            <v>0.60900808600896283</v>
          </cell>
          <cell r="S5486">
            <v>59.165135555770739</v>
          </cell>
        </row>
        <row r="5487">
          <cell r="A5487" t="str">
            <v>E016</v>
          </cell>
          <cell r="C5487" t="str">
            <v>机动翻斗车</v>
          </cell>
          <cell r="D5487" t="str">
            <v>台班</v>
          </cell>
          <cell r="E5487">
            <v>1.4012000000000002E-2</v>
          </cell>
          <cell r="F5487">
            <v>43.967331400631274</v>
          </cell>
          <cell r="G5487">
            <v>0.61607024758564544</v>
          </cell>
          <cell r="H5487">
            <v>59.85122455294546</v>
          </cell>
          <cell r="J5487">
            <v>1.1299999999999999</v>
          </cell>
          <cell r="Q5487">
            <v>0.16814400000000002</v>
          </cell>
          <cell r="R5487">
            <v>7.3928429710277452</v>
          </cell>
          <cell r="S5487">
            <v>718.2146946353455</v>
          </cell>
        </row>
        <row r="5488">
          <cell r="A5488" t="str">
            <v>E503</v>
          </cell>
          <cell r="C5488" t="str">
            <v>汽车式起重机8T</v>
          </cell>
          <cell r="D5488" t="str">
            <v>台班</v>
          </cell>
          <cell r="E5488">
            <v>4.7946666666666676E-3</v>
          </cell>
          <cell r="F5488">
            <v>132.30936102687099</v>
          </cell>
          <cell r="G5488">
            <v>0.63437928300350421</v>
          </cell>
          <cell r="H5488">
            <v>61.629947343790441</v>
          </cell>
          <cell r="J5488">
            <v>0.38666666666666666</v>
          </cell>
          <cell r="Q5488">
            <v>5.7536000000000011E-2</v>
          </cell>
          <cell r="R5488">
            <v>7.6125513960420506</v>
          </cell>
          <cell r="S5488">
            <v>739.55936812548532</v>
          </cell>
        </row>
        <row r="5489">
          <cell r="C5489">
            <v>0</v>
          </cell>
          <cell r="D5489">
            <v>0</v>
          </cell>
          <cell r="E5489">
            <v>0</v>
          </cell>
          <cell r="F5489">
            <v>0</v>
          </cell>
          <cell r="G5489">
            <v>0</v>
          </cell>
          <cell r="H5489">
            <v>0</v>
          </cell>
          <cell r="Q5489">
            <v>0</v>
          </cell>
          <cell r="R5489">
            <v>0</v>
          </cell>
          <cell r="S5489">
            <v>0</v>
          </cell>
        </row>
        <row r="5490">
          <cell r="C5490">
            <v>0</v>
          </cell>
          <cell r="D5490">
            <v>0</v>
          </cell>
          <cell r="E5490">
            <v>0</v>
          </cell>
          <cell r="F5490">
            <v>0</v>
          </cell>
          <cell r="G5490">
            <v>0</v>
          </cell>
          <cell r="H5490">
            <v>0</v>
          </cell>
          <cell r="Q5490">
            <v>0</v>
          </cell>
          <cell r="R5490">
            <v>0</v>
          </cell>
          <cell r="S5490">
            <v>0</v>
          </cell>
        </row>
        <row r="5491">
          <cell r="C5491">
            <v>0</v>
          </cell>
          <cell r="D5491">
            <v>0</v>
          </cell>
          <cell r="E5491">
            <v>0</v>
          </cell>
          <cell r="F5491">
            <v>0</v>
          </cell>
          <cell r="G5491">
            <v>0</v>
          </cell>
          <cell r="H5491">
            <v>0</v>
          </cell>
          <cell r="Q5491">
            <v>0</v>
          </cell>
          <cell r="R5491">
            <v>0</v>
          </cell>
          <cell r="S5491">
            <v>0</v>
          </cell>
        </row>
        <row r="5492">
          <cell r="C5492">
            <v>0</v>
          </cell>
          <cell r="D5492">
            <v>0</v>
          </cell>
          <cell r="E5492">
            <v>0</v>
          </cell>
          <cell r="F5492">
            <v>0</v>
          </cell>
          <cell r="G5492">
            <v>0</v>
          </cell>
          <cell r="H5492">
            <v>0</v>
          </cell>
          <cell r="Q5492">
            <v>0</v>
          </cell>
          <cell r="R5492">
            <v>0</v>
          </cell>
          <cell r="S5492">
            <v>0</v>
          </cell>
        </row>
        <row r="5493">
          <cell r="C5493">
            <v>0</v>
          </cell>
          <cell r="D5493">
            <v>0</v>
          </cell>
          <cell r="E5493">
            <v>0</v>
          </cell>
          <cell r="F5493">
            <v>0</v>
          </cell>
          <cell r="G5493">
            <v>0</v>
          </cell>
          <cell r="H5493">
            <v>0</v>
          </cell>
          <cell r="Q5493">
            <v>0</v>
          </cell>
          <cell r="R5493">
            <v>0</v>
          </cell>
          <cell r="S5493">
            <v>0</v>
          </cell>
        </row>
        <row r="5494">
          <cell r="C5494">
            <v>0</v>
          </cell>
          <cell r="D5494">
            <v>0</v>
          </cell>
          <cell r="E5494">
            <v>0</v>
          </cell>
          <cell r="F5494">
            <v>0</v>
          </cell>
          <cell r="G5494">
            <v>0</v>
          </cell>
          <cell r="H5494">
            <v>0</v>
          </cell>
          <cell r="Q5494">
            <v>0</v>
          </cell>
          <cell r="R5494">
            <v>0</v>
          </cell>
          <cell r="S5494">
            <v>0</v>
          </cell>
        </row>
        <row r="5495">
          <cell r="C5495">
            <v>0</v>
          </cell>
          <cell r="D5495">
            <v>0</v>
          </cell>
          <cell r="E5495">
            <v>0</v>
          </cell>
          <cell r="F5495">
            <v>0</v>
          </cell>
          <cell r="H5495">
            <v>0</v>
          </cell>
          <cell r="Q5495">
            <v>0</v>
          </cell>
          <cell r="R5495">
            <v>0</v>
          </cell>
          <cell r="S5495">
            <v>0</v>
          </cell>
        </row>
        <row r="5496">
          <cell r="C5496">
            <v>0</v>
          </cell>
          <cell r="D5496">
            <v>0</v>
          </cell>
          <cell r="E5496">
            <v>0</v>
          </cell>
          <cell r="F5496">
            <v>0</v>
          </cell>
          <cell r="H5496">
            <v>0</v>
          </cell>
          <cell r="Q5496">
            <v>0</v>
          </cell>
          <cell r="R5496">
            <v>0</v>
          </cell>
          <cell r="S5496">
            <v>0</v>
          </cell>
        </row>
        <row r="5497">
          <cell r="B5497">
            <v>4</v>
          </cell>
          <cell r="C5497" t="str">
            <v>基本直接费</v>
          </cell>
          <cell r="G5497">
            <v>11.316178310945061</v>
          </cell>
        </row>
        <row r="5498">
          <cell r="B5498">
            <v>5</v>
          </cell>
          <cell r="C5498" t="str">
            <v>其他直接费</v>
          </cell>
          <cell r="G5498">
            <v>1.8373570936476904</v>
          </cell>
        </row>
        <row r="5499">
          <cell r="B5499">
            <v>6</v>
          </cell>
          <cell r="C5499" t="str">
            <v>间接费</v>
          </cell>
          <cell r="G5499">
            <v>0.85170537600402541</v>
          </cell>
        </row>
        <row r="5500">
          <cell r="B5500">
            <v>7</v>
          </cell>
          <cell r="C5500" t="str">
            <v>合计</v>
          </cell>
          <cell r="G5500">
            <v>14.005240780596777</v>
          </cell>
        </row>
        <row r="5502">
          <cell r="B5502" t="str">
            <v>单   价   分   析   表</v>
          </cell>
          <cell r="J5502" t="str">
            <v>工序划分</v>
          </cell>
          <cell r="Q5502" t="str">
            <v>汇总项</v>
          </cell>
        </row>
        <row r="5504">
          <cell r="A5504" t="str">
            <v>BOQ系数</v>
          </cell>
          <cell r="B5504" t="str">
            <v>项目编号:</v>
          </cell>
          <cell r="C5504" t="str">
            <v>预制砼板2500*100*800</v>
          </cell>
          <cell r="G5504" t="str">
            <v>数量</v>
          </cell>
          <cell r="H5504">
            <v>12</v>
          </cell>
          <cell r="I5504" t="str">
            <v>单价</v>
          </cell>
        </row>
        <row r="5505">
          <cell r="B5505" t="str">
            <v>项目名称:</v>
          </cell>
          <cell r="C5505" t="str">
            <v>Provide, supply and install precast concrete slab 2500x100x800mm  complete with handles and grooves</v>
          </cell>
          <cell r="G5505" t="str">
            <v>单位</v>
          </cell>
          <cell r="H5505">
            <v>0</v>
          </cell>
          <cell r="I5505">
            <v>22.589098033220601</v>
          </cell>
          <cell r="J5505" t="str">
            <v>砼预制</v>
          </cell>
        </row>
        <row r="5506">
          <cell r="A5506" t="str">
            <v>预制砼板2500*100*800</v>
          </cell>
          <cell r="B5506" t="str">
            <v>单   价:</v>
          </cell>
          <cell r="C5506">
            <v>22.589098033220601</v>
          </cell>
          <cell r="D5506" t="str">
            <v>USD/</v>
          </cell>
          <cell r="G5506" t="str">
            <v>定额单位</v>
          </cell>
          <cell r="I5506">
            <v>2195</v>
          </cell>
          <cell r="J5506" t="str">
            <v>3=492</v>
          </cell>
        </row>
        <row r="5507">
          <cell r="A5507" t="str">
            <v>定额号</v>
          </cell>
          <cell r="B5507" t="str">
            <v>E01</v>
          </cell>
          <cell r="C5507" t="str">
            <v>名称及规格</v>
          </cell>
          <cell r="D5507" t="str">
            <v>单位</v>
          </cell>
          <cell r="E5507" t="str">
            <v>数  量</v>
          </cell>
          <cell r="F5507" t="str">
            <v>单价</v>
          </cell>
          <cell r="G5507" t="str">
            <v>合价</v>
          </cell>
          <cell r="J5507" t="str">
            <v>10m3</v>
          </cell>
          <cell r="Q5507" t="str">
            <v>数量汇总</v>
          </cell>
          <cell r="R5507" t="str">
            <v>价格汇总(美元)</v>
          </cell>
          <cell r="S5507" t="str">
            <v>价格汇总(当地币)</v>
          </cell>
        </row>
        <row r="5508">
          <cell r="G5508" t="str">
            <v>美元</v>
          </cell>
          <cell r="H5508" t="str">
            <v>当地币</v>
          </cell>
          <cell r="J5508">
            <v>0.02</v>
          </cell>
        </row>
        <row r="5509">
          <cell r="A5509" t="str">
            <v>L00</v>
          </cell>
          <cell r="B5509">
            <v>1</v>
          </cell>
          <cell r="C5509" t="str">
            <v>人工</v>
          </cell>
          <cell r="G5509">
            <v>1.1881255790015439</v>
          </cell>
          <cell r="H5509">
            <v>115.4264</v>
          </cell>
          <cell r="Q5509">
            <v>0</v>
          </cell>
          <cell r="R5509">
            <v>14.257506948018527</v>
          </cell>
          <cell r="S5509">
            <v>1385.1168</v>
          </cell>
        </row>
        <row r="5510">
          <cell r="A5510" t="str">
            <v>L10</v>
          </cell>
          <cell r="B5510">
            <v>1.1000000000000001</v>
          </cell>
          <cell r="C5510" t="str">
            <v>力工</v>
          </cell>
          <cell r="D5510" t="str">
            <v>day</v>
          </cell>
          <cell r="E5510">
            <v>0.29408000000000001</v>
          </cell>
          <cell r="F5510">
            <v>2.8821410190427175</v>
          </cell>
          <cell r="G5510">
            <v>0.84758003088008238</v>
          </cell>
          <cell r="H5510">
            <v>82.342400000000012</v>
          </cell>
          <cell r="J5510">
            <v>14.704000000000001</v>
          </cell>
          <cell r="Q5510">
            <v>3.5289600000000001</v>
          </cell>
          <cell r="R5510">
            <v>10.170960370560989</v>
          </cell>
          <cell r="S5510">
            <v>988.1088000000002</v>
          </cell>
        </row>
        <row r="5511">
          <cell r="A5511" t="str">
            <v>L20</v>
          </cell>
          <cell r="B5511">
            <v>1.2</v>
          </cell>
          <cell r="C5511" t="str">
            <v>技工</v>
          </cell>
          <cell r="D5511" t="str">
            <v>day</v>
          </cell>
          <cell r="E5511">
            <v>7.3520000000000002E-2</v>
          </cell>
          <cell r="F5511">
            <v>4.6320123520329384</v>
          </cell>
          <cell r="G5511">
            <v>0.34054554812146165</v>
          </cell>
          <cell r="H5511">
            <v>33.084000000000003</v>
          </cell>
          <cell r="J5511">
            <v>3.6760000000000002</v>
          </cell>
          <cell r="Q5511">
            <v>0.88224000000000002</v>
          </cell>
          <cell r="R5511">
            <v>4.0865465774575398</v>
          </cell>
          <cell r="S5511">
            <v>397.00800000000004</v>
          </cell>
        </row>
        <row r="5512">
          <cell r="A5512" t="str">
            <v>M000</v>
          </cell>
          <cell r="B5512">
            <v>2</v>
          </cell>
          <cell r="C5512" t="str">
            <v>建筑材料</v>
          </cell>
          <cell r="G5512">
            <v>14.634727258126446</v>
          </cell>
          <cell r="H5512">
            <v>1421.7637531269843</v>
          </cell>
          <cell r="Q5512">
            <v>0</v>
          </cell>
          <cell r="R5512">
            <v>175.61672709751736</v>
          </cell>
          <cell r="S5512">
            <v>17061.16503752381</v>
          </cell>
        </row>
        <row r="5513">
          <cell r="A5513" t="str">
            <v>C30</v>
          </cell>
          <cell r="C5513" t="str">
            <v>混凝土C30</v>
          </cell>
          <cell r="D5513" t="str">
            <v>m3</v>
          </cell>
          <cell r="E5513">
            <v>0.20300000000000001</v>
          </cell>
          <cell r="F5513">
            <v>70.819999999999993</v>
          </cell>
          <cell r="G5513">
            <v>14.37646</v>
          </cell>
          <cell r="H5513">
            <v>1396.6730890000001</v>
          </cell>
          <cell r="J5513">
            <v>10.15</v>
          </cell>
          <cell r="Q5513">
            <v>2.4359999999999999</v>
          </cell>
          <cell r="R5513">
            <v>172.51751999999999</v>
          </cell>
          <cell r="S5513">
            <v>16760.077068000002</v>
          </cell>
        </row>
        <row r="5514">
          <cell r="A5514" t="str">
            <v>Q18</v>
          </cell>
          <cell r="C5514" t="str">
            <v>草袋</v>
          </cell>
          <cell r="D5514" t="str">
            <v>no</v>
          </cell>
          <cell r="E5514">
            <v>0.45200000000000001</v>
          </cell>
          <cell r="F5514">
            <v>0.33015873015873021</v>
          </cell>
          <cell r="G5514">
            <v>0.14923174603174605</v>
          </cell>
          <cell r="H5514">
            <v>14.49786412698413</v>
          </cell>
          <cell r="J5514">
            <v>22.6</v>
          </cell>
          <cell r="Q5514">
            <v>5.4240000000000004</v>
          </cell>
          <cell r="R5514">
            <v>1.7907809523809526</v>
          </cell>
          <cell r="S5514">
            <v>173.97436952380957</v>
          </cell>
        </row>
        <row r="5515">
          <cell r="A5515" t="str">
            <v>Y08</v>
          </cell>
          <cell r="C5515" t="str">
            <v>水</v>
          </cell>
          <cell r="D5515" t="str">
            <v>m3</v>
          </cell>
          <cell r="E5515">
            <v>0.1734</v>
          </cell>
          <cell r="F5515">
            <v>0.51466803911477099</v>
          </cell>
          <cell r="G5515">
            <v>8.9243437982501284E-2</v>
          </cell>
          <cell r="H5515">
            <v>8.67</v>
          </cell>
          <cell r="J5515">
            <v>8.67</v>
          </cell>
          <cell r="Q5515">
            <v>2.0808</v>
          </cell>
          <cell r="R5515">
            <v>1.0709212557900154</v>
          </cell>
          <cell r="S5515">
            <v>104.03999999999999</v>
          </cell>
        </row>
        <row r="5516">
          <cell r="A5516" t="str">
            <v>Y09</v>
          </cell>
          <cell r="C5516" t="str">
            <v>电</v>
          </cell>
          <cell r="D5516" t="str">
            <v>kwh</v>
          </cell>
          <cell r="E5516">
            <v>0.17480000000000001</v>
          </cell>
          <cell r="F5516">
            <v>0.11322696860524961</v>
          </cell>
          <cell r="G5516">
            <v>1.9792074112197633E-2</v>
          </cell>
          <cell r="H5516">
            <v>1.9228000000000001</v>
          </cell>
          <cell r="J5516">
            <v>8.74</v>
          </cell>
          <cell r="Q5516">
            <v>2.0975999999999999</v>
          </cell>
          <cell r="R5516">
            <v>0.23750488934637159</v>
          </cell>
          <cell r="S5516">
            <v>23.073599999999999</v>
          </cell>
        </row>
        <row r="5517">
          <cell r="C5517">
            <v>0</v>
          </cell>
          <cell r="D5517">
            <v>0</v>
          </cell>
          <cell r="E5517">
            <v>0</v>
          </cell>
          <cell r="F5517">
            <v>0</v>
          </cell>
          <cell r="G5517">
            <v>0</v>
          </cell>
          <cell r="H5517">
            <v>0</v>
          </cell>
          <cell r="Q5517">
            <v>0</v>
          </cell>
          <cell r="R5517">
            <v>0</v>
          </cell>
          <cell r="S5517">
            <v>0</v>
          </cell>
        </row>
        <row r="5518">
          <cell r="C5518">
            <v>0</v>
          </cell>
          <cell r="D5518">
            <v>0</v>
          </cell>
          <cell r="E5518">
            <v>0</v>
          </cell>
          <cell r="F5518">
            <v>0</v>
          </cell>
          <cell r="G5518">
            <v>0</v>
          </cell>
          <cell r="H5518">
            <v>0</v>
          </cell>
          <cell r="Q5518">
            <v>0</v>
          </cell>
          <cell r="R5518">
            <v>0</v>
          </cell>
          <cell r="S5518">
            <v>0</v>
          </cell>
        </row>
        <row r="5519">
          <cell r="C5519">
            <v>0</v>
          </cell>
          <cell r="D5519">
            <v>0</v>
          </cell>
          <cell r="E5519">
            <v>0</v>
          </cell>
          <cell r="F5519">
            <v>0</v>
          </cell>
          <cell r="G5519">
            <v>0</v>
          </cell>
          <cell r="H5519">
            <v>0</v>
          </cell>
          <cell r="Q5519">
            <v>0</v>
          </cell>
          <cell r="R5519">
            <v>0</v>
          </cell>
          <cell r="S5519">
            <v>0</v>
          </cell>
        </row>
        <row r="5520">
          <cell r="C5520">
            <v>0</v>
          </cell>
          <cell r="D5520">
            <v>0</v>
          </cell>
          <cell r="E5520">
            <v>0</v>
          </cell>
          <cell r="F5520">
            <v>0</v>
          </cell>
          <cell r="G5520">
            <v>0</v>
          </cell>
          <cell r="H5520">
            <v>0</v>
          </cell>
          <cell r="Q5520">
            <v>0</v>
          </cell>
          <cell r="R5520">
            <v>0</v>
          </cell>
          <cell r="S5520">
            <v>0</v>
          </cell>
        </row>
        <row r="5521">
          <cell r="C5521">
            <v>0</v>
          </cell>
          <cell r="D5521">
            <v>0</v>
          </cell>
          <cell r="E5521">
            <v>0</v>
          </cell>
          <cell r="F5521">
            <v>0</v>
          </cell>
          <cell r="G5521">
            <v>0</v>
          </cell>
          <cell r="H5521">
            <v>0</v>
          </cell>
          <cell r="Q5521">
            <v>0</v>
          </cell>
          <cell r="R5521">
            <v>0</v>
          </cell>
          <cell r="S5521">
            <v>0</v>
          </cell>
        </row>
        <row r="5522">
          <cell r="C5522">
            <v>0</v>
          </cell>
          <cell r="D5522">
            <v>0</v>
          </cell>
          <cell r="E5522">
            <v>0</v>
          </cell>
          <cell r="F5522">
            <v>0</v>
          </cell>
          <cell r="G5522">
            <v>0</v>
          </cell>
          <cell r="H5522">
            <v>0</v>
          </cell>
          <cell r="Q5522">
            <v>0</v>
          </cell>
          <cell r="R5522">
            <v>0</v>
          </cell>
          <cell r="S5522">
            <v>0</v>
          </cell>
        </row>
        <row r="5523">
          <cell r="C5523">
            <v>0</v>
          </cell>
          <cell r="D5523">
            <v>0</v>
          </cell>
          <cell r="E5523">
            <v>0</v>
          </cell>
          <cell r="F5523">
            <v>0</v>
          </cell>
          <cell r="G5523">
            <v>0</v>
          </cell>
          <cell r="H5523">
            <v>0</v>
          </cell>
          <cell r="Q5523">
            <v>0</v>
          </cell>
          <cell r="R5523">
            <v>0</v>
          </cell>
          <cell r="S5523">
            <v>0</v>
          </cell>
        </row>
        <row r="5524">
          <cell r="C5524">
            <v>0</v>
          </cell>
          <cell r="D5524">
            <v>0</v>
          </cell>
          <cell r="E5524">
            <v>0</v>
          </cell>
          <cell r="F5524">
            <v>0</v>
          </cell>
          <cell r="G5524">
            <v>0</v>
          </cell>
          <cell r="H5524">
            <v>0</v>
          </cell>
          <cell r="Q5524">
            <v>0</v>
          </cell>
          <cell r="R5524">
            <v>0</v>
          </cell>
          <cell r="S5524">
            <v>0</v>
          </cell>
        </row>
        <row r="5525">
          <cell r="C5525">
            <v>0</v>
          </cell>
          <cell r="D5525">
            <v>0</v>
          </cell>
          <cell r="E5525">
            <v>0</v>
          </cell>
          <cell r="F5525">
            <v>0</v>
          </cell>
          <cell r="G5525">
            <v>0</v>
          </cell>
          <cell r="H5525">
            <v>0</v>
          </cell>
          <cell r="Q5525">
            <v>0</v>
          </cell>
          <cell r="R5525">
            <v>0</v>
          </cell>
          <cell r="S5525">
            <v>0</v>
          </cell>
        </row>
        <row r="5526">
          <cell r="C5526">
            <v>0</v>
          </cell>
          <cell r="D5526">
            <v>0</v>
          </cell>
          <cell r="E5526">
            <v>0</v>
          </cell>
          <cell r="F5526">
            <v>0</v>
          </cell>
          <cell r="G5526">
            <v>0</v>
          </cell>
          <cell r="H5526">
            <v>0</v>
          </cell>
          <cell r="Q5526">
            <v>0</v>
          </cell>
          <cell r="R5526">
            <v>0</v>
          </cell>
          <cell r="S5526">
            <v>0</v>
          </cell>
        </row>
        <row r="5527">
          <cell r="C5527">
            <v>0</v>
          </cell>
          <cell r="D5527">
            <v>0</v>
          </cell>
          <cell r="E5527">
            <v>0</v>
          </cell>
          <cell r="F5527">
            <v>0</v>
          </cell>
          <cell r="G5527">
            <v>0</v>
          </cell>
          <cell r="H5527">
            <v>0</v>
          </cell>
          <cell r="Q5527">
            <v>0</v>
          </cell>
          <cell r="R5527">
            <v>0</v>
          </cell>
          <cell r="S5527">
            <v>0</v>
          </cell>
        </row>
        <row r="5528">
          <cell r="C5528">
            <v>0</v>
          </cell>
          <cell r="D5528">
            <v>0</v>
          </cell>
          <cell r="E5528">
            <v>0</v>
          </cell>
          <cell r="F5528">
            <v>0</v>
          </cell>
          <cell r="G5528">
            <v>0</v>
          </cell>
          <cell r="H5528">
            <v>0</v>
          </cell>
          <cell r="Q5528">
            <v>0</v>
          </cell>
          <cell r="R5528">
            <v>0</v>
          </cell>
          <cell r="S5528">
            <v>0</v>
          </cell>
        </row>
        <row r="5529">
          <cell r="C5529">
            <v>0</v>
          </cell>
          <cell r="D5529">
            <v>0</v>
          </cell>
          <cell r="E5529">
            <v>0</v>
          </cell>
          <cell r="F5529">
            <v>0</v>
          </cell>
          <cell r="G5529">
            <v>0</v>
          </cell>
          <cell r="H5529">
            <v>0</v>
          </cell>
          <cell r="Q5529">
            <v>0</v>
          </cell>
          <cell r="R5529">
            <v>0</v>
          </cell>
          <cell r="S5529">
            <v>0</v>
          </cell>
        </row>
        <row r="5530">
          <cell r="C5530">
            <v>0</v>
          </cell>
          <cell r="D5530">
            <v>0</v>
          </cell>
          <cell r="E5530">
            <v>0</v>
          </cell>
          <cell r="F5530">
            <v>0</v>
          </cell>
          <cell r="G5530">
            <v>0</v>
          </cell>
          <cell r="H5530">
            <v>0</v>
          </cell>
          <cell r="Q5530">
            <v>0</v>
          </cell>
          <cell r="R5530">
            <v>0</v>
          </cell>
          <cell r="S5530">
            <v>0</v>
          </cell>
        </row>
        <row r="5531">
          <cell r="C5531">
            <v>0</v>
          </cell>
          <cell r="D5531">
            <v>0</v>
          </cell>
          <cell r="E5531">
            <v>0</v>
          </cell>
          <cell r="F5531">
            <v>0</v>
          </cell>
          <cell r="G5531">
            <v>0</v>
          </cell>
          <cell r="H5531">
            <v>0</v>
          </cell>
          <cell r="Q5531">
            <v>0</v>
          </cell>
          <cell r="R5531">
            <v>0</v>
          </cell>
          <cell r="S5531">
            <v>0</v>
          </cell>
        </row>
        <row r="5532">
          <cell r="A5532" t="str">
            <v>m998</v>
          </cell>
          <cell r="C5532" t="str">
            <v>其它材料费</v>
          </cell>
          <cell r="D5532" t="str">
            <v>%</v>
          </cell>
          <cell r="E5532">
            <v>0</v>
          </cell>
          <cell r="F5532">
            <v>0</v>
          </cell>
          <cell r="G5532">
            <v>0</v>
          </cell>
          <cell r="H5532">
            <v>0</v>
          </cell>
          <cell r="Q5532">
            <v>0</v>
          </cell>
          <cell r="R5532">
            <v>0</v>
          </cell>
          <cell r="S5532">
            <v>0</v>
          </cell>
        </row>
        <row r="5533">
          <cell r="A5533" t="str">
            <v>m999</v>
          </cell>
          <cell r="C5533" t="str">
            <v>其它材料费</v>
          </cell>
          <cell r="D5533" t="str">
            <v>usd</v>
          </cell>
          <cell r="E5533">
            <v>0</v>
          </cell>
          <cell r="F5533">
            <v>1</v>
          </cell>
          <cell r="G5533">
            <v>0</v>
          </cell>
          <cell r="H5533">
            <v>0</v>
          </cell>
          <cell r="Q5533">
            <v>0</v>
          </cell>
          <cell r="R5533">
            <v>0</v>
          </cell>
          <cell r="S5533">
            <v>0</v>
          </cell>
        </row>
        <row r="5534">
          <cell r="A5534" t="str">
            <v>E000</v>
          </cell>
          <cell r="B5534">
            <v>3</v>
          </cell>
          <cell r="C5534" t="str">
            <v>施工设备</v>
          </cell>
          <cell r="G5534">
            <v>2.4290476643962982</v>
          </cell>
          <cell r="H5534">
            <v>235.98198059610039</v>
          </cell>
          <cell r="Q5534">
            <v>0</v>
          </cell>
          <cell r="R5534">
            <v>29.148571972755576</v>
          </cell>
          <cell r="S5534">
            <v>2831.7837671532047</v>
          </cell>
        </row>
        <row r="5535">
          <cell r="A5535" t="str">
            <v>E403</v>
          </cell>
          <cell r="C5535" t="str">
            <v>混凝土搅拌机</v>
          </cell>
          <cell r="D5535" t="str">
            <v>台班</v>
          </cell>
          <cell r="E5535">
            <v>1.1599999999999999E-2</v>
          </cell>
          <cell r="F5535">
            <v>28.477384246729034</v>
          </cell>
          <cell r="G5535">
            <v>0.33033765726205677</v>
          </cell>
          <cell r="H5535">
            <v>32.09230340300882</v>
          </cell>
          <cell r="J5535">
            <v>0.57999999999999996</v>
          </cell>
          <cell r="Q5535">
            <v>0.13919999999999999</v>
          </cell>
          <cell r="R5535">
            <v>3.9640518871446813</v>
          </cell>
          <cell r="S5535">
            <v>385.10764083610582</v>
          </cell>
        </row>
        <row r="5536">
          <cell r="A5536" t="str">
            <v>E405</v>
          </cell>
          <cell r="C5536" t="str">
            <v>混凝土振捣器</v>
          </cell>
          <cell r="D5536" t="str">
            <v>台班</v>
          </cell>
          <cell r="E5536">
            <v>3.8666666666666667E-3</v>
          </cell>
          <cell r="F5536">
            <v>21.169635915217</v>
          </cell>
          <cell r="G5536">
            <v>8.1855925538839067E-2</v>
          </cell>
          <cell r="H5536">
            <v>7.9523031660982157</v>
          </cell>
          <cell r="J5536">
            <v>0.19333333333333333</v>
          </cell>
          <cell r="Q5536">
            <v>4.6399999999999997E-2</v>
          </cell>
          <cell r="R5536">
            <v>0.98227110646606874</v>
          </cell>
          <cell r="S5536">
            <v>95.427637993178593</v>
          </cell>
        </row>
        <row r="5537">
          <cell r="A5537" t="str">
            <v>E016</v>
          </cell>
          <cell r="C5537" t="str">
            <v>机动翻斗车</v>
          </cell>
          <cell r="D5537" t="str">
            <v>台班</v>
          </cell>
          <cell r="E5537">
            <v>2.2599999999999999E-2</v>
          </cell>
          <cell r="F5537">
            <v>43.967331400631274</v>
          </cell>
          <cell r="G5537">
            <v>0.99366168965426671</v>
          </cell>
          <cell r="H5537">
            <v>96.534233149912012</v>
          </cell>
          <cell r="J5537">
            <v>1.1299999999999999</v>
          </cell>
          <cell r="Q5537">
            <v>0.2712</v>
          </cell>
          <cell r="R5537">
            <v>11.923940275851201</v>
          </cell>
          <cell r="S5537">
            <v>1158.4107977989443</v>
          </cell>
        </row>
        <row r="5538">
          <cell r="A5538" t="str">
            <v>E503</v>
          </cell>
          <cell r="C5538" t="str">
            <v>汽车式起重机8T</v>
          </cell>
          <cell r="D5538" t="str">
            <v>台班</v>
          </cell>
          <cell r="E5538">
            <v>7.7333333333333334E-3</v>
          </cell>
          <cell r="F5538">
            <v>132.30936102687099</v>
          </cell>
          <cell r="G5538">
            <v>1.0231923919411356</v>
          </cell>
          <cell r="H5538">
            <v>99.403140877081327</v>
          </cell>
          <cell r="J5538">
            <v>0.38666666666666666</v>
          </cell>
          <cell r="Q5538">
            <v>9.2799999999999994E-2</v>
          </cell>
          <cell r="R5538">
            <v>12.278308703293629</v>
          </cell>
          <cell r="S5538">
            <v>1192.8376905249759</v>
          </cell>
        </row>
        <row r="5539">
          <cell r="C5539">
            <v>0</v>
          </cell>
          <cell r="D5539">
            <v>0</v>
          </cell>
          <cell r="E5539">
            <v>0</v>
          </cell>
          <cell r="F5539">
            <v>0</v>
          </cell>
          <cell r="G5539">
            <v>0</v>
          </cell>
          <cell r="H5539">
            <v>0</v>
          </cell>
          <cell r="Q5539">
            <v>0</v>
          </cell>
          <cell r="R5539">
            <v>0</v>
          </cell>
          <cell r="S5539">
            <v>0</v>
          </cell>
        </row>
        <row r="5540">
          <cell r="C5540">
            <v>0</v>
          </cell>
          <cell r="D5540">
            <v>0</v>
          </cell>
          <cell r="E5540">
            <v>0</v>
          </cell>
          <cell r="F5540">
            <v>0</v>
          </cell>
          <cell r="G5540">
            <v>0</v>
          </cell>
          <cell r="H5540">
            <v>0</v>
          </cell>
          <cell r="Q5540">
            <v>0</v>
          </cell>
          <cell r="R5540">
            <v>0</v>
          </cell>
          <cell r="S5540">
            <v>0</v>
          </cell>
        </row>
        <row r="5541">
          <cell r="C5541">
            <v>0</v>
          </cell>
          <cell r="D5541">
            <v>0</v>
          </cell>
          <cell r="E5541">
            <v>0</v>
          </cell>
          <cell r="F5541">
            <v>0</v>
          </cell>
          <cell r="G5541">
            <v>0</v>
          </cell>
          <cell r="H5541">
            <v>0</v>
          </cell>
          <cell r="Q5541">
            <v>0</v>
          </cell>
          <cell r="R5541">
            <v>0</v>
          </cell>
          <cell r="S5541">
            <v>0</v>
          </cell>
        </row>
        <row r="5542">
          <cell r="C5542">
            <v>0</v>
          </cell>
          <cell r="D5542">
            <v>0</v>
          </cell>
          <cell r="E5542">
            <v>0</v>
          </cell>
          <cell r="F5542">
            <v>0</v>
          </cell>
          <cell r="G5542">
            <v>0</v>
          </cell>
          <cell r="H5542">
            <v>0</v>
          </cell>
          <cell r="Q5542">
            <v>0</v>
          </cell>
          <cell r="R5542">
            <v>0</v>
          </cell>
          <cell r="S5542">
            <v>0</v>
          </cell>
        </row>
        <row r="5543">
          <cell r="C5543">
            <v>0</v>
          </cell>
          <cell r="D5543">
            <v>0</v>
          </cell>
          <cell r="E5543">
            <v>0</v>
          </cell>
          <cell r="F5543">
            <v>0</v>
          </cell>
          <cell r="G5543">
            <v>0</v>
          </cell>
          <cell r="H5543">
            <v>0</v>
          </cell>
          <cell r="Q5543">
            <v>0</v>
          </cell>
          <cell r="R5543">
            <v>0</v>
          </cell>
          <cell r="S5543">
            <v>0</v>
          </cell>
        </row>
        <row r="5544">
          <cell r="C5544">
            <v>0</v>
          </cell>
          <cell r="D5544">
            <v>0</v>
          </cell>
          <cell r="E5544">
            <v>0</v>
          </cell>
          <cell r="F5544">
            <v>0</v>
          </cell>
          <cell r="G5544">
            <v>0</v>
          </cell>
          <cell r="H5544">
            <v>0</v>
          </cell>
          <cell r="Q5544">
            <v>0</v>
          </cell>
          <cell r="R5544">
            <v>0</v>
          </cell>
          <cell r="S5544">
            <v>0</v>
          </cell>
        </row>
        <row r="5545">
          <cell r="C5545">
            <v>0</v>
          </cell>
          <cell r="D5545">
            <v>0</v>
          </cell>
          <cell r="E5545">
            <v>0</v>
          </cell>
          <cell r="F5545">
            <v>0</v>
          </cell>
          <cell r="H5545">
            <v>0</v>
          </cell>
          <cell r="Q5545">
            <v>0</v>
          </cell>
          <cell r="R5545">
            <v>0</v>
          </cell>
          <cell r="S5545">
            <v>0</v>
          </cell>
        </row>
        <row r="5546">
          <cell r="C5546">
            <v>0</v>
          </cell>
          <cell r="D5546">
            <v>0</v>
          </cell>
          <cell r="E5546">
            <v>0</v>
          </cell>
          <cell r="F5546">
            <v>0</v>
          </cell>
          <cell r="H5546">
            <v>0</v>
          </cell>
          <cell r="Q5546">
            <v>0</v>
          </cell>
          <cell r="R5546">
            <v>0</v>
          </cell>
          <cell r="S5546">
            <v>0</v>
          </cell>
        </row>
        <row r="5547">
          <cell r="B5547">
            <v>4</v>
          </cell>
          <cell r="C5547" t="str">
            <v>基本直接费</v>
          </cell>
          <cell r="G5547">
            <v>18.251900501524286</v>
          </cell>
        </row>
        <row r="5548">
          <cell r="B5548">
            <v>5</v>
          </cell>
          <cell r="C5548" t="str">
            <v>其他直接费</v>
          </cell>
          <cell r="G5548">
            <v>2.9634791833027254</v>
          </cell>
        </row>
        <row r="5549">
          <cell r="B5549">
            <v>6</v>
          </cell>
          <cell r="C5549" t="str">
            <v>间接费</v>
          </cell>
          <cell r="G5549">
            <v>1.3737183483935891</v>
          </cell>
        </row>
        <row r="5550">
          <cell r="B5550">
            <v>7</v>
          </cell>
          <cell r="C5550" t="str">
            <v>合计</v>
          </cell>
          <cell r="G5550">
            <v>22.589098033220601</v>
          </cell>
        </row>
        <row r="5552">
          <cell r="B5552" t="str">
            <v>单   价   分   析   表</v>
          </cell>
          <cell r="J5552" t="str">
            <v>工序划分</v>
          </cell>
          <cell r="Q5552" t="str">
            <v>汇总项</v>
          </cell>
        </row>
        <row r="5554">
          <cell r="A5554" t="str">
            <v>BOQ系数</v>
          </cell>
          <cell r="B5554" t="str">
            <v>项目编号:</v>
          </cell>
          <cell r="C5554" t="str">
            <v>通风口砌砖</v>
          </cell>
          <cell r="G5554" t="str">
            <v>数量</v>
          </cell>
          <cell r="H5554">
            <v>9</v>
          </cell>
          <cell r="I5554" t="str">
            <v>单价</v>
          </cell>
        </row>
        <row r="5555">
          <cell r="B5555" t="str">
            <v>项目名称:</v>
          </cell>
          <cell r="C5555" t="str">
            <v>Precast Concrete Ventilation Blocks</v>
          </cell>
          <cell r="G5555" t="str">
            <v>单位</v>
          </cell>
          <cell r="H5555">
            <v>0</v>
          </cell>
          <cell r="I5555">
            <v>21.140275099139831</v>
          </cell>
          <cell r="J5555" t="str">
            <v>砖墙</v>
          </cell>
        </row>
        <row r="5556">
          <cell r="A5556" t="str">
            <v>通风口砌砖</v>
          </cell>
          <cell r="B5556" t="str">
            <v>单   价:</v>
          </cell>
          <cell r="C5556">
            <v>21.140275099139831</v>
          </cell>
          <cell r="D5556" t="str">
            <v>USD/</v>
          </cell>
          <cell r="G5556" t="str">
            <v>定额单位</v>
          </cell>
          <cell r="I5556">
            <v>2054</v>
          </cell>
          <cell r="J5556" t="str">
            <v>6=448</v>
          </cell>
        </row>
        <row r="5557">
          <cell r="A5557" t="str">
            <v>定额号</v>
          </cell>
          <cell r="B5557" t="str">
            <v>E01</v>
          </cell>
          <cell r="C5557" t="str">
            <v>名称及规格</v>
          </cell>
          <cell r="D5557" t="str">
            <v>单位</v>
          </cell>
          <cell r="E5557" t="str">
            <v>数  量</v>
          </cell>
          <cell r="F5557" t="str">
            <v>单价</v>
          </cell>
          <cell r="G5557" t="str">
            <v>合价</v>
          </cell>
          <cell r="J5557" t="str">
            <v>10M3</v>
          </cell>
          <cell r="Q5557" t="str">
            <v>数量汇总</v>
          </cell>
          <cell r="R5557" t="str">
            <v>价格汇总(美元)</v>
          </cell>
          <cell r="S5557" t="str">
            <v>价格汇总(当地币)</v>
          </cell>
        </row>
        <row r="5558">
          <cell r="G5558" t="str">
            <v>美元</v>
          </cell>
          <cell r="H5558" t="str">
            <v>当地币</v>
          </cell>
          <cell r="J5558">
            <v>0.02</v>
          </cell>
        </row>
        <row r="5559">
          <cell r="A5559" t="str">
            <v>L00</v>
          </cell>
          <cell r="B5559">
            <v>1</v>
          </cell>
          <cell r="C5559" t="str">
            <v>人工</v>
          </cell>
          <cell r="G5559">
            <v>1.2488893463715902</v>
          </cell>
          <cell r="H5559">
            <v>121.3296</v>
          </cell>
          <cell r="Q5559">
            <v>0</v>
          </cell>
          <cell r="R5559">
            <v>11.240004117344313</v>
          </cell>
          <cell r="S5559">
            <v>1091.9664</v>
          </cell>
        </row>
        <row r="5560">
          <cell r="A5560" t="str">
            <v>L10</v>
          </cell>
          <cell r="B5560">
            <v>1.1000000000000001</v>
          </cell>
          <cell r="C5560" t="str">
            <v>力工</v>
          </cell>
          <cell r="D5560" t="str">
            <v>day</v>
          </cell>
          <cell r="E5560">
            <v>0.30912000000000001</v>
          </cell>
          <cell r="F5560">
            <v>2.8821410190427175</v>
          </cell>
          <cell r="G5560">
            <v>0.89092743180648482</v>
          </cell>
          <cell r="H5560">
            <v>86.553600000000003</v>
          </cell>
          <cell r="J5560">
            <v>15.456000000000001</v>
          </cell>
          <cell r="Q5560">
            <v>2.7820800000000001</v>
          </cell>
          <cell r="R5560">
            <v>8.0183468862583638</v>
          </cell>
          <cell r="S5560">
            <v>778.98239999999998</v>
          </cell>
        </row>
        <row r="5561">
          <cell r="A5561" t="str">
            <v>L20</v>
          </cell>
          <cell r="B5561">
            <v>1.2</v>
          </cell>
          <cell r="C5561" t="str">
            <v>技工</v>
          </cell>
          <cell r="D5561" t="str">
            <v>day</v>
          </cell>
          <cell r="E5561">
            <v>7.7280000000000001E-2</v>
          </cell>
          <cell r="F5561">
            <v>4.6320123520329384</v>
          </cell>
          <cell r="G5561">
            <v>0.35796191456510551</v>
          </cell>
          <cell r="H5561">
            <v>34.776000000000003</v>
          </cell>
          <cell r="J5561">
            <v>3.8640000000000003</v>
          </cell>
          <cell r="Q5561">
            <v>0.69552000000000003</v>
          </cell>
          <cell r="R5561">
            <v>3.2216572310859495</v>
          </cell>
          <cell r="S5561">
            <v>312.98400000000004</v>
          </cell>
        </row>
        <row r="5562">
          <cell r="A5562" t="str">
            <v>M000</v>
          </cell>
          <cell r="B5562">
            <v>2</v>
          </cell>
          <cell r="C5562" t="str">
            <v>建筑材料</v>
          </cell>
          <cell r="G5562">
            <v>15.507009789978508</v>
          </cell>
          <cell r="H5562">
            <v>1506.5060010964121</v>
          </cell>
          <cell r="Q5562">
            <v>0</v>
          </cell>
          <cell r="R5562">
            <v>139.56308810980656</v>
          </cell>
          <cell r="S5562">
            <v>13558.554009867708</v>
          </cell>
        </row>
        <row r="5563">
          <cell r="A5563" t="str">
            <v>M30</v>
          </cell>
          <cell r="C5563" t="str">
            <v>砂浆M7.5</v>
          </cell>
          <cell r="D5563" t="str">
            <v>m3</v>
          </cell>
          <cell r="E5563">
            <v>4.564E-2</v>
          </cell>
          <cell r="F5563">
            <v>40.71</v>
          </cell>
          <cell r="G5563">
            <v>1.8580044</v>
          </cell>
          <cell r="H5563">
            <v>180.50512746000001</v>
          </cell>
          <cell r="J5563">
            <v>2.282</v>
          </cell>
          <cell r="Q5563">
            <v>0.41076000000000001</v>
          </cell>
          <cell r="R5563">
            <v>16.722039599999999</v>
          </cell>
          <cell r="S5563">
            <v>1624.5461471400001</v>
          </cell>
        </row>
        <row r="5564">
          <cell r="A5564" t="str">
            <v>Q12</v>
          </cell>
          <cell r="C5564" t="str">
            <v>砖90*190*390</v>
          </cell>
          <cell r="D5564" t="str">
            <v>no</v>
          </cell>
          <cell r="E5564">
            <v>23.904025191183088</v>
          </cell>
          <cell r="F5564">
            <v>0.54554812146165721</v>
          </cell>
          <cell r="G5564">
            <v>13.040796038422066</v>
          </cell>
          <cell r="H5564">
            <v>1266.9133351327039</v>
          </cell>
          <cell r="J5564">
            <v>1195.2012595591543</v>
          </cell>
          <cell r="Q5564">
            <v>215.13622672064778</v>
          </cell>
          <cell r="R5564">
            <v>117.36716434579859</v>
          </cell>
          <cell r="S5564">
            <v>11402.220016194335</v>
          </cell>
        </row>
        <row r="5565">
          <cell r="A5565" t="str">
            <v>Y08</v>
          </cell>
          <cell r="C5565" t="str">
            <v>水</v>
          </cell>
          <cell r="D5565" t="str">
            <v>m3</v>
          </cell>
          <cell r="E5565">
            <v>2.29E-2</v>
          </cell>
          <cell r="F5565">
            <v>0.51466803911477099</v>
          </cell>
          <cell r="G5565">
            <v>1.1785898095728256E-2</v>
          </cell>
          <cell r="H5565">
            <v>1.1450000000000002</v>
          </cell>
          <cell r="J5565">
            <v>1.145</v>
          </cell>
          <cell r="Q5565">
            <v>0.20610000000000001</v>
          </cell>
          <cell r="R5565">
            <v>0.10607308286155431</v>
          </cell>
          <cell r="S5565">
            <v>10.305000000000001</v>
          </cell>
        </row>
        <row r="5566">
          <cell r="C5566">
            <v>0</v>
          </cell>
          <cell r="D5566">
            <v>0</v>
          </cell>
          <cell r="E5566">
            <v>0</v>
          </cell>
          <cell r="F5566">
            <v>0</v>
          </cell>
          <cell r="G5566">
            <v>0</v>
          </cell>
          <cell r="H5566">
            <v>0</v>
          </cell>
          <cell r="Q5566">
            <v>0</v>
          </cell>
          <cell r="R5566">
            <v>0</v>
          </cell>
          <cell r="S5566">
            <v>0</v>
          </cell>
        </row>
        <row r="5567">
          <cell r="C5567">
            <v>0</v>
          </cell>
          <cell r="D5567">
            <v>0</v>
          </cell>
          <cell r="E5567">
            <v>0</v>
          </cell>
          <cell r="F5567">
            <v>0</v>
          </cell>
          <cell r="G5567">
            <v>0</v>
          </cell>
          <cell r="H5567">
            <v>0</v>
          </cell>
          <cell r="Q5567">
            <v>0</v>
          </cell>
          <cell r="R5567">
            <v>0</v>
          </cell>
          <cell r="S5567">
            <v>0</v>
          </cell>
        </row>
        <row r="5568">
          <cell r="C5568">
            <v>0</v>
          </cell>
          <cell r="D5568">
            <v>0</v>
          </cell>
          <cell r="E5568">
            <v>0</v>
          </cell>
          <cell r="F5568">
            <v>0</v>
          </cell>
          <cell r="G5568">
            <v>0</v>
          </cell>
          <cell r="H5568">
            <v>0</v>
          </cell>
          <cell r="Q5568">
            <v>0</v>
          </cell>
          <cell r="R5568">
            <v>0</v>
          </cell>
          <cell r="S5568">
            <v>0</v>
          </cell>
        </row>
        <row r="5569">
          <cell r="C5569">
            <v>0</v>
          </cell>
          <cell r="D5569">
            <v>0</v>
          </cell>
          <cell r="E5569">
            <v>0</v>
          </cell>
          <cell r="F5569">
            <v>0</v>
          </cell>
          <cell r="G5569">
            <v>0</v>
          </cell>
          <cell r="H5569">
            <v>0</v>
          </cell>
          <cell r="Q5569">
            <v>0</v>
          </cell>
          <cell r="R5569">
            <v>0</v>
          </cell>
          <cell r="S5569">
            <v>0</v>
          </cell>
        </row>
        <row r="5570">
          <cell r="C5570">
            <v>0</v>
          </cell>
          <cell r="D5570">
            <v>0</v>
          </cell>
          <cell r="E5570">
            <v>0</v>
          </cell>
          <cell r="F5570">
            <v>0</v>
          </cell>
          <cell r="G5570">
            <v>0</v>
          </cell>
          <cell r="H5570">
            <v>0</v>
          </cell>
          <cell r="Q5570">
            <v>0</v>
          </cell>
          <cell r="R5570">
            <v>0</v>
          </cell>
          <cell r="S5570">
            <v>0</v>
          </cell>
        </row>
        <row r="5571">
          <cell r="C5571">
            <v>0</v>
          </cell>
          <cell r="D5571">
            <v>0</v>
          </cell>
          <cell r="E5571">
            <v>0</v>
          </cell>
          <cell r="F5571">
            <v>0</v>
          </cell>
          <cell r="G5571">
            <v>0</v>
          </cell>
          <cell r="H5571">
            <v>0</v>
          </cell>
          <cell r="Q5571">
            <v>0</v>
          </cell>
          <cell r="R5571">
            <v>0</v>
          </cell>
          <cell r="S5571">
            <v>0</v>
          </cell>
        </row>
        <row r="5572">
          <cell r="C5572">
            <v>0</v>
          </cell>
          <cell r="D5572">
            <v>0</v>
          </cell>
          <cell r="E5572">
            <v>0</v>
          </cell>
          <cell r="F5572">
            <v>0</v>
          </cell>
          <cell r="G5572">
            <v>0</v>
          </cell>
          <cell r="H5572">
            <v>0</v>
          </cell>
          <cell r="Q5572">
            <v>0</v>
          </cell>
          <cell r="R5572">
            <v>0</v>
          </cell>
          <cell r="S5572">
            <v>0</v>
          </cell>
        </row>
        <row r="5573">
          <cell r="C5573">
            <v>0</v>
          </cell>
          <cell r="D5573">
            <v>0</v>
          </cell>
          <cell r="E5573">
            <v>0</v>
          </cell>
          <cell r="F5573">
            <v>0</v>
          </cell>
          <cell r="G5573">
            <v>0</v>
          </cell>
          <cell r="H5573">
            <v>0</v>
          </cell>
          <cell r="Q5573">
            <v>0</v>
          </cell>
          <cell r="R5573">
            <v>0</v>
          </cell>
          <cell r="S5573">
            <v>0</v>
          </cell>
        </row>
        <row r="5574">
          <cell r="C5574">
            <v>0</v>
          </cell>
          <cell r="D5574">
            <v>0</v>
          </cell>
          <cell r="E5574">
            <v>0</v>
          </cell>
          <cell r="F5574">
            <v>0</v>
          </cell>
          <cell r="G5574">
            <v>0</v>
          </cell>
          <cell r="H5574">
            <v>0</v>
          </cell>
          <cell r="Q5574">
            <v>0</v>
          </cell>
          <cell r="R5574">
            <v>0</v>
          </cell>
          <cell r="S5574">
            <v>0</v>
          </cell>
        </row>
        <row r="5575">
          <cell r="C5575">
            <v>0</v>
          </cell>
          <cell r="D5575">
            <v>0</v>
          </cell>
          <cell r="E5575">
            <v>0</v>
          </cell>
          <cell r="F5575">
            <v>0</v>
          </cell>
          <cell r="G5575">
            <v>0</v>
          </cell>
          <cell r="H5575">
            <v>0</v>
          </cell>
          <cell r="Q5575">
            <v>0</v>
          </cell>
          <cell r="R5575">
            <v>0</v>
          </cell>
          <cell r="S5575">
            <v>0</v>
          </cell>
        </row>
        <row r="5576">
          <cell r="C5576">
            <v>0</v>
          </cell>
          <cell r="D5576">
            <v>0</v>
          </cell>
          <cell r="E5576">
            <v>0</v>
          </cell>
          <cell r="F5576">
            <v>0</v>
          </cell>
          <cell r="G5576">
            <v>0</v>
          </cell>
          <cell r="H5576">
            <v>0</v>
          </cell>
          <cell r="Q5576">
            <v>0</v>
          </cell>
          <cell r="R5576">
            <v>0</v>
          </cell>
          <cell r="S5576">
            <v>0</v>
          </cell>
        </row>
        <row r="5577">
          <cell r="C5577">
            <v>0</v>
          </cell>
          <cell r="D5577">
            <v>0</v>
          </cell>
          <cell r="E5577">
            <v>0</v>
          </cell>
          <cell r="F5577">
            <v>0</v>
          </cell>
          <cell r="G5577">
            <v>0</v>
          </cell>
          <cell r="H5577">
            <v>0</v>
          </cell>
          <cell r="Q5577">
            <v>0</v>
          </cell>
          <cell r="R5577">
            <v>0</v>
          </cell>
          <cell r="S5577">
            <v>0</v>
          </cell>
        </row>
        <row r="5578">
          <cell r="C5578">
            <v>0</v>
          </cell>
          <cell r="D5578">
            <v>0</v>
          </cell>
          <cell r="E5578">
            <v>0</v>
          </cell>
          <cell r="F5578">
            <v>0</v>
          </cell>
          <cell r="G5578">
            <v>0</v>
          </cell>
          <cell r="H5578">
            <v>0</v>
          </cell>
          <cell r="Q5578">
            <v>0</v>
          </cell>
          <cell r="R5578">
            <v>0</v>
          </cell>
          <cell r="S5578">
            <v>0</v>
          </cell>
        </row>
        <row r="5579">
          <cell r="C5579">
            <v>0</v>
          </cell>
          <cell r="D5579">
            <v>0</v>
          </cell>
          <cell r="E5579">
            <v>0</v>
          </cell>
          <cell r="F5579">
            <v>0</v>
          </cell>
          <cell r="G5579">
            <v>0</v>
          </cell>
          <cell r="H5579">
            <v>0</v>
          </cell>
          <cell r="Q5579">
            <v>0</v>
          </cell>
          <cell r="R5579">
            <v>0</v>
          </cell>
          <cell r="S5579">
            <v>0</v>
          </cell>
        </row>
        <row r="5580">
          <cell r="C5580">
            <v>0</v>
          </cell>
          <cell r="D5580">
            <v>0</v>
          </cell>
          <cell r="E5580">
            <v>0</v>
          </cell>
          <cell r="F5580">
            <v>0</v>
          </cell>
          <cell r="G5580">
            <v>0</v>
          </cell>
          <cell r="H5580">
            <v>0</v>
          </cell>
          <cell r="Q5580">
            <v>0</v>
          </cell>
          <cell r="R5580">
            <v>0</v>
          </cell>
          <cell r="S5580">
            <v>0</v>
          </cell>
        </row>
        <row r="5581">
          <cell r="C5581">
            <v>0</v>
          </cell>
          <cell r="D5581">
            <v>0</v>
          </cell>
          <cell r="E5581">
            <v>0</v>
          </cell>
          <cell r="F5581">
            <v>0</v>
          </cell>
          <cell r="G5581">
            <v>0</v>
          </cell>
          <cell r="H5581">
            <v>0</v>
          </cell>
          <cell r="Q5581">
            <v>0</v>
          </cell>
          <cell r="R5581">
            <v>0</v>
          </cell>
          <cell r="S5581">
            <v>0</v>
          </cell>
        </row>
        <row r="5582">
          <cell r="A5582" t="str">
            <v>m998</v>
          </cell>
          <cell r="C5582" t="str">
            <v>其它材料费</v>
          </cell>
          <cell r="D5582" t="str">
            <v>%</v>
          </cell>
          <cell r="E5582">
            <v>0.04</v>
          </cell>
          <cell r="F5582">
            <v>14.91058633651779</v>
          </cell>
          <cell r="G5582">
            <v>0.59642345346071157</v>
          </cell>
          <cell r="H5582">
            <v>57.942538503708136</v>
          </cell>
          <cell r="J5582">
            <v>2</v>
          </cell>
          <cell r="Q5582">
            <v>0.36</v>
          </cell>
          <cell r="R5582">
            <v>5.3678110811464039</v>
          </cell>
          <cell r="S5582">
            <v>521.48284653337328</v>
          </cell>
        </row>
        <row r="5583">
          <cell r="A5583" t="str">
            <v>m999</v>
          </cell>
          <cell r="C5583" t="str">
            <v>其它材料费</v>
          </cell>
          <cell r="D5583" t="str">
            <v>usd</v>
          </cell>
          <cell r="E5583">
            <v>0</v>
          </cell>
          <cell r="F5583">
            <v>1</v>
          </cell>
          <cell r="G5583">
            <v>0</v>
          </cell>
          <cell r="H5583">
            <v>0</v>
          </cell>
          <cell r="Q5583">
            <v>0</v>
          </cell>
          <cell r="R5583">
            <v>0</v>
          </cell>
          <cell r="S5583">
            <v>0</v>
          </cell>
        </row>
        <row r="5584">
          <cell r="A5584" t="str">
            <v>E000</v>
          </cell>
          <cell r="B5584">
            <v>3</v>
          </cell>
          <cell r="C5584" t="str">
            <v>施工设备</v>
          </cell>
          <cell r="G5584">
            <v>0.32535825236467142</v>
          </cell>
          <cell r="H5584">
            <v>31.60855421722783</v>
          </cell>
          <cell r="Q5584">
            <v>0</v>
          </cell>
          <cell r="R5584">
            <v>2.9282242712820428</v>
          </cell>
          <cell r="S5584">
            <v>284.47698795505045</v>
          </cell>
        </row>
        <row r="5585">
          <cell r="A5585" t="str">
            <v>E016</v>
          </cell>
          <cell r="C5585" t="str">
            <v>机动翻斗车</v>
          </cell>
          <cell r="D5585" t="str">
            <v>台班</v>
          </cell>
          <cell r="E5585">
            <v>7.4000000000000003E-3</v>
          </cell>
          <cell r="F5585">
            <v>43.967331400631274</v>
          </cell>
          <cell r="G5585">
            <v>0.32535825236467142</v>
          </cell>
          <cell r="H5585">
            <v>31.60855421722783</v>
          </cell>
          <cell r="J5585">
            <v>0.37</v>
          </cell>
          <cell r="Q5585">
            <v>6.6600000000000006E-2</v>
          </cell>
          <cell r="R5585">
            <v>2.9282242712820428</v>
          </cell>
          <cell r="S5585">
            <v>284.47698795505045</v>
          </cell>
        </row>
        <row r="5586">
          <cell r="C5586">
            <v>0</v>
          </cell>
          <cell r="D5586">
            <v>0</v>
          </cell>
          <cell r="E5586">
            <v>0</v>
          </cell>
          <cell r="F5586">
            <v>0</v>
          </cell>
          <cell r="G5586">
            <v>0</v>
          </cell>
          <cell r="H5586">
            <v>0</v>
          </cell>
          <cell r="Q5586">
            <v>0</v>
          </cell>
          <cell r="R5586">
            <v>0</v>
          </cell>
          <cell r="S5586">
            <v>0</v>
          </cell>
        </row>
        <row r="5587">
          <cell r="C5587">
            <v>0</v>
          </cell>
          <cell r="D5587">
            <v>0</v>
          </cell>
          <cell r="E5587">
            <v>0</v>
          </cell>
          <cell r="F5587">
            <v>0</v>
          </cell>
          <cell r="G5587">
            <v>0</v>
          </cell>
          <cell r="H5587">
            <v>0</v>
          </cell>
          <cell r="Q5587">
            <v>0</v>
          </cell>
          <cell r="R5587">
            <v>0</v>
          </cell>
          <cell r="S5587">
            <v>0</v>
          </cell>
        </row>
        <row r="5588">
          <cell r="C5588">
            <v>0</v>
          </cell>
          <cell r="D5588">
            <v>0</v>
          </cell>
          <cell r="E5588">
            <v>0</v>
          </cell>
          <cell r="F5588">
            <v>0</v>
          </cell>
          <cell r="G5588">
            <v>0</v>
          </cell>
          <cell r="H5588">
            <v>0</v>
          </cell>
          <cell r="Q5588">
            <v>0</v>
          </cell>
          <cell r="R5588">
            <v>0</v>
          </cell>
          <cell r="S5588">
            <v>0</v>
          </cell>
        </row>
        <row r="5589">
          <cell r="C5589">
            <v>0</v>
          </cell>
          <cell r="D5589">
            <v>0</v>
          </cell>
          <cell r="E5589">
            <v>0</v>
          </cell>
          <cell r="F5589">
            <v>0</v>
          </cell>
          <cell r="G5589">
            <v>0</v>
          </cell>
          <cell r="H5589">
            <v>0</v>
          </cell>
          <cell r="Q5589">
            <v>0</v>
          </cell>
          <cell r="R5589">
            <v>0</v>
          </cell>
          <cell r="S5589">
            <v>0</v>
          </cell>
        </row>
        <row r="5590">
          <cell r="C5590">
            <v>0</v>
          </cell>
          <cell r="D5590">
            <v>0</v>
          </cell>
          <cell r="E5590">
            <v>0</v>
          </cell>
          <cell r="F5590">
            <v>0</v>
          </cell>
          <cell r="G5590">
            <v>0</v>
          </cell>
          <cell r="H5590">
            <v>0</v>
          </cell>
          <cell r="Q5590">
            <v>0</v>
          </cell>
          <cell r="R5590">
            <v>0</v>
          </cell>
          <cell r="S5590">
            <v>0</v>
          </cell>
        </row>
        <row r="5591">
          <cell r="C5591">
            <v>0</v>
          </cell>
          <cell r="D5591">
            <v>0</v>
          </cell>
          <cell r="E5591">
            <v>0</v>
          </cell>
          <cell r="F5591">
            <v>0</v>
          </cell>
          <cell r="G5591">
            <v>0</v>
          </cell>
          <cell r="H5591">
            <v>0</v>
          </cell>
          <cell r="Q5591">
            <v>0</v>
          </cell>
          <cell r="R5591">
            <v>0</v>
          </cell>
          <cell r="S5591">
            <v>0</v>
          </cell>
        </row>
        <row r="5592">
          <cell r="C5592">
            <v>0</v>
          </cell>
          <cell r="D5592">
            <v>0</v>
          </cell>
          <cell r="E5592">
            <v>0</v>
          </cell>
          <cell r="F5592">
            <v>0</v>
          </cell>
          <cell r="G5592">
            <v>0</v>
          </cell>
          <cell r="H5592">
            <v>0</v>
          </cell>
          <cell r="Q5592">
            <v>0</v>
          </cell>
          <cell r="R5592">
            <v>0</v>
          </cell>
          <cell r="S5592">
            <v>0</v>
          </cell>
        </row>
        <row r="5593">
          <cell r="C5593">
            <v>0</v>
          </cell>
          <cell r="D5593">
            <v>0</v>
          </cell>
          <cell r="E5593">
            <v>0</v>
          </cell>
          <cell r="F5593">
            <v>0</v>
          </cell>
          <cell r="G5593">
            <v>0</v>
          </cell>
          <cell r="H5593">
            <v>0</v>
          </cell>
          <cell r="Q5593">
            <v>0</v>
          </cell>
          <cell r="R5593">
            <v>0</v>
          </cell>
          <cell r="S5593">
            <v>0</v>
          </cell>
        </row>
        <row r="5594">
          <cell r="C5594">
            <v>0</v>
          </cell>
          <cell r="D5594">
            <v>0</v>
          </cell>
          <cell r="E5594">
            <v>0</v>
          </cell>
          <cell r="F5594">
            <v>0</v>
          </cell>
          <cell r="G5594">
            <v>0</v>
          </cell>
          <cell r="H5594">
            <v>0</v>
          </cell>
          <cell r="Q5594">
            <v>0</v>
          </cell>
          <cell r="R5594">
            <v>0</v>
          </cell>
          <cell r="S5594">
            <v>0</v>
          </cell>
        </row>
        <row r="5595">
          <cell r="C5595">
            <v>0</v>
          </cell>
          <cell r="D5595">
            <v>0</v>
          </cell>
          <cell r="E5595">
            <v>0</v>
          </cell>
          <cell r="F5595">
            <v>0</v>
          </cell>
          <cell r="H5595">
            <v>0</v>
          </cell>
          <cell r="Q5595">
            <v>0</v>
          </cell>
          <cell r="R5595">
            <v>0</v>
          </cell>
          <cell r="S5595">
            <v>0</v>
          </cell>
        </row>
        <row r="5596">
          <cell r="C5596">
            <v>0</v>
          </cell>
          <cell r="D5596">
            <v>0</v>
          </cell>
          <cell r="E5596">
            <v>0</v>
          </cell>
          <cell r="F5596">
            <v>0</v>
          </cell>
          <cell r="H5596">
            <v>0</v>
          </cell>
          <cell r="Q5596">
            <v>0</v>
          </cell>
          <cell r="R5596">
            <v>0</v>
          </cell>
          <cell r="S5596">
            <v>0</v>
          </cell>
        </row>
        <row r="5597">
          <cell r="B5597">
            <v>4</v>
          </cell>
          <cell r="C5597" t="str">
            <v>基本直接费</v>
          </cell>
          <cell r="G5597">
            <v>17.081257388714771</v>
          </cell>
        </row>
        <row r="5598">
          <cell r="B5598">
            <v>5</v>
          </cell>
          <cell r="C5598" t="str">
            <v>其他直接费</v>
          </cell>
          <cell r="G5598">
            <v>2.7734071140627043</v>
          </cell>
        </row>
        <row r="5599">
          <cell r="B5599">
            <v>6</v>
          </cell>
          <cell r="C5599" t="str">
            <v>间接费</v>
          </cell>
          <cell r="G5599">
            <v>1.285610596362357</v>
          </cell>
        </row>
        <row r="5600">
          <cell r="B5600">
            <v>7</v>
          </cell>
          <cell r="C5600" t="str">
            <v>合计</v>
          </cell>
          <cell r="G5600">
            <v>21.140275099139831</v>
          </cell>
        </row>
        <row r="5602">
          <cell r="B5602" t="str">
            <v>单   价   分   析   表</v>
          </cell>
          <cell r="J5602" t="str">
            <v>工序划分</v>
          </cell>
          <cell r="Q5602" t="str">
            <v>汇总项</v>
          </cell>
        </row>
        <row r="5604">
          <cell r="A5604" t="str">
            <v>BOQ系数</v>
          </cell>
          <cell r="B5604" t="str">
            <v>项目编号:</v>
          </cell>
          <cell r="C5604" t="str">
            <v>铁皮</v>
          </cell>
          <cell r="G5604" t="str">
            <v>数量</v>
          </cell>
          <cell r="H5604">
            <v>1033</v>
          </cell>
          <cell r="I5604" t="str">
            <v>单价</v>
          </cell>
        </row>
        <row r="5605">
          <cell r="B5605" t="str">
            <v>项目名称:</v>
          </cell>
          <cell r="C5605" t="str">
            <v>Prepainted Galvanized Gauge 28 iron sheets</v>
          </cell>
          <cell r="G5605" t="str">
            <v>单位</v>
          </cell>
          <cell r="H5605">
            <v>0</v>
          </cell>
          <cell r="I5605">
            <v>3.7339733989193862</v>
          </cell>
          <cell r="J5605" t="str">
            <v>铁皮</v>
          </cell>
        </row>
        <row r="5606">
          <cell r="A5606" t="str">
            <v>铁皮</v>
          </cell>
          <cell r="B5606" t="str">
            <v>单   价:</v>
          </cell>
          <cell r="C5606">
            <v>3.7339733989193862</v>
          </cell>
          <cell r="D5606" t="str">
            <v>USD/</v>
          </cell>
          <cell r="G5606" t="str">
            <v>定额单位</v>
          </cell>
          <cell r="I5606">
            <v>363</v>
          </cell>
        </row>
        <row r="5607">
          <cell r="A5607" t="str">
            <v>定额号</v>
          </cell>
          <cell r="B5607" t="str">
            <v>E01</v>
          </cell>
          <cell r="C5607" t="str">
            <v>名称及规格</v>
          </cell>
          <cell r="D5607" t="str">
            <v>单位</v>
          </cell>
          <cell r="E5607" t="str">
            <v>数  量</v>
          </cell>
          <cell r="F5607" t="str">
            <v>单价</v>
          </cell>
          <cell r="G5607" t="str">
            <v>合价</v>
          </cell>
          <cell r="J5607" t="str">
            <v>10M2</v>
          </cell>
          <cell r="Q5607" t="str">
            <v>数量汇总</v>
          </cell>
          <cell r="R5607" t="str">
            <v>价格汇总(美元)</v>
          </cell>
          <cell r="S5607" t="str">
            <v>价格汇总(当地币)</v>
          </cell>
        </row>
        <row r="5608">
          <cell r="G5608" t="str">
            <v>美元</v>
          </cell>
          <cell r="H5608" t="str">
            <v>当地币</v>
          </cell>
          <cell r="J5608">
            <v>0.1</v>
          </cell>
        </row>
        <row r="5609">
          <cell r="A5609" t="str">
            <v>L00</v>
          </cell>
          <cell r="B5609">
            <v>1</v>
          </cell>
          <cell r="C5609" t="str">
            <v>人工</v>
          </cell>
          <cell r="G5609">
            <v>0.3232115285640762</v>
          </cell>
          <cell r="H5609">
            <v>31.400000000000006</v>
          </cell>
          <cell r="Q5609">
            <v>0</v>
          </cell>
          <cell r="R5609">
            <v>333.87750900669073</v>
          </cell>
          <cell r="S5609">
            <v>32436.200000000004</v>
          </cell>
        </row>
        <row r="5610">
          <cell r="A5610" t="str">
            <v>L10</v>
          </cell>
          <cell r="B5610">
            <v>1.1000000000000001</v>
          </cell>
          <cell r="C5610" t="str">
            <v>力工</v>
          </cell>
          <cell r="D5610" t="str">
            <v>day</v>
          </cell>
          <cell r="E5610">
            <v>8.0000000000000016E-2</v>
          </cell>
          <cell r="F5610">
            <v>2.8821410190427175</v>
          </cell>
          <cell r="G5610">
            <v>0.23057128152341744</v>
          </cell>
          <cell r="H5610">
            <v>22.400000000000006</v>
          </cell>
          <cell r="J5610">
            <v>0.8</v>
          </cell>
          <cell r="Q5610">
            <v>82.640000000000015</v>
          </cell>
          <cell r="R5610">
            <v>238.18013381369022</v>
          </cell>
          <cell r="S5610">
            <v>23139.200000000004</v>
          </cell>
        </row>
        <row r="5611">
          <cell r="A5611" t="str">
            <v>L20</v>
          </cell>
          <cell r="B5611">
            <v>1.2</v>
          </cell>
          <cell r="C5611" t="str">
            <v>技工</v>
          </cell>
          <cell r="D5611" t="str">
            <v>day</v>
          </cell>
          <cell r="E5611">
            <v>2.0000000000000004E-2</v>
          </cell>
          <cell r="F5611">
            <v>4.6320123520329384</v>
          </cell>
          <cell r="G5611">
            <v>9.2640247040658791E-2</v>
          </cell>
          <cell r="H5611">
            <v>9.0000000000000018</v>
          </cell>
          <cell r="J5611">
            <v>0.2</v>
          </cell>
          <cell r="Q5611">
            <v>20.660000000000004</v>
          </cell>
          <cell r="R5611">
            <v>95.697375193000525</v>
          </cell>
          <cell r="S5611">
            <v>9297.0000000000018</v>
          </cell>
        </row>
        <row r="5612">
          <cell r="A5612" t="str">
            <v>M000</v>
          </cell>
          <cell r="B5612">
            <v>2</v>
          </cell>
          <cell r="C5612" t="str">
            <v>建筑材料</v>
          </cell>
          <cell r="G5612">
            <v>2.6938239835306232</v>
          </cell>
          <cell r="H5612">
            <v>261.70500000000004</v>
          </cell>
          <cell r="Q5612">
            <v>0</v>
          </cell>
          <cell r="R5612">
            <v>2782.7201749871338</v>
          </cell>
          <cell r="S5612">
            <v>270341.26500000001</v>
          </cell>
        </row>
        <row r="5613">
          <cell r="A5613" t="str">
            <v>G16-1</v>
          </cell>
          <cell r="C5613" t="str">
            <v>镀锌铁皮</v>
          </cell>
          <cell r="D5613" t="str">
            <v>m2</v>
          </cell>
          <cell r="E5613">
            <v>1.02</v>
          </cell>
          <cell r="F5613">
            <v>2.3468862583633556</v>
          </cell>
          <cell r="G5613">
            <v>2.393823983530623</v>
          </cell>
          <cell r="H5613">
            <v>232.56000000000003</v>
          </cell>
          <cell r="J5613">
            <v>10.199999999999999</v>
          </cell>
          <cell r="Q5613">
            <v>1053.6600000000001</v>
          </cell>
          <cell r="R5613">
            <v>2472.8201749871337</v>
          </cell>
          <cell r="S5613">
            <v>240234.48000000004</v>
          </cell>
        </row>
        <row r="5614">
          <cell r="C5614">
            <v>0</v>
          </cell>
          <cell r="D5614">
            <v>0</v>
          </cell>
          <cell r="E5614">
            <v>0</v>
          </cell>
          <cell r="F5614">
            <v>0</v>
          </cell>
          <cell r="G5614">
            <v>0</v>
          </cell>
          <cell r="H5614">
            <v>0</v>
          </cell>
          <cell r="Q5614">
            <v>0</v>
          </cell>
          <cell r="R5614">
            <v>0</v>
          </cell>
          <cell r="S5614">
            <v>0</v>
          </cell>
        </row>
        <row r="5615">
          <cell r="C5615">
            <v>0</v>
          </cell>
          <cell r="D5615">
            <v>0</v>
          </cell>
          <cell r="E5615">
            <v>0</v>
          </cell>
          <cell r="F5615">
            <v>0</v>
          </cell>
          <cell r="G5615">
            <v>0</v>
          </cell>
          <cell r="H5615">
            <v>0</v>
          </cell>
          <cell r="Q5615">
            <v>0</v>
          </cell>
          <cell r="R5615">
            <v>0</v>
          </cell>
          <cell r="S5615">
            <v>0</v>
          </cell>
        </row>
        <row r="5616">
          <cell r="C5616">
            <v>0</v>
          </cell>
          <cell r="D5616">
            <v>0</v>
          </cell>
          <cell r="E5616">
            <v>0</v>
          </cell>
          <cell r="F5616">
            <v>0</v>
          </cell>
          <cell r="G5616">
            <v>0</v>
          </cell>
          <cell r="H5616">
            <v>0</v>
          </cell>
          <cell r="Q5616">
            <v>0</v>
          </cell>
          <cell r="R5616">
            <v>0</v>
          </cell>
          <cell r="S5616">
            <v>0</v>
          </cell>
        </row>
        <row r="5617">
          <cell r="C5617">
            <v>0</v>
          </cell>
          <cell r="D5617">
            <v>0</v>
          </cell>
          <cell r="E5617">
            <v>0</v>
          </cell>
          <cell r="F5617">
            <v>0</v>
          </cell>
          <cell r="G5617">
            <v>0</v>
          </cell>
          <cell r="H5617">
            <v>0</v>
          </cell>
          <cell r="Q5617">
            <v>0</v>
          </cell>
          <cell r="R5617">
            <v>0</v>
          </cell>
          <cell r="S5617">
            <v>0</v>
          </cell>
        </row>
        <row r="5618">
          <cell r="C5618">
            <v>0</v>
          </cell>
          <cell r="D5618">
            <v>0</v>
          </cell>
          <cell r="E5618">
            <v>0</v>
          </cell>
          <cell r="F5618">
            <v>0</v>
          </cell>
          <cell r="G5618">
            <v>0</v>
          </cell>
          <cell r="H5618">
            <v>0</v>
          </cell>
          <cell r="Q5618">
            <v>0</v>
          </cell>
          <cell r="R5618">
            <v>0</v>
          </cell>
          <cell r="S5618">
            <v>0</v>
          </cell>
        </row>
        <row r="5619">
          <cell r="C5619">
            <v>0</v>
          </cell>
          <cell r="D5619">
            <v>0</v>
          </cell>
          <cell r="E5619">
            <v>0</v>
          </cell>
          <cell r="F5619">
            <v>0</v>
          </cell>
          <cell r="G5619">
            <v>0</v>
          </cell>
          <cell r="H5619">
            <v>0</v>
          </cell>
          <cell r="Q5619">
            <v>0</v>
          </cell>
          <cell r="R5619">
            <v>0</v>
          </cell>
          <cell r="S5619">
            <v>0</v>
          </cell>
        </row>
        <row r="5620">
          <cell r="C5620">
            <v>0</v>
          </cell>
          <cell r="D5620">
            <v>0</v>
          </cell>
          <cell r="E5620">
            <v>0</v>
          </cell>
          <cell r="F5620">
            <v>0</v>
          </cell>
          <cell r="G5620">
            <v>0</v>
          </cell>
          <cell r="H5620">
            <v>0</v>
          </cell>
          <cell r="Q5620">
            <v>0</v>
          </cell>
          <cell r="R5620">
            <v>0</v>
          </cell>
          <cell r="S5620">
            <v>0</v>
          </cell>
        </row>
        <row r="5621">
          <cell r="C5621">
            <v>0</v>
          </cell>
          <cell r="D5621">
            <v>0</v>
          </cell>
          <cell r="E5621">
            <v>0</v>
          </cell>
          <cell r="F5621">
            <v>0</v>
          </cell>
          <cell r="G5621">
            <v>0</v>
          </cell>
          <cell r="H5621">
            <v>0</v>
          </cell>
          <cell r="Q5621">
            <v>0</v>
          </cell>
          <cell r="R5621">
            <v>0</v>
          </cell>
          <cell r="S5621">
            <v>0</v>
          </cell>
        </row>
        <row r="5622">
          <cell r="C5622">
            <v>0</v>
          </cell>
          <cell r="D5622">
            <v>0</v>
          </cell>
          <cell r="E5622">
            <v>0</v>
          </cell>
          <cell r="F5622">
            <v>0</v>
          </cell>
          <cell r="G5622">
            <v>0</v>
          </cell>
          <cell r="H5622">
            <v>0</v>
          </cell>
          <cell r="Q5622">
            <v>0</v>
          </cell>
          <cell r="R5622">
            <v>0</v>
          </cell>
          <cell r="S5622">
            <v>0</v>
          </cell>
        </row>
        <row r="5623">
          <cell r="C5623">
            <v>0</v>
          </cell>
          <cell r="D5623">
            <v>0</v>
          </cell>
          <cell r="E5623">
            <v>0</v>
          </cell>
          <cell r="F5623">
            <v>0</v>
          </cell>
          <cell r="G5623">
            <v>0</v>
          </cell>
          <cell r="H5623">
            <v>0</v>
          </cell>
          <cell r="Q5623">
            <v>0</v>
          </cell>
          <cell r="R5623">
            <v>0</v>
          </cell>
          <cell r="S5623">
            <v>0</v>
          </cell>
        </row>
        <row r="5624">
          <cell r="C5624">
            <v>0</v>
          </cell>
          <cell r="D5624">
            <v>0</v>
          </cell>
          <cell r="E5624">
            <v>0</v>
          </cell>
          <cell r="F5624">
            <v>0</v>
          </cell>
          <cell r="G5624">
            <v>0</v>
          </cell>
          <cell r="H5624">
            <v>0</v>
          </cell>
          <cell r="Q5624">
            <v>0</v>
          </cell>
          <cell r="R5624">
            <v>0</v>
          </cell>
          <cell r="S5624">
            <v>0</v>
          </cell>
        </row>
        <row r="5625">
          <cell r="C5625">
            <v>0</v>
          </cell>
          <cell r="D5625">
            <v>0</v>
          </cell>
          <cell r="E5625">
            <v>0</v>
          </cell>
          <cell r="F5625">
            <v>0</v>
          </cell>
          <cell r="G5625">
            <v>0</v>
          </cell>
          <cell r="H5625">
            <v>0</v>
          </cell>
          <cell r="Q5625">
            <v>0</v>
          </cell>
          <cell r="R5625">
            <v>0</v>
          </cell>
          <cell r="S5625">
            <v>0</v>
          </cell>
        </row>
        <row r="5626">
          <cell r="C5626">
            <v>0</v>
          </cell>
          <cell r="D5626">
            <v>0</v>
          </cell>
          <cell r="E5626">
            <v>0</v>
          </cell>
          <cell r="F5626">
            <v>0</v>
          </cell>
          <cell r="G5626">
            <v>0</v>
          </cell>
          <cell r="H5626">
            <v>0</v>
          </cell>
          <cell r="Q5626">
            <v>0</v>
          </cell>
          <cell r="R5626">
            <v>0</v>
          </cell>
          <cell r="S5626">
            <v>0</v>
          </cell>
        </row>
        <row r="5627">
          <cell r="C5627">
            <v>0</v>
          </cell>
          <cell r="D5627">
            <v>0</v>
          </cell>
          <cell r="E5627">
            <v>0</v>
          </cell>
          <cell r="F5627">
            <v>0</v>
          </cell>
          <cell r="G5627">
            <v>0</v>
          </cell>
          <cell r="H5627">
            <v>0</v>
          </cell>
          <cell r="Q5627">
            <v>0</v>
          </cell>
          <cell r="R5627">
            <v>0</v>
          </cell>
          <cell r="S5627">
            <v>0</v>
          </cell>
        </row>
        <row r="5628">
          <cell r="C5628">
            <v>0</v>
          </cell>
          <cell r="D5628">
            <v>0</v>
          </cell>
          <cell r="E5628">
            <v>0</v>
          </cell>
          <cell r="F5628">
            <v>0</v>
          </cell>
          <cell r="G5628">
            <v>0</v>
          </cell>
          <cell r="H5628">
            <v>0</v>
          </cell>
          <cell r="Q5628">
            <v>0</v>
          </cell>
          <cell r="R5628">
            <v>0</v>
          </cell>
          <cell r="S5628">
            <v>0</v>
          </cell>
        </row>
        <row r="5629">
          <cell r="C5629">
            <v>0</v>
          </cell>
          <cell r="D5629">
            <v>0</v>
          </cell>
          <cell r="E5629">
            <v>0</v>
          </cell>
          <cell r="F5629">
            <v>0</v>
          </cell>
          <cell r="G5629">
            <v>0</v>
          </cell>
          <cell r="H5629">
            <v>0</v>
          </cell>
          <cell r="Q5629">
            <v>0</v>
          </cell>
          <cell r="R5629">
            <v>0</v>
          </cell>
          <cell r="S5629">
            <v>0</v>
          </cell>
        </row>
        <row r="5630">
          <cell r="C5630">
            <v>0</v>
          </cell>
          <cell r="D5630">
            <v>0</v>
          </cell>
          <cell r="E5630">
            <v>0</v>
          </cell>
          <cell r="F5630">
            <v>0</v>
          </cell>
          <cell r="G5630">
            <v>0</v>
          </cell>
          <cell r="H5630">
            <v>0</v>
          </cell>
          <cell r="Q5630">
            <v>0</v>
          </cell>
          <cell r="R5630">
            <v>0</v>
          </cell>
          <cell r="S5630">
            <v>0</v>
          </cell>
        </row>
        <row r="5631">
          <cell r="C5631">
            <v>0</v>
          </cell>
          <cell r="D5631">
            <v>0</v>
          </cell>
          <cell r="E5631">
            <v>0</v>
          </cell>
          <cell r="F5631">
            <v>0</v>
          </cell>
          <cell r="G5631">
            <v>0</v>
          </cell>
          <cell r="H5631">
            <v>0</v>
          </cell>
          <cell r="Q5631">
            <v>0</v>
          </cell>
          <cell r="R5631">
            <v>0</v>
          </cell>
          <cell r="S5631">
            <v>0</v>
          </cell>
        </row>
        <row r="5632">
          <cell r="A5632" t="str">
            <v>m998</v>
          </cell>
          <cell r="C5632" t="str">
            <v>其它材料费</v>
          </cell>
          <cell r="D5632" t="str">
            <v>%</v>
          </cell>
          <cell r="E5632">
            <v>0</v>
          </cell>
          <cell r="F5632">
            <v>0</v>
          </cell>
          <cell r="G5632">
            <v>0</v>
          </cell>
          <cell r="H5632">
            <v>0</v>
          </cell>
          <cell r="Q5632">
            <v>0</v>
          </cell>
          <cell r="R5632">
            <v>0</v>
          </cell>
          <cell r="S5632">
            <v>0</v>
          </cell>
        </row>
        <row r="5633">
          <cell r="A5633" t="str">
            <v>m999</v>
          </cell>
          <cell r="C5633" t="str">
            <v>其它材料费</v>
          </cell>
          <cell r="D5633" t="str">
            <v>usd</v>
          </cell>
          <cell r="E5633">
            <v>0.30000000000000004</v>
          </cell>
          <cell r="F5633">
            <v>1</v>
          </cell>
          <cell r="G5633">
            <v>0.30000000000000004</v>
          </cell>
          <cell r="H5633">
            <v>29.145000000000007</v>
          </cell>
          <cell r="J5633">
            <v>3</v>
          </cell>
          <cell r="Q5633">
            <v>309.90000000000003</v>
          </cell>
          <cell r="R5633">
            <v>309.90000000000003</v>
          </cell>
          <cell r="S5633">
            <v>30106.785000000007</v>
          </cell>
        </row>
        <row r="5634">
          <cell r="A5634" t="str">
            <v>E000</v>
          </cell>
          <cell r="B5634">
            <v>3</v>
          </cell>
          <cell r="C5634" t="str">
            <v>施工设备</v>
          </cell>
          <cell r="G5634">
            <v>0</v>
          </cell>
          <cell r="H5634">
            <v>0</v>
          </cell>
          <cell r="Q5634">
            <v>0</v>
          </cell>
          <cell r="R5634">
            <v>0</v>
          </cell>
          <cell r="S5634">
            <v>0</v>
          </cell>
        </row>
        <row r="5635">
          <cell r="C5635">
            <v>0</v>
          </cell>
          <cell r="D5635">
            <v>0</v>
          </cell>
          <cell r="E5635">
            <v>0</v>
          </cell>
          <cell r="F5635">
            <v>0</v>
          </cell>
          <cell r="G5635">
            <v>0</v>
          </cell>
          <cell r="H5635">
            <v>0</v>
          </cell>
          <cell r="Q5635">
            <v>0</v>
          </cell>
          <cell r="R5635">
            <v>0</v>
          </cell>
          <cell r="S5635">
            <v>0</v>
          </cell>
        </row>
        <row r="5636">
          <cell r="C5636">
            <v>0</v>
          </cell>
          <cell r="D5636">
            <v>0</v>
          </cell>
          <cell r="E5636">
            <v>0</v>
          </cell>
          <cell r="F5636">
            <v>0</v>
          </cell>
          <cell r="G5636">
            <v>0</v>
          </cell>
          <cell r="H5636">
            <v>0</v>
          </cell>
          <cell r="Q5636">
            <v>0</v>
          </cell>
          <cell r="R5636">
            <v>0</v>
          </cell>
          <cell r="S5636">
            <v>0</v>
          </cell>
        </row>
        <row r="5637">
          <cell r="C5637">
            <v>0</v>
          </cell>
          <cell r="D5637">
            <v>0</v>
          </cell>
          <cell r="E5637">
            <v>0</v>
          </cell>
          <cell r="F5637">
            <v>0</v>
          </cell>
          <cell r="G5637">
            <v>0</v>
          </cell>
          <cell r="H5637">
            <v>0</v>
          </cell>
          <cell r="Q5637">
            <v>0</v>
          </cell>
          <cell r="R5637">
            <v>0</v>
          </cell>
          <cell r="S5637">
            <v>0</v>
          </cell>
        </row>
        <row r="5638">
          <cell r="C5638">
            <v>0</v>
          </cell>
          <cell r="D5638">
            <v>0</v>
          </cell>
          <cell r="E5638">
            <v>0</v>
          </cell>
          <cell r="F5638">
            <v>0</v>
          </cell>
          <cell r="G5638">
            <v>0</v>
          </cell>
          <cell r="H5638">
            <v>0</v>
          </cell>
          <cell r="Q5638">
            <v>0</v>
          </cell>
          <cell r="R5638">
            <v>0</v>
          </cell>
          <cell r="S5638">
            <v>0</v>
          </cell>
        </row>
        <row r="5639">
          <cell r="C5639">
            <v>0</v>
          </cell>
          <cell r="D5639">
            <v>0</v>
          </cell>
          <cell r="E5639">
            <v>0</v>
          </cell>
          <cell r="F5639">
            <v>0</v>
          </cell>
          <cell r="G5639">
            <v>0</v>
          </cell>
          <cell r="H5639">
            <v>0</v>
          </cell>
          <cell r="Q5639">
            <v>0</v>
          </cell>
          <cell r="R5639">
            <v>0</v>
          </cell>
          <cell r="S5639">
            <v>0</v>
          </cell>
        </row>
        <row r="5640">
          <cell r="C5640">
            <v>0</v>
          </cell>
          <cell r="D5640">
            <v>0</v>
          </cell>
          <cell r="E5640">
            <v>0</v>
          </cell>
          <cell r="F5640">
            <v>0</v>
          </cell>
          <cell r="G5640">
            <v>0</v>
          </cell>
          <cell r="H5640">
            <v>0</v>
          </cell>
          <cell r="Q5640">
            <v>0</v>
          </cell>
          <cell r="R5640">
            <v>0</v>
          </cell>
          <cell r="S5640">
            <v>0</v>
          </cell>
        </row>
        <row r="5641">
          <cell r="C5641">
            <v>0</v>
          </cell>
          <cell r="D5641">
            <v>0</v>
          </cell>
          <cell r="E5641">
            <v>0</v>
          </cell>
          <cell r="F5641">
            <v>0</v>
          </cell>
          <cell r="G5641">
            <v>0</v>
          </cell>
          <cell r="H5641">
            <v>0</v>
          </cell>
          <cell r="Q5641">
            <v>0</v>
          </cell>
          <cell r="R5641">
            <v>0</v>
          </cell>
          <cell r="S5641">
            <v>0</v>
          </cell>
        </row>
        <row r="5642">
          <cell r="C5642">
            <v>0</v>
          </cell>
          <cell r="D5642">
            <v>0</v>
          </cell>
          <cell r="E5642">
            <v>0</v>
          </cell>
          <cell r="F5642">
            <v>0</v>
          </cell>
          <cell r="G5642">
            <v>0</v>
          </cell>
          <cell r="H5642">
            <v>0</v>
          </cell>
          <cell r="Q5642">
            <v>0</v>
          </cell>
          <cell r="R5642">
            <v>0</v>
          </cell>
          <cell r="S5642">
            <v>0</v>
          </cell>
        </row>
        <row r="5643">
          <cell r="C5643">
            <v>0</v>
          </cell>
          <cell r="D5643">
            <v>0</v>
          </cell>
          <cell r="E5643">
            <v>0</v>
          </cell>
          <cell r="F5643">
            <v>0</v>
          </cell>
          <cell r="G5643">
            <v>0</v>
          </cell>
          <cell r="H5643">
            <v>0</v>
          </cell>
          <cell r="Q5643">
            <v>0</v>
          </cell>
          <cell r="R5643">
            <v>0</v>
          </cell>
          <cell r="S5643">
            <v>0</v>
          </cell>
        </row>
        <row r="5644">
          <cell r="C5644">
            <v>0</v>
          </cell>
          <cell r="D5644">
            <v>0</v>
          </cell>
          <cell r="E5644">
            <v>0</v>
          </cell>
          <cell r="F5644">
            <v>0</v>
          </cell>
          <cell r="G5644">
            <v>0</v>
          </cell>
          <cell r="H5644">
            <v>0</v>
          </cell>
          <cell r="Q5644">
            <v>0</v>
          </cell>
          <cell r="R5644">
            <v>0</v>
          </cell>
          <cell r="S5644">
            <v>0</v>
          </cell>
        </row>
        <row r="5645">
          <cell r="C5645">
            <v>0</v>
          </cell>
          <cell r="D5645">
            <v>0</v>
          </cell>
          <cell r="E5645">
            <v>0</v>
          </cell>
          <cell r="F5645">
            <v>0</v>
          </cell>
          <cell r="H5645">
            <v>0</v>
          </cell>
          <cell r="Q5645">
            <v>0</v>
          </cell>
          <cell r="R5645">
            <v>0</v>
          </cell>
          <cell r="S5645">
            <v>0</v>
          </cell>
        </row>
        <row r="5646">
          <cell r="C5646">
            <v>0</v>
          </cell>
          <cell r="D5646">
            <v>0</v>
          </cell>
          <cell r="E5646">
            <v>0</v>
          </cell>
          <cell r="F5646">
            <v>0</v>
          </cell>
          <cell r="H5646">
            <v>0</v>
          </cell>
          <cell r="Q5646">
            <v>0</v>
          </cell>
          <cell r="R5646">
            <v>0</v>
          </cell>
          <cell r="S5646">
            <v>0</v>
          </cell>
        </row>
        <row r="5647">
          <cell r="B5647">
            <v>4</v>
          </cell>
          <cell r="C5647" t="str">
            <v>基本直接费</v>
          </cell>
          <cell r="G5647">
            <v>3.0170355120946994</v>
          </cell>
        </row>
        <row r="5648">
          <cell r="B5648">
            <v>5</v>
          </cell>
          <cell r="C5648" t="str">
            <v>其他直接费</v>
          </cell>
          <cell r="G5648">
            <v>0.48986251785840218</v>
          </cell>
        </row>
        <row r="5649">
          <cell r="B5649">
            <v>6</v>
          </cell>
          <cell r="C5649" t="str">
            <v>间接费</v>
          </cell>
          <cell r="G5649">
            <v>0.22707536896628427</v>
          </cell>
        </row>
        <row r="5650">
          <cell r="B5650">
            <v>7</v>
          </cell>
          <cell r="C5650" t="str">
            <v>合计</v>
          </cell>
          <cell r="G5650">
            <v>3.7339733989193862</v>
          </cell>
        </row>
        <row r="5652">
          <cell r="B5652" t="str">
            <v>单   价   分   析   表</v>
          </cell>
          <cell r="J5652" t="str">
            <v>工序划分</v>
          </cell>
          <cell r="Q5652" t="str">
            <v>汇总项</v>
          </cell>
        </row>
        <row r="5654">
          <cell r="A5654" t="str">
            <v>BOQ系数</v>
          </cell>
          <cell r="B5654" t="str">
            <v>项目编号:</v>
          </cell>
          <cell r="C5654" t="str">
            <v>双门1500*2600</v>
          </cell>
          <cell r="G5654" t="str">
            <v>数量</v>
          </cell>
          <cell r="H5654">
            <v>2</v>
          </cell>
          <cell r="I5654" t="str">
            <v>单价</v>
          </cell>
        </row>
        <row r="5655">
          <cell r="B5655" t="str">
            <v>项目名称:</v>
          </cell>
          <cell r="C5655" t="str">
            <v>1500 x 2600 mm overall - double leaf</v>
          </cell>
          <cell r="G5655" t="str">
            <v>单位</v>
          </cell>
          <cell r="H5655">
            <v>0</v>
          </cell>
          <cell r="I5655">
            <v>288.83815129712696</v>
          </cell>
          <cell r="J5655" t="str">
            <v>双推门</v>
          </cell>
        </row>
        <row r="5656">
          <cell r="A5656" t="str">
            <v>双门1500*2600</v>
          </cell>
          <cell r="B5656" t="str">
            <v>单   价:</v>
          </cell>
          <cell r="C5656">
            <v>288.83815129712696</v>
          </cell>
          <cell r="D5656" t="str">
            <v>USD/</v>
          </cell>
          <cell r="G5656" t="str">
            <v>定额单位</v>
          </cell>
          <cell r="I5656">
            <v>28061</v>
          </cell>
          <cell r="J5656" t="str">
            <v>‘5-5-18</v>
          </cell>
        </row>
        <row r="5657">
          <cell r="A5657" t="str">
            <v>定额号</v>
          </cell>
          <cell r="B5657" t="str">
            <v>E01</v>
          </cell>
          <cell r="C5657" t="str">
            <v>名称及规格</v>
          </cell>
          <cell r="D5657" t="str">
            <v>单位</v>
          </cell>
          <cell r="E5657" t="str">
            <v>数  量</v>
          </cell>
          <cell r="F5657" t="str">
            <v>单价</v>
          </cell>
          <cell r="G5657" t="str">
            <v>合价</v>
          </cell>
          <cell r="J5657" t="str">
            <v>10M2</v>
          </cell>
          <cell r="Q5657" t="str">
            <v>数量汇总</v>
          </cell>
          <cell r="R5657" t="str">
            <v>价格汇总(美元)</v>
          </cell>
          <cell r="S5657" t="str">
            <v>价格汇总(当地币)</v>
          </cell>
        </row>
        <row r="5658">
          <cell r="G5658" t="str">
            <v>美元</v>
          </cell>
          <cell r="H5658" t="str">
            <v>当地币</v>
          </cell>
          <cell r="J5658">
            <v>0.39</v>
          </cell>
        </row>
        <row r="5659">
          <cell r="A5659" t="str">
            <v>L00</v>
          </cell>
          <cell r="B5659">
            <v>1</v>
          </cell>
          <cell r="C5659" t="str">
            <v>人工</v>
          </cell>
          <cell r="G5659">
            <v>14.369984559958827</v>
          </cell>
          <cell r="H5659">
            <v>1396.0440000000001</v>
          </cell>
          <cell r="Q5659">
            <v>0</v>
          </cell>
          <cell r="R5659">
            <v>28.739969119917653</v>
          </cell>
          <cell r="S5659">
            <v>2792.0880000000002</v>
          </cell>
        </row>
        <row r="5660">
          <cell r="A5660" t="str">
            <v>L10</v>
          </cell>
          <cell r="B5660">
            <v>1.1000000000000001</v>
          </cell>
          <cell r="C5660" t="str">
            <v>力工</v>
          </cell>
          <cell r="D5660" t="str">
            <v>day</v>
          </cell>
          <cell r="E5660">
            <v>3.5568000000000004</v>
          </cell>
          <cell r="F5660">
            <v>2.8821410190427175</v>
          </cell>
          <cell r="G5660">
            <v>10.251199176531138</v>
          </cell>
          <cell r="H5660">
            <v>995.90400000000011</v>
          </cell>
          <cell r="J5660">
            <v>9.120000000000001</v>
          </cell>
          <cell r="Q5660">
            <v>7.1136000000000008</v>
          </cell>
          <cell r="R5660">
            <v>20.502398353062276</v>
          </cell>
          <cell r="S5660">
            <v>1991.8080000000002</v>
          </cell>
        </row>
        <row r="5661">
          <cell r="A5661" t="str">
            <v>L20</v>
          </cell>
          <cell r="B5661">
            <v>1.2</v>
          </cell>
          <cell r="C5661" t="str">
            <v>技工</v>
          </cell>
          <cell r="D5661" t="str">
            <v>day</v>
          </cell>
          <cell r="E5661">
            <v>0.8892000000000001</v>
          </cell>
          <cell r="F5661">
            <v>4.6320123520329384</v>
          </cell>
          <cell r="G5661">
            <v>4.1187853834276895</v>
          </cell>
          <cell r="H5661">
            <v>400.14000000000004</v>
          </cell>
          <cell r="J5661">
            <v>2.2800000000000002</v>
          </cell>
          <cell r="Q5661">
            <v>1.7784000000000002</v>
          </cell>
          <cell r="R5661">
            <v>8.237570766855379</v>
          </cell>
          <cell r="S5661">
            <v>800.28000000000009</v>
          </cell>
        </row>
        <row r="5662">
          <cell r="A5662" t="str">
            <v>M000</v>
          </cell>
          <cell r="B5662">
            <v>2</v>
          </cell>
          <cell r="C5662" t="str">
            <v>建筑材料</v>
          </cell>
          <cell r="G5662">
            <v>219.0100818227871</v>
          </cell>
          <cell r="H5662">
            <v>21276.829449083769</v>
          </cell>
          <cell r="Q5662">
            <v>0</v>
          </cell>
          <cell r="R5662">
            <v>438.0201636455742</v>
          </cell>
          <cell r="S5662">
            <v>42553.658898167538</v>
          </cell>
        </row>
        <row r="5663">
          <cell r="A5663" t="str">
            <v>G24-3</v>
          </cell>
          <cell r="C5663" t="str">
            <v>地脚</v>
          </cell>
          <cell r="D5663" t="str">
            <v>no</v>
          </cell>
          <cell r="E5663">
            <v>11.700000000000001</v>
          </cell>
          <cell r="F5663">
            <v>0.2688888888888889</v>
          </cell>
          <cell r="G5663">
            <v>3.1460000000000004</v>
          </cell>
          <cell r="H5663">
            <v>305.63390000000004</v>
          </cell>
          <cell r="J5663">
            <v>30</v>
          </cell>
          <cell r="Q5663">
            <v>23.400000000000002</v>
          </cell>
          <cell r="R5663">
            <v>6.2920000000000007</v>
          </cell>
          <cell r="S5663">
            <v>611.26780000000008</v>
          </cell>
        </row>
        <row r="5664">
          <cell r="A5664" t="str">
            <v>G24-5</v>
          </cell>
          <cell r="C5664" t="str">
            <v>密封油膏</v>
          </cell>
          <cell r="D5664" t="str">
            <v>kg</v>
          </cell>
          <cell r="E5664">
            <v>0.74099999999999999</v>
          </cell>
          <cell r="F5664">
            <v>1.480634920634921</v>
          </cell>
          <cell r="G5664">
            <v>1.0971504761904765</v>
          </cell>
          <cell r="H5664">
            <v>106.5881687619048</v>
          </cell>
          <cell r="J5664">
            <v>1.9</v>
          </cell>
          <cell r="Q5664">
            <v>1.482</v>
          </cell>
          <cell r="R5664">
            <v>2.1943009523809529</v>
          </cell>
          <cell r="S5664">
            <v>213.17633752380959</v>
          </cell>
        </row>
        <row r="5665">
          <cell r="A5665" t="str">
            <v>G24</v>
          </cell>
          <cell r="C5665" t="str">
            <v>螺栓</v>
          </cell>
          <cell r="D5665" t="str">
            <v>kg</v>
          </cell>
          <cell r="E5665">
            <v>23.400000000000002</v>
          </cell>
          <cell r="F5665">
            <v>1.480634920634921</v>
          </cell>
          <cell r="G5665">
            <v>34.646857142857151</v>
          </cell>
          <cell r="H5665">
            <v>3365.9421714285722</v>
          </cell>
          <cell r="J5665">
            <v>60</v>
          </cell>
          <cell r="Q5665">
            <v>46.800000000000004</v>
          </cell>
          <cell r="R5665">
            <v>69.293714285714302</v>
          </cell>
          <cell r="S5665">
            <v>6731.8843428571445</v>
          </cell>
        </row>
        <row r="5666">
          <cell r="A5666" t="str">
            <v>G24-6</v>
          </cell>
          <cell r="C5666" t="str">
            <v>软填料</v>
          </cell>
          <cell r="D5666" t="str">
            <v>kg</v>
          </cell>
          <cell r="E5666">
            <v>0.96330000000000016</v>
          </cell>
          <cell r="F5666">
            <v>1.480634920634921</v>
          </cell>
          <cell r="G5666">
            <v>1.4262956190476197</v>
          </cell>
          <cell r="H5666">
            <v>138.56461939047625</v>
          </cell>
          <cell r="J5666">
            <v>2.4700000000000002</v>
          </cell>
          <cell r="Q5666">
            <v>1.9266000000000003</v>
          </cell>
          <cell r="R5666">
            <v>2.8525912380952394</v>
          </cell>
          <cell r="S5666">
            <v>277.12923878095251</v>
          </cell>
        </row>
        <row r="5667">
          <cell r="A5667" t="str">
            <v>G25-1</v>
          </cell>
          <cell r="C5667" t="str">
            <v>铝合金型材</v>
          </cell>
          <cell r="D5667" t="str">
            <v>kg</v>
          </cell>
          <cell r="E5667">
            <v>24.258000000000003</v>
          </cell>
          <cell r="F5667">
            <v>5.3333333333333339</v>
          </cell>
          <cell r="G5667">
            <v>129.37600000000003</v>
          </cell>
          <cell r="H5667">
            <v>12568.878400000003</v>
          </cell>
          <cell r="J5667">
            <v>62.2</v>
          </cell>
          <cell r="Q5667">
            <v>48.516000000000005</v>
          </cell>
          <cell r="R5667">
            <v>258.75200000000007</v>
          </cell>
          <cell r="S5667">
            <v>25137.756800000006</v>
          </cell>
        </row>
        <row r="5668">
          <cell r="A5668" t="str">
            <v>G24-1</v>
          </cell>
          <cell r="C5668" t="str">
            <v>玻璃胶310G</v>
          </cell>
          <cell r="D5668" t="str">
            <v>支</v>
          </cell>
          <cell r="E5668">
            <v>1.2791999999999999</v>
          </cell>
          <cell r="F5668">
            <v>2</v>
          </cell>
          <cell r="G5668">
            <v>2.5583999999999998</v>
          </cell>
          <cell r="H5668">
            <v>248.54855999999998</v>
          </cell>
          <cell r="J5668">
            <v>3.28</v>
          </cell>
          <cell r="Q5668">
            <v>2.5583999999999998</v>
          </cell>
          <cell r="R5668">
            <v>5.1167999999999996</v>
          </cell>
          <cell r="S5668">
            <v>497.09711999999996</v>
          </cell>
        </row>
        <row r="5669">
          <cell r="A5669" t="str">
            <v>G24-2</v>
          </cell>
          <cell r="C5669" t="str">
            <v>平板玻璃5MM</v>
          </cell>
          <cell r="D5669" t="str">
            <v>m2</v>
          </cell>
          <cell r="E5669">
            <v>3.8688000000000002</v>
          </cell>
          <cell r="F5669">
            <v>2</v>
          </cell>
          <cell r="G5669">
            <v>7.7376000000000005</v>
          </cell>
          <cell r="H5669">
            <v>751.70784000000015</v>
          </cell>
          <cell r="J5669">
            <v>9.92</v>
          </cell>
          <cell r="Q5669">
            <v>7.7376000000000005</v>
          </cell>
          <cell r="R5669">
            <v>15.475200000000001</v>
          </cell>
          <cell r="S5669">
            <v>1503.4156800000003</v>
          </cell>
        </row>
        <row r="5670">
          <cell r="C5670">
            <v>0</v>
          </cell>
          <cell r="D5670">
            <v>0</v>
          </cell>
          <cell r="E5670">
            <v>0</v>
          </cell>
          <cell r="F5670">
            <v>0</v>
          </cell>
          <cell r="G5670">
            <v>0</v>
          </cell>
          <cell r="H5670">
            <v>0</v>
          </cell>
          <cell r="Q5670">
            <v>0</v>
          </cell>
          <cell r="R5670">
            <v>0</v>
          </cell>
          <cell r="S5670">
            <v>0</v>
          </cell>
        </row>
        <row r="5671">
          <cell r="C5671">
            <v>0</v>
          </cell>
          <cell r="D5671">
            <v>0</v>
          </cell>
          <cell r="E5671">
            <v>0</v>
          </cell>
          <cell r="F5671">
            <v>0</v>
          </cell>
          <cell r="G5671">
            <v>0</v>
          </cell>
          <cell r="H5671">
            <v>0</v>
          </cell>
          <cell r="Q5671">
            <v>0</v>
          </cell>
          <cell r="R5671">
            <v>0</v>
          </cell>
          <cell r="S5671">
            <v>0</v>
          </cell>
        </row>
        <row r="5672">
          <cell r="C5672">
            <v>0</v>
          </cell>
          <cell r="D5672">
            <v>0</v>
          </cell>
          <cell r="E5672">
            <v>0</v>
          </cell>
          <cell r="F5672">
            <v>0</v>
          </cell>
          <cell r="G5672">
            <v>0</v>
          </cell>
          <cell r="H5672">
            <v>0</v>
          </cell>
          <cell r="Q5672">
            <v>0</v>
          </cell>
          <cell r="R5672">
            <v>0</v>
          </cell>
          <cell r="S5672">
            <v>0</v>
          </cell>
        </row>
        <row r="5673">
          <cell r="C5673">
            <v>0</v>
          </cell>
          <cell r="D5673">
            <v>0</v>
          </cell>
          <cell r="E5673">
            <v>0</v>
          </cell>
          <cell r="F5673">
            <v>0</v>
          </cell>
          <cell r="G5673">
            <v>0</v>
          </cell>
          <cell r="H5673">
            <v>0</v>
          </cell>
          <cell r="Q5673">
            <v>0</v>
          </cell>
          <cell r="R5673">
            <v>0</v>
          </cell>
          <cell r="S5673">
            <v>0</v>
          </cell>
        </row>
        <row r="5674">
          <cell r="C5674">
            <v>0</v>
          </cell>
          <cell r="D5674">
            <v>0</v>
          </cell>
          <cell r="E5674">
            <v>0</v>
          </cell>
          <cell r="F5674">
            <v>0</v>
          </cell>
          <cell r="G5674">
            <v>0</v>
          </cell>
          <cell r="H5674">
            <v>0</v>
          </cell>
          <cell r="Q5674">
            <v>0</v>
          </cell>
          <cell r="R5674">
            <v>0</v>
          </cell>
          <cell r="S5674">
            <v>0</v>
          </cell>
        </row>
        <row r="5675">
          <cell r="C5675">
            <v>0</v>
          </cell>
          <cell r="D5675">
            <v>0</v>
          </cell>
          <cell r="E5675">
            <v>0</v>
          </cell>
          <cell r="F5675">
            <v>0</v>
          </cell>
          <cell r="G5675">
            <v>0</v>
          </cell>
          <cell r="H5675">
            <v>0</v>
          </cell>
          <cell r="Q5675">
            <v>0</v>
          </cell>
          <cell r="R5675">
            <v>0</v>
          </cell>
          <cell r="S5675">
            <v>0</v>
          </cell>
        </row>
        <row r="5676">
          <cell r="C5676">
            <v>0</v>
          </cell>
          <cell r="D5676">
            <v>0</v>
          </cell>
          <cell r="E5676">
            <v>0</v>
          </cell>
          <cell r="F5676">
            <v>0</v>
          </cell>
          <cell r="G5676">
            <v>0</v>
          </cell>
          <cell r="H5676">
            <v>0</v>
          </cell>
          <cell r="Q5676">
            <v>0</v>
          </cell>
          <cell r="R5676">
            <v>0</v>
          </cell>
          <cell r="S5676">
            <v>0</v>
          </cell>
        </row>
        <row r="5677">
          <cell r="C5677">
            <v>0</v>
          </cell>
          <cell r="D5677">
            <v>0</v>
          </cell>
          <cell r="E5677">
            <v>0</v>
          </cell>
          <cell r="F5677">
            <v>0</v>
          </cell>
          <cell r="G5677">
            <v>0</v>
          </cell>
          <cell r="H5677">
            <v>0</v>
          </cell>
          <cell r="Q5677">
            <v>0</v>
          </cell>
          <cell r="R5677">
            <v>0</v>
          </cell>
          <cell r="S5677">
            <v>0</v>
          </cell>
        </row>
        <row r="5678">
          <cell r="C5678">
            <v>0</v>
          </cell>
          <cell r="D5678">
            <v>0</v>
          </cell>
          <cell r="E5678">
            <v>0</v>
          </cell>
          <cell r="F5678">
            <v>0</v>
          </cell>
          <cell r="G5678">
            <v>0</v>
          </cell>
          <cell r="H5678">
            <v>0</v>
          </cell>
          <cell r="Q5678">
            <v>0</v>
          </cell>
          <cell r="R5678">
            <v>0</v>
          </cell>
          <cell r="S5678">
            <v>0</v>
          </cell>
        </row>
        <row r="5679">
          <cell r="C5679">
            <v>0</v>
          </cell>
          <cell r="D5679">
            <v>0</v>
          </cell>
          <cell r="E5679">
            <v>0</v>
          </cell>
          <cell r="F5679">
            <v>0</v>
          </cell>
          <cell r="G5679">
            <v>0</v>
          </cell>
          <cell r="H5679">
            <v>0</v>
          </cell>
          <cell r="Q5679">
            <v>0</v>
          </cell>
          <cell r="R5679">
            <v>0</v>
          </cell>
          <cell r="S5679">
            <v>0</v>
          </cell>
        </row>
        <row r="5680">
          <cell r="C5680">
            <v>0</v>
          </cell>
          <cell r="D5680">
            <v>0</v>
          </cell>
          <cell r="E5680">
            <v>0</v>
          </cell>
          <cell r="F5680">
            <v>0</v>
          </cell>
          <cell r="G5680">
            <v>0</v>
          </cell>
          <cell r="H5680">
            <v>0</v>
          </cell>
          <cell r="Q5680">
            <v>0</v>
          </cell>
          <cell r="R5680">
            <v>0</v>
          </cell>
          <cell r="S5680">
            <v>0</v>
          </cell>
        </row>
        <row r="5681">
          <cell r="C5681">
            <v>0</v>
          </cell>
          <cell r="D5681">
            <v>0</v>
          </cell>
          <cell r="E5681">
            <v>0</v>
          </cell>
          <cell r="F5681">
            <v>0</v>
          </cell>
          <cell r="G5681">
            <v>0</v>
          </cell>
          <cell r="H5681">
            <v>0</v>
          </cell>
          <cell r="Q5681">
            <v>0</v>
          </cell>
          <cell r="R5681">
            <v>0</v>
          </cell>
          <cell r="S5681">
            <v>0</v>
          </cell>
        </row>
        <row r="5682">
          <cell r="A5682" t="str">
            <v>m998</v>
          </cell>
          <cell r="C5682" t="str">
            <v>其它材料费</v>
          </cell>
          <cell r="D5682" t="str">
            <v>%</v>
          </cell>
          <cell r="E5682">
            <v>4.2900000000000001E-2</v>
          </cell>
          <cell r="F5682">
            <v>0.50765931682539689</v>
          </cell>
          <cell r="G5682">
            <v>2.1778584691809526E-2</v>
          </cell>
          <cell r="H5682">
            <v>2.1157895028092955</v>
          </cell>
          <cell r="J5682">
            <v>0.11</v>
          </cell>
          <cell r="Q5682">
            <v>8.5800000000000001E-2</v>
          </cell>
          <cell r="R5682">
            <v>4.3557169383619053E-2</v>
          </cell>
          <cell r="S5682">
            <v>4.2315790056185909</v>
          </cell>
        </row>
        <row r="5683">
          <cell r="A5683" t="str">
            <v>m999</v>
          </cell>
          <cell r="C5683" t="str">
            <v>其它材料费</v>
          </cell>
          <cell r="D5683" t="str">
            <v>usd</v>
          </cell>
          <cell r="E5683">
            <v>39</v>
          </cell>
          <cell r="F5683">
            <v>1</v>
          </cell>
          <cell r="G5683">
            <v>39</v>
          </cell>
          <cell r="H5683">
            <v>3788.8500000000004</v>
          </cell>
          <cell r="J5683">
            <v>100</v>
          </cell>
          <cell r="Q5683">
            <v>78</v>
          </cell>
          <cell r="R5683">
            <v>78</v>
          </cell>
          <cell r="S5683">
            <v>7577.7000000000007</v>
          </cell>
        </row>
        <row r="5684">
          <cell r="A5684" t="str">
            <v>E000</v>
          </cell>
          <cell r="B5684">
            <v>3</v>
          </cell>
          <cell r="C5684" t="str">
            <v>施工设备</v>
          </cell>
          <cell r="G5684">
            <v>0</v>
          </cell>
          <cell r="H5684">
            <v>0</v>
          </cell>
          <cell r="Q5684">
            <v>0</v>
          </cell>
          <cell r="R5684">
            <v>0</v>
          </cell>
          <cell r="S5684">
            <v>0</v>
          </cell>
        </row>
        <row r="5685">
          <cell r="C5685">
            <v>0</v>
          </cell>
          <cell r="D5685">
            <v>0</v>
          </cell>
          <cell r="E5685">
            <v>0</v>
          </cell>
          <cell r="F5685">
            <v>0</v>
          </cell>
          <cell r="G5685">
            <v>0</v>
          </cell>
          <cell r="H5685">
            <v>0</v>
          </cell>
          <cell r="Q5685">
            <v>0</v>
          </cell>
          <cell r="R5685">
            <v>0</v>
          </cell>
          <cell r="S5685">
            <v>0</v>
          </cell>
        </row>
        <row r="5686">
          <cell r="C5686">
            <v>0</v>
          </cell>
          <cell r="D5686">
            <v>0</v>
          </cell>
          <cell r="E5686">
            <v>0</v>
          </cell>
          <cell r="F5686">
            <v>0</v>
          </cell>
          <cell r="G5686">
            <v>0</v>
          </cell>
          <cell r="H5686">
            <v>0</v>
          </cell>
          <cell r="Q5686">
            <v>0</v>
          </cell>
          <cell r="R5686">
            <v>0</v>
          </cell>
          <cell r="S5686">
            <v>0</v>
          </cell>
        </row>
        <row r="5687">
          <cell r="C5687">
            <v>0</v>
          </cell>
          <cell r="D5687">
            <v>0</v>
          </cell>
          <cell r="E5687">
            <v>0</v>
          </cell>
          <cell r="F5687">
            <v>0</v>
          </cell>
          <cell r="G5687">
            <v>0</v>
          </cell>
          <cell r="H5687">
            <v>0</v>
          </cell>
          <cell r="Q5687">
            <v>0</v>
          </cell>
          <cell r="R5687">
            <v>0</v>
          </cell>
          <cell r="S5687">
            <v>0</v>
          </cell>
        </row>
        <row r="5688">
          <cell r="C5688">
            <v>0</v>
          </cell>
          <cell r="D5688">
            <v>0</v>
          </cell>
          <cell r="E5688">
            <v>0</v>
          </cell>
          <cell r="F5688">
            <v>0</v>
          </cell>
          <cell r="G5688">
            <v>0</v>
          </cell>
          <cell r="H5688">
            <v>0</v>
          </cell>
          <cell r="Q5688">
            <v>0</v>
          </cell>
          <cell r="R5688">
            <v>0</v>
          </cell>
          <cell r="S5688">
            <v>0</v>
          </cell>
        </row>
        <row r="5689">
          <cell r="C5689">
            <v>0</v>
          </cell>
          <cell r="D5689">
            <v>0</v>
          </cell>
          <cell r="E5689">
            <v>0</v>
          </cell>
          <cell r="F5689">
            <v>0</v>
          </cell>
          <cell r="G5689">
            <v>0</v>
          </cell>
          <cell r="H5689">
            <v>0</v>
          </cell>
          <cell r="Q5689">
            <v>0</v>
          </cell>
          <cell r="R5689">
            <v>0</v>
          </cell>
          <cell r="S5689">
            <v>0</v>
          </cell>
        </row>
        <row r="5690">
          <cell r="C5690">
            <v>0</v>
          </cell>
          <cell r="D5690">
            <v>0</v>
          </cell>
          <cell r="E5690">
            <v>0</v>
          </cell>
          <cell r="F5690">
            <v>0</v>
          </cell>
          <cell r="G5690">
            <v>0</v>
          </cell>
          <cell r="H5690">
            <v>0</v>
          </cell>
          <cell r="Q5690">
            <v>0</v>
          </cell>
          <cell r="R5690">
            <v>0</v>
          </cell>
          <cell r="S5690">
            <v>0</v>
          </cell>
        </row>
        <row r="5691">
          <cell r="C5691">
            <v>0</v>
          </cell>
          <cell r="D5691">
            <v>0</v>
          </cell>
          <cell r="E5691">
            <v>0</v>
          </cell>
          <cell r="F5691">
            <v>0</v>
          </cell>
          <cell r="G5691">
            <v>0</v>
          </cell>
          <cell r="H5691">
            <v>0</v>
          </cell>
          <cell r="Q5691">
            <v>0</v>
          </cell>
          <cell r="R5691">
            <v>0</v>
          </cell>
          <cell r="S5691">
            <v>0</v>
          </cell>
        </row>
        <row r="5692">
          <cell r="C5692">
            <v>0</v>
          </cell>
          <cell r="D5692">
            <v>0</v>
          </cell>
          <cell r="E5692">
            <v>0</v>
          </cell>
          <cell r="F5692">
            <v>0</v>
          </cell>
          <cell r="G5692">
            <v>0</v>
          </cell>
          <cell r="H5692">
            <v>0</v>
          </cell>
          <cell r="Q5692">
            <v>0</v>
          </cell>
          <cell r="R5692">
            <v>0</v>
          </cell>
          <cell r="S5692">
            <v>0</v>
          </cell>
        </row>
        <row r="5693">
          <cell r="C5693">
            <v>0</v>
          </cell>
          <cell r="D5693">
            <v>0</v>
          </cell>
          <cell r="E5693">
            <v>0</v>
          </cell>
          <cell r="F5693">
            <v>0</v>
          </cell>
          <cell r="G5693">
            <v>0</v>
          </cell>
          <cell r="H5693">
            <v>0</v>
          </cell>
          <cell r="Q5693">
            <v>0</v>
          </cell>
          <cell r="R5693">
            <v>0</v>
          </cell>
          <cell r="S5693">
            <v>0</v>
          </cell>
        </row>
        <row r="5694">
          <cell r="C5694">
            <v>0</v>
          </cell>
          <cell r="D5694">
            <v>0</v>
          </cell>
          <cell r="E5694">
            <v>0</v>
          </cell>
          <cell r="F5694">
            <v>0</v>
          </cell>
          <cell r="G5694">
            <v>0</v>
          </cell>
          <cell r="H5694">
            <v>0</v>
          </cell>
          <cell r="Q5694">
            <v>0</v>
          </cell>
          <cell r="R5694">
            <v>0</v>
          </cell>
          <cell r="S5694">
            <v>0</v>
          </cell>
        </row>
        <row r="5695">
          <cell r="C5695">
            <v>0</v>
          </cell>
          <cell r="D5695">
            <v>0</v>
          </cell>
          <cell r="E5695">
            <v>0</v>
          </cell>
          <cell r="F5695">
            <v>0</v>
          </cell>
          <cell r="H5695">
            <v>0</v>
          </cell>
          <cell r="Q5695">
            <v>0</v>
          </cell>
          <cell r="R5695">
            <v>0</v>
          </cell>
          <cell r="S5695">
            <v>0</v>
          </cell>
        </row>
        <row r="5696">
          <cell r="C5696">
            <v>0</v>
          </cell>
          <cell r="D5696">
            <v>0</v>
          </cell>
          <cell r="E5696">
            <v>0</v>
          </cell>
          <cell r="F5696">
            <v>0</v>
          </cell>
          <cell r="H5696">
            <v>0</v>
          </cell>
          <cell r="Q5696">
            <v>0</v>
          </cell>
          <cell r="R5696">
            <v>0</v>
          </cell>
          <cell r="S5696">
            <v>0</v>
          </cell>
        </row>
        <row r="5697">
          <cell r="B5697">
            <v>4</v>
          </cell>
          <cell r="C5697" t="str">
            <v>基本直接费</v>
          </cell>
          <cell r="G5697">
            <v>233.38006638274592</v>
          </cell>
        </row>
        <row r="5698">
          <cell r="B5698">
            <v>5</v>
          </cell>
          <cell r="C5698" t="str">
            <v>其他直接费</v>
          </cell>
          <cell r="G5698">
            <v>37.892874140165084</v>
          </cell>
        </row>
        <row r="5699">
          <cell r="B5699">
            <v>6</v>
          </cell>
          <cell r="C5699" t="str">
            <v>间接费</v>
          </cell>
          <cell r="G5699">
            <v>17.565210774215949</v>
          </cell>
        </row>
        <row r="5700">
          <cell r="B5700">
            <v>7</v>
          </cell>
          <cell r="C5700" t="str">
            <v>合计</v>
          </cell>
          <cell r="G5700">
            <v>288.83815129712696</v>
          </cell>
        </row>
        <row r="5702">
          <cell r="B5702" t="str">
            <v>单   价   分   析   表</v>
          </cell>
          <cell r="J5702" t="str">
            <v>工序划分</v>
          </cell>
          <cell r="Q5702" t="str">
            <v>汇总项</v>
          </cell>
        </row>
        <row r="5704">
          <cell r="A5704" t="str">
            <v>BOQ系数</v>
          </cell>
          <cell r="B5704" t="str">
            <v>项目编号:</v>
          </cell>
          <cell r="C5704" t="str">
            <v>百叶窗</v>
          </cell>
          <cell r="G5704" t="str">
            <v>数量</v>
          </cell>
          <cell r="H5704">
            <v>288</v>
          </cell>
          <cell r="I5704" t="str">
            <v>单价</v>
          </cell>
        </row>
        <row r="5705">
          <cell r="B5705" t="str">
            <v>项目名称:</v>
          </cell>
          <cell r="C5705" t="str">
            <v>Hardwood louvres 30x250x1100mm complete bolting and nut accessories</v>
          </cell>
          <cell r="G5705" t="str">
            <v>单位</v>
          </cell>
          <cell r="H5705">
            <v>0</v>
          </cell>
          <cell r="I5705">
            <v>9.0431126902498367</v>
          </cell>
          <cell r="J5705" t="str">
            <v>百页窗</v>
          </cell>
        </row>
        <row r="5706">
          <cell r="A5706" t="str">
            <v>百叶窗</v>
          </cell>
          <cell r="B5706" t="str">
            <v>单   价:</v>
          </cell>
          <cell r="C5706">
            <v>9.0431126902498367</v>
          </cell>
          <cell r="D5706" t="str">
            <v>USD/</v>
          </cell>
          <cell r="G5706" t="str">
            <v>定额单位</v>
          </cell>
          <cell r="I5706">
            <v>879</v>
          </cell>
          <cell r="J5706" t="str">
            <v>‘5-6-4</v>
          </cell>
        </row>
        <row r="5707">
          <cell r="A5707" t="str">
            <v>定额号</v>
          </cell>
          <cell r="B5707" t="str">
            <v>E01</v>
          </cell>
          <cell r="C5707" t="str">
            <v>名称及规格</v>
          </cell>
          <cell r="D5707" t="str">
            <v>单位</v>
          </cell>
          <cell r="E5707" t="str">
            <v>数  量</v>
          </cell>
          <cell r="F5707" t="str">
            <v>单价</v>
          </cell>
          <cell r="G5707" t="str">
            <v>合价</v>
          </cell>
          <cell r="J5707" t="str">
            <v>10M2</v>
          </cell>
          <cell r="Q5707" t="str">
            <v>数量汇总</v>
          </cell>
          <cell r="R5707" t="str">
            <v>价格汇总(美元)</v>
          </cell>
          <cell r="S5707" t="str">
            <v>价格汇总(当地币)</v>
          </cell>
        </row>
        <row r="5708">
          <cell r="G5708" t="str">
            <v>美元</v>
          </cell>
          <cell r="H5708" t="str">
            <v>当地币</v>
          </cell>
          <cell r="J5708">
            <v>2.7500000000000004E-2</v>
          </cell>
        </row>
        <row r="5709">
          <cell r="A5709" t="str">
            <v>L00</v>
          </cell>
          <cell r="B5709">
            <v>1</v>
          </cell>
          <cell r="C5709" t="str">
            <v>人工</v>
          </cell>
          <cell r="G5709">
            <v>0.32886773031394761</v>
          </cell>
          <cell r="H5709">
            <v>31.949500000000011</v>
          </cell>
          <cell r="Q5709">
            <v>0</v>
          </cell>
          <cell r="R5709">
            <v>94.713906330416918</v>
          </cell>
          <cell r="S5709">
            <v>9201.4560000000038</v>
          </cell>
        </row>
        <row r="5710">
          <cell r="A5710" t="str">
            <v>L10</v>
          </cell>
          <cell r="B5710">
            <v>1.1000000000000001</v>
          </cell>
          <cell r="C5710" t="str">
            <v>力工</v>
          </cell>
          <cell r="D5710" t="str">
            <v>day</v>
          </cell>
          <cell r="E5710">
            <v>8.1400000000000028E-2</v>
          </cell>
          <cell r="F5710">
            <v>2.8821410190427175</v>
          </cell>
          <cell r="G5710">
            <v>0.2346062789500773</v>
          </cell>
          <cell r="H5710">
            <v>22.792000000000012</v>
          </cell>
          <cell r="J5710">
            <v>2.9600000000000004</v>
          </cell>
          <cell r="Q5710">
            <v>23.443200000000008</v>
          </cell>
          <cell r="R5710">
            <v>67.566608337622256</v>
          </cell>
          <cell r="S5710">
            <v>6564.0960000000032</v>
          </cell>
        </row>
        <row r="5711">
          <cell r="A5711" t="str">
            <v>L20</v>
          </cell>
          <cell r="B5711">
            <v>1.2</v>
          </cell>
          <cell r="C5711" t="str">
            <v>技工</v>
          </cell>
          <cell r="D5711" t="str">
            <v>day</v>
          </cell>
          <cell r="E5711">
            <v>2.0350000000000007E-2</v>
          </cell>
          <cell r="F5711">
            <v>4.6320123520329384</v>
          </cell>
          <cell r="G5711">
            <v>9.4261451363870333E-2</v>
          </cell>
          <cell r="H5711">
            <v>9.1575000000000042</v>
          </cell>
          <cell r="J5711">
            <v>0.7400000000000001</v>
          </cell>
          <cell r="Q5711">
            <v>5.860800000000002</v>
          </cell>
          <cell r="R5711">
            <v>27.147297992794655</v>
          </cell>
          <cell r="S5711">
            <v>2637.360000000001</v>
          </cell>
        </row>
        <row r="5712">
          <cell r="A5712" t="str">
            <v>M000</v>
          </cell>
          <cell r="B5712">
            <v>2</v>
          </cell>
          <cell r="C5712" t="str">
            <v>建筑材料</v>
          </cell>
          <cell r="G5712">
            <v>6.9779310096700655</v>
          </cell>
          <cell r="H5712">
            <v>677.90599758944688</v>
          </cell>
          <cell r="Q5712">
            <v>0</v>
          </cell>
          <cell r="R5712">
            <v>2009.6441307849789</v>
          </cell>
          <cell r="S5712">
            <v>195236.92730576071</v>
          </cell>
        </row>
        <row r="5713">
          <cell r="A5713" t="str">
            <v>G24-3</v>
          </cell>
          <cell r="C5713" t="str">
            <v>地脚</v>
          </cell>
          <cell r="D5713" t="str">
            <v>no</v>
          </cell>
          <cell r="E5713">
            <v>2.1395000000000004</v>
          </cell>
          <cell r="F5713">
            <v>0.2688888888888889</v>
          </cell>
          <cell r="G5713">
            <v>0.57528777777777795</v>
          </cell>
          <cell r="H5713">
            <v>55.889207611111132</v>
          </cell>
          <cell r="J5713">
            <v>77.8</v>
          </cell>
          <cell r="Q5713">
            <v>616.17600000000016</v>
          </cell>
          <cell r="R5713">
            <v>165.68288000000004</v>
          </cell>
          <cell r="S5713">
            <v>16096.091792000007</v>
          </cell>
        </row>
        <row r="5714">
          <cell r="A5714" t="str">
            <v>G24-5</v>
          </cell>
          <cell r="C5714" t="str">
            <v>密封油膏</v>
          </cell>
          <cell r="D5714" t="str">
            <v>kg</v>
          </cell>
          <cell r="E5714">
            <v>0.13062500000000002</v>
          </cell>
          <cell r="F5714">
            <v>1.480634920634921</v>
          </cell>
          <cell r="G5714">
            <v>0.19340793650793658</v>
          </cell>
          <cell r="H5714">
            <v>18.789581031746039</v>
          </cell>
          <cell r="J5714">
            <v>4.75</v>
          </cell>
          <cell r="Q5714">
            <v>37.620000000000005</v>
          </cell>
          <cell r="R5714">
            <v>55.701485714285738</v>
          </cell>
          <cell r="S5714">
            <v>5411.3993371428587</v>
          </cell>
        </row>
        <row r="5715">
          <cell r="A5715" t="str">
            <v>G24</v>
          </cell>
          <cell r="C5715" t="str">
            <v>螺栓</v>
          </cell>
          <cell r="D5715" t="str">
            <v>kg</v>
          </cell>
          <cell r="E5715">
            <v>2.1395000000000004</v>
          </cell>
          <cell r="F5715">
            <v>1.480634920634921</v>
          </cell>
          <cell r="G5715">
            <v>3.1678184126984141</v>
          </cell>
          <cell r="H5715">
            <v>307.75355879365094</v>
          </cell>
          <cell r="J5715">
            <v>77.8</v>
          </cell>
          <cell r="Q5715">
            <v>616.17600000000016</v>
          </cell>
          <cell r="R5715">
            <v>912.33170285714323</v>
          </cell>
          <cell r="S5715">
            <v>88633.024932571469</v>
          </cell>
        </row>
        <row r="5716">
          <cell r="A5716" t="str">
            <v>G24-6</v>
          </cell>
          <cell r="C5716" t="str">
            <v>软填料</v>
          </cell>
          <cell r="D5716" t="str">
            <v>kg</v>
          </cell>
          <cell r="E5716">
            <v>0.14437500000000003</v>
          </cell>
          <cell r="F5716">
            <v>1.480634920634921</v>
          </cell>
          <cell r="G5716">
            <v>0.21376666666666677</v>
          </cell>
          <cell r="H5716">
            <v>20.767431666666678</v>
          </cell>
          <cell r="J5716">
            <v>5.25</v>
          </cell>
          <cell r="Q5716">
            <v>41.580000000000013</v>
          </cell>
          <cell r="R5716">
            <v>61.564800000000034</v>
          </cell>
          <cell r="S5716">
            <v>5981.0203200000033</v>
          </cell>
        </row>
        <row r="5717">
          <cell r="A5717" t="str">
            <v>G24-4</v>
          </cell>
          <cell r="C5717" t="str">
            <v>百叶窗</v>
          </cell>
          <cell r="D5717" t="str">
            <v>m2</v>
          </cell>
          <cell r="E5717">
            <v>0.26070000000000004</v>
          </cell>
          <cell r="F5717">
            <v>10.846349206349208</v>
          </cell>
          <cell r="G5717">
            <v>2.8276432380952388</v>
          </cell>
          <cell r="H5717">
            <v>274.70554058095246</v>
          </cell>
          <cell r="J5717">
            <v>9.48</v>
          </cell>
          <cell r="Q5717">
            <v>75.081600000000009</v>
          </cell>
          <cell r="R5717">
            <v>814.36125257142874</v>
          </cell>
          <cell r="S5717">
            <v>79115.195687314306</v>
          </cell>
        </row>
        <row r="5718">
          <cell r="C5718">
            <v>0</v>
          </cell>
          <cell r="D5718">
            <v>0</v>
          </cell>
          <cell r="E5718">
            <v>0</v>
          </cell>
          <cell r="F5718">
            <v>0</v>
          </cell>
          <cell r="G5718">
            <v>0</v>
          </cell>
          <cell r="H5718">
            <v>0</v>
          </cell>
          <cell r="Q5718">
            <v>0</v>
          </cell>
          <cell r="R5718">
            <v>0</v>
          </cell>
          <cell r="S5718">
            <v>0</v>
          </cell>
        </row>
        <row r="5719">
          <cell r="C5719">
            <v>0</v>
          </cell>
          <cell r="D5719">
            <v>0</v>
          </cell>
          <cell r="E5719">
            <v>0</v>
          </cell>
          <cell r="F5719">
            <v>0</v>
          </cell>
          <cell r="G5719">
            <v>0</v>
          </cell>
          <cell r="H5719">
            <v>0</v>
          </cell>
          <cell r="Q5719">
            <v>0</v>
          </cell>
          <cell r="R5719">
            <v>0</v>
          </cell>
          <cell r="S5719">
            <v>0</v>
          </cell>
        </row>
        <row r="5720">
          <cell r="C5720">
            <v>0</v>
          </cell>
          <cell r="D5720">
            <v>0</v>
          </cell>
          <cell r="E5720">
            <v>0</v>
          </cell>
          <cell r="F5720">
            <v>0</v>
          </cell>
          <cell r="G5720">
            <v>0</v>
          </cell>
          <cell r="H5720">
            <v>0</v>
          </cell>
          <cell r="Q5720">
            <v>0</v>
          </cell>
          <cell r="R5720">
            <v>0</v>
          </cell>
          <cell r="S5720">
            <v>0</v>
          </cell>
        </row>
        <row r="5721">
          <cell r="C5721">
            <v>0</v>
          </cell>
          <cell r="D5721">
            <v>0</v>
          </cell>
          <cell r="E5721">
            <v>0</v>
          </cell>
          <cell r="F5721">
            <v>0</v>
          </cell>
          <cell r="G5721">
            <v>0</v>
          </cell>
          <cell r="H5721">
            <v>0</v>
          </cell>
          <cell r="Q5721">
            <v>0</v>
          </cell>
          <cell r="R5721">
            <v>0</v>
          </cell>
          <cell r="S5721">
            <v>0</v>
          </cell>
        </row>
        <row r="5722">
          <cell r="C5722">
            <v>0</v>
          </cell>
          <cell r="D5722">
            <v>0</v>
          </cell>
          <cell r="E5722">
            <v>0</v>
          </cell>
          <cell r="F5722">
            <v>0</v>
          </cell>
          <cell r="G5722">
            <v>0</v>
          </cell>
          <cell r="H5722">
            <v>0</v>
          </cell>
          <cell r="Q5722">
            <v>0</v>
          </cell>
          <cell r="R5722">
            <v>0</v>
          </cell>
          <cell r="S5722">
            <v>0</v>
          </cell>
        </row>
        <row r="5723">
          <cell r="C5723">
            <v>0</v>
          </cell>
          <cell r="D5723">
            <v>0</v>
          </cell>
          <cell r="E5723">
            <v>0</v>
          </cell>
          <cell r="F5723">
            <v>0</v>
          </cell>
          <cell r="G5723">
            <v>0</v>
          </cell>
          <cell r="H5723">
            <v>0</v>
          </cell>
          <cell r="Q5723">
            <v>0</v>
          </cell>
          <cell r="R5723">
            <v>0</v>
          </cell>
          <cell r="S5723">
            <v>0</v>
          </cell>
        </row>
        <row r="5724">
          <cell r="C5724">
            <v>0</v>
          </cell>
          <cell r="D5724">
            <v>0</v>
          </cell>
          <cell r="E5724">
            <v>0</v>
          </cell>
          <cell r="F5724">
            <v>0</v>
          </cell>
          <cell r="G5724">
            <v>0</v>
          </cell>
          <cell r="H5724">
            <v>0</v>
          </cell>
          <cell r="Q5724">
            <v>0</v>
          </cell>
          <cell r="R5724">
            <v>0</v>
          </cell>
          <cell r="S5724">
            <v>0</v>
          </cell>
        </row>
        <row r="5725">
          <cell r="C5725">
            <v>0</v>
          </cell>
          <cell r="D5725">
            <v>0</v>
          </cell>
          <cell r="E5725">
            <v>0</v>
          </cell>
          <cell r="F5725">
            <v>0</v>
          </cell>
          <cell r="G5725">
            <v>0</v>
          </cell>
          <cell r="H5725">
            <v>0</v>
          </cell>
          <cell r="Q5725">
            <v>0</v>
          </cell>
          <cell r="R5725">
            <v>0</v>
          </cell>
          <cell r="S5725">
            <v>0</v>
          </cell>
        </row>
        <row r="5726">
          <cell r="C5726">
            <v>0</v>
          </cell>
          <cell r="D5726">
            <v>0</v>
          </cell>
          <cell r="E5726">
            <v>0</v>
          </cell>
          <cell r="F5726">
            <v>0</v>
          </cell>
          <cell r="G5726">
            <v>0</v>
          </cell>
          <cell r="H5726">
            <v>0</v>
          </cell>
          <cell r="Q5726">
            <v>0</v>
          </cell>
          <cell r="R5726">
            <v>0</v>
          </cell>
          <cell r="S5726">
            <v>0</v>
          </cell>
        </row>
        <row r="5727">
          <cell r="C5727">
            <v>0</v>
          </cell>
          <cell r="D5727">
            <v>0</v>
          </cell>
          <cell r="E5727">
            <v>0</v>
          </cell>
          <cell r="F5727">
            <v>0</v>
          </cell>
          <cell r="G5727">
            <v>0</v>
          </cell>
          <cell r="H5727">
            <v>0</v>
          </cell>
          <cell r="Q5727">
            <v>0</v>
          </cell>
          <cell r="R5727">
            <v>0</v>
          </cell>
          <cell r="S5727">
            <v>0</v>
          </cell>
        </row>
        <row r="5728">
          <cell r="C5728">
            <v>0</v>
          </cell>
          <cell r="D5728">
            <v>0</v>
          </cell>
          <cell r="E5728">
            <v>0</v>
          </cell>
          <cell r="F5728">
            <v>0</v>
          </cell>
          <cell r="G5728">
            <v>0</v>
          </cell>
          <cell r="H5728">
            <v>0</v>
          </cell>
          <cell r="Q5728">
            <v>0</v>
          </cell>
          <cell r="R5728">
            <v>0</v>
          </cell>
          <cell r="S5728">
            <v>0</v>
          </cell>
        </row>
        <row r="5729">
          <cell r="C5729">
            <v>0</v>
          </cell>
          <cell r="D5729">
            <v>0</v>
          </cell>
          <cell r="E5729">
            <v>0</v>
          </cell>
          <cell r="F5729">
            <v>0</v>
          </cell>
          <cell r="G5729">
            <v>0</v>
          </cell>
          <cell r="H5729">
            <v>0</v>
          </cell>
          <cell r="Q5729">
            <v>0</v>
          </cell>
          <cell r="R5729">
            <v>0</v>
          </cell>
          <cell r="S5729">
            <v>0</v>
          </cell>
        </row>
        <row r="5730">
          <cell r="C5730">
            <v>0</v>
          </cell>
          <cell r="D5730">
            <v>0</v>
          </cell>
          <cell r="E5730">
            <v>0</v>
          </cell>
          <cell r="F5730">
            <v>0</v>
          </cell>
          <cell r="G5730">
            <v>0</v>
          </cell>
          <cell r="H5730">
            <v>0</v>
          </cell>
          <cell r="Q5730">
            <v>0</v>
          </cell>
          <cell r="R5730">
            <v>0</v>
          </cell>
          <cell r="S5730">
            <v>0</v>
          </cell>
        </row>
        <row r="5731">
          <cell r="C5731">
            <v>0</v>
          </cell>
          <cell r="D5731">
            <v>0</v>
          </cell>
          <cell r="E5731">
            <v>0</v>
          </cell>
          <cell r="F5731">
            <v>0</v>
          </cell>
          <cell r="G5731">
            <v>0</v>
          </cell>
          <cell r="H5731">
            <v>0</v>
          </cell>
          <cell r="Q5731">
            <v>0</v>
          </cell>
          <cell r="R5731">
            <v>0</v>
          </cell>
          <cell r="S5731">
            <v>0</v>
          </cell>
        </row>
        <row r="5732">
          <cell r="A5732" t="str">
            <v>m998</v>
          </cell>
          <cell r="C5732" t="str">
            <v>其它材料费</v>
          </cell>
          <cell r="D5732" t="str">
            <v>%</v>
          </cell>
          <cell r="E5732">
            <v>2.7500000000000002E-4</v>
          </cell>
          <cell r="F5732">
            <v>2.537426920634921E-2</v>
          </cell>
          <cell r="G5732">
            <v>6.9779240317460329E-6</v>
          </cell>
          <cell r="H5732">
            <v>6.7790531968412717E-4</v>
          </cell>
          <cell r="J5732">
            <v>0.01</v>
          </cell>
          <cell r="Q5732">
            <v>7.9200000000000007E-2</v>
          </cell>
          <cell r="R5732">
            <v>2.0096421211428573E-3</v>
          </cell>
          <cell r="S5732">
            <v>0.19523673206902864</v>
          </cell>
        </row>
        <row r="5733">
          <cell r="A5733" t="str">
            <v>m999</v>
          </cell>
          <cell r="C5733" t="str">
            <v>其它材料费</v>
          </cell>
          <cell r="D5733" t="str">
            <v>usd</v>
          </cell>
          <cell r="E5733">
            <v>0</v>
          </cell>
          <cell r="F5733">
            <v>1</v>
          </cell>
          <cell r="G5733">
            <v>0</v>
          </cell>
          <cell r="H5733">
            <v>0</v>
          </cell>
          <cell r="Q5733">
            <v>0</v>
          </cell>
          <cell r="R5733">
            <v>0</v>
          </cell>
          <cell r="S5733">
            <v>0</v>
          </cell>
        </row>
        <row r="5734">
          <cell r="A5734" t="str">
            <v>E000</v>
          </cell>
          <cell r="B5734">
            <v>3</v>
          </cell>
          <cell r="C5734" t="str">
            <v>施工设备</v>
          </cell>
          <cell r="G5734">
            <v>0</v>
          </cell>
          <cell r="H5734">
            <v>0</v>
          </cell>
          <cell r="Q5734">
            <v>0</v>
          </cell>
          <cell r="R5734">
            <v>0</v>
          </cell>
          <cell r="S5734">
            <v>0</v>
          </cell>
        </row>
        <row r="5735">
          <cell r="C5735">
            <v>0</v>
          </cell>
          <cell r="D5735">
            <v>0</v>
          </cell>
          <cell r="E5735">
            <v>0</v>
          </cell>
          <cell r="F5735">
            <v>0</v>
          </cell>
          <cell r="G5735">
            <v>0</v>
          </cell>
          <cell r="H5735">
            <v>0</v>
          </cell>
          <cell r="Q5735">
            <v>0</v>
          </cell>
          <cell r="R5735">
            <v>0</v>
          </cell>
          <cell r="S5735">
            <v>0</v>
          </cell>
        </row>
        <row r="5736">
          <cell r="C5736">
            <v>0</v>
          </cell>
          <cell r="D5736">
            <v>0</v>
          </cell>
          <cell r="E5736">
            <v>0</v>
          </cell>
          <cell r="F5736">
            <v>0</v>
          </cell>
          <cell r="G5736">
            <v>0</v>
          </cell>
          <cell r="H5736">
            <v>0</v>
          </cell>
          <cell r="Q5736">
            <v>0</v>
          </cell>
          <cell r="R5736">
            <v>0</v>
          </cell>
          <cell r="S5736">
            <v>0</v>
          </cell>
        </row>
        <row r="5737">
          <cell r="C5737">
            <v>0</v>
          </cell>
          <cell r="D5737">
            <v>0</v>
          </cell>
          <cell r="E5737">
            <v>0</v>
          </cell>
          <cell r="F5737">
            <v>0</v>
          </cell>
          <cell r="G5737">
            <v>0</v>
          </cell>
          <cell r="H5737">
            <v>0</v>
          </cell>
          <cell r="Q5737">
            <v>0</v>
          </cell>
          <cell r="R5737">
            <v>0</v>
          </cell>
          <cell r="S5737">
            <v>0</v>
          </cell>
        </row>
        <row r="5738">
          <cell r="C5738">
            <v>0</v>
          </cell>
          <cell r="D5738">
            <v>0</v>
          </cell>
          <cell r="E5738">
            <v>0</v>
          </cell>
          <cell r="F5738">
            <v>0</v>
          </cell>
          <cell r="G5738">
            <v>0</v>
          </cell>
          <cell r="H5738">
            <v>0</v>
          </cell>
          <cell r="Q5738">
            <v>0</v>
          </cell>
          <cell r="R5738">
            <v>0</v>
          </cell>
          <cell r="S5738">
            <v>0</v>
          </cell>
        </row>
        <row r="5739">
          <cell r="C5739">
            <v>0</v>
          </cell>
          <cell r="D5739">
            <v>0</v>
          </cell>
          <cell r="E5739">
            <v>0</v>
          </cell>
          <cell r="F5739">
            <v>0</v>
          </cell>
          <cell r="G5739">
            <v>0</v>
          </cell>
          <cell r="H5739">
            <v>0</v>
          </cell>
          <cell r="Q5739">
            <v>0</v>
          </cell>
          <cell r="R5739">
            <v>0</v>
          </cell>
          <cell r="S5739">
            <v>0</v>
          </cell>
        </row>
        <row r="5740">
          <cell r="C5740">
            <v>0</v>
          </cell>
          <cell r="D5740">
            <v>0</v>
          </cell>
          <cell r="E5740">
            <v>0</v>
          </cell>
          <cell r="F5740">
            <v>0</v>
          </cell>
          <cell r="G5740">
            <v>0</v>
          </cell>
          <cell r="H5740">
            <v>0</v>
          </cell>
          <cell r="Q5740">
            <v>0</v>
          </cell>
          <cell r="R5740">
            <v>0</v>
          </cell>
          <cell r="S5740">
            <v>0</v>
          </cell>
        </row>
        <row r="5741">
          <cell r="C5741">
            <v>0</v>
          </cell>
          <cell r="D5741">
            <v>0</v>
          </cell>
          <cell r="E5741">
            <v>0</v>
          </cell>
          <cell r="F5741">
            <v>0</v>
          </cell>
          <cell r="G5741">
            <v>0</v>
          </cell>
          <cell r="H5741">
            <v>0</v>
          </cell>
          <cell r="Q5741">
            <v>0</v>
          </cell>
          <cell r="R5741">
            <v>0</v>
          </cell>
          <cell r="S5741">
            <v>0</v>
          </cell>
        </row>
        <row r="5742">
          <cell r="C5742">
            <v>0</v>
          </cell>
          <cell r="D5742">
            <v>0</v>
          </cell>
          <cell r="E5742">
            <v>0</v>
          </cell>
          <cell r="F5742">
            <v>0</v>
          </cell>
          <cell r="G5742">
            <v>0</v>
          </cell>
          <cell r="H5742">
            <v>0</v>
          </cell>
          <cell r="Q5742">
            <v>0</v>
          </cell>
          <cell r="R5742">
            <v>0</v>
          </cell>
          <cell r="S5742">
            <v>0</v>
          </cell>
        </row>
        <row r="5743">
          <cell r="C5743">
            <v>0</v>
          </cell>
          <cell r="D5743">
            <v>0</v>
          </cell>
          <cell r="E5743">
            <v>0</v>
          </cell>
          <cell r="F5743">
            <v>0</v>
          </cell>
          <cell r="G5743">
            <v>0</v>
          </cell>
          <cell r="H5743">
            <v>0</v>
          </cell>
          <cell r="Q5743">
            <v>0</v>
          </cell>
          <cell r="R5743">
            <v>0</v>
          </cell>
          <cell r="S5743">
            <v>0</v>
          </cell>
        </row>
        <row r="5744">
          <cell r="C5744">
            <v>0</v>
          </cell>
          <cell r="D5744">
            <v>0</v>
          </cell>
          <cell r="E5744">
            <v>0</v>
          </cell>
          <cell r="F5744">
            <v>0</v>
          </cell>
          <cell r="G5744">
            <v>0</v>
          </cell>
          <cell r="H5744">
            <v>0</v>
          </cell>
          <cell r="Q5744">
            <v>0</v>
          </cell>
          <cell r="R5744">
            <v>0</v>
          </cell>
          <cell r="S5744">
            <v>0</v>
          </cell>
        </row>
        <row r="5745">
          <cell r="C5745">
            <v>0</v>
          </cell>
          <cell r="D5745">
            <v>0</v>
          </cell>
          <cell r="E5745">
            <v>0</v>
          </cell>
          <cell r="F5745">
            <v>0</v>
          </cell>
          <cell r="H5745">
            <v>0</v>
          </cell>
          <cell r="Q5745">
            <v>0</v>
          </cell>
          <cell r="R5745">
            <v>0</v>
          </cell>
          <cell r="S5745">
            <v>0</v>
          </cell>
        </row>
        <row r="5746">
          <cell r="C5746">
            <v>0</v>
          </cell>
          <cell r="D5746">
            <v>0</v>
          </cell>
          <cell r="E5746">
            <v>0</v>
          </cell>
          <cell r="F5746">
            <v>0</v>
          </cell>
          <cell r="H5746">
            <v>0</v>
          </cell>
          <cell r="Q5746">
            <v>0</v>
          </cell>
          <cell r="R5746">
            <v>0</v>
          </cell>
          <cell r="S5746">
            <v>0</v>
          </cell>
        </row>
        <row r="5747">
          <cell r="B5747">
            <v>4</v>
          </cell>
          <cell r="C5747" t="str">
            <v>基本直接费</v>
          </cell>
          <cell r="G5747">
            <v>7.3067987399840133</v>
          </cell>
        </row>
        <row r="5748">
          <cell r="B5748">
            <v>5</v>
          </cell>
          <cell r="C5748" t="str">
            <v>其他直接费</v>
          </cell>
          <cell r="G5748">
            <v>1.1863721238627636</v>
          </cell>
        </row>
        <row r="5749">
          <cell r="B5749">
            <v>6</v>
          </cell>
          <cell r="C5749" t="str">
            <v>间接费</v>
          </cell>
          <cell r="G5749">
            <v>0.54994182640306011</v>
          </cell>
        </row>
        <row r="5750">
          <cell r="B5750">
            <v>7</v>
          </cell>
          <cell r="C5750" t="str">
            <v>合计</v>
          </cell>
          <cell r="G5750">
            <v>9.0431126902498367</v>
          </cell>
        </row>
        <row r="5752">
          <cell r="B5752" t="str">
            <v>单   价   分   析   表</v>
          </cell>
          <cell r="J5752" t="str">
            <v>工序划分</v>
          </cell>
          <cell r="Q5752" t="str">
            <v>汇总项</v>
          </cell>
        </row>
        <row r="5754">
          <cell r="A5754" t="str">
            <v>BOQ系数</v>
          </cell>
          <cell r="B5754" t="str">
            <v>项目编号:</v>
          </cell>
          <cell r="C5754" t="str">
            <v>环氧涂料</v>
          </cell>
          <cell r="G5754" t="str">
            <v>数量</v>
          </cell>
          <cell r="H5754">
            <v>1136</v>
          </cell>
          <cell r="I5754" t="str">
            <v>单价</v>
          </cell>
        </row>
        <row r="5755">
          <cell r="B5755" t="str">
            <v>项目名称:</v>
          </cell>
          <cell r="C5755" t="str">
            <v>Coating laid to floors</v>
          </cell>
          <cell r="G5755" t="str">
            <v>单位</v>
          </cell>
          <cell r="H5755">
            <v>0</v>
          </cell>
          <cell r="I5755">
            <v>7.2022814065242322</v>
          </cell>
          <cell r="J5755" t="str">
            <v>涂料</v>
          </cell>
        </row>
        <row r="5756">
          <cell r="A5756" t="str">
            <v>环氧涂料</v>
          </cell>
          <cell r="B5756" t="str">
            <v>单   价:</v>
          </cell>
          <cell r="C5756">
            <v>7.2022814065242322</v>
          </cell>
          <cell r="D5756" t="str">
            <v>USD/</v>
          </cell>
          <cell r="G5756" t="str">
            <v>定额单位</v>
          </cell>
          <cell r="I5756">
            <v>700</v>
          </cell>
          <cell r="J5756" t="str">
            <v>‘9-4-151</v>
          </cell>
        </row>
        <row r="5757">
          <cell r="A5757" t="str">
            <v>定额号</v>
          </cell>
          <cell r="B5757" t="str">
            <v>E01</v>
          </cell>
          <cell r="C5757" t="str">
            <v>名称及规格</v>
          </cell>
          <cell r="D5757" t="str">
            <v>单位</v>
          </cell>
          <cell r="E5757" t="str">
            <v>数  量</v>
          </cell>
          <cell r="F5757" t="str">
            <v>单价</v>
          </cell>
          <cell r="G5757" t="str">
            <v>合价</v>
          </cell>
          <cell r="J5757" t="str">
            <v>10M2</v>
          </cell>
          <cell r="Q5757" t="str">
            <v>数量汇总</v>
          </cell>
          <cell r="R5757" t="str">
            <v>价格汇总(美元)</v>
          </cell>
          <cell r="S5757" t="str">
            <v>价格汇总(当地币)</v>
          </cell>
        </row>
        <row r="5758">
          <cell r="G5758" t="str">
            <v>美元</v>
          </cell>
          <cell r="H5758" t="str">
            <v>当地币</v>
          </cell>
          <cell r="J5758">
            <v>0.1</v>
          </cell>
        </row>
        <row r="5759">
          <cell r="A5759" t="str">
            <v>L00</v>
          </cell>
          <cell r="B5759">
            <v>1</v>
          </cell>
          <cell r="C5759" t="str">
            <v>人工</v>
          </cell>
          <cell r="G5759">
            <v>1.65484302624807</v>
          </cell>
          <cell r="H5759">
            <v>160.768</v>
          </cell>
          <cell r="Q5759">
            <v>0</v>
          </cell>
          <cell r="R5759">
            <v>1879.9016778178075</v>
          </cell>
          <cell r="S5759">
            <v>182632.448</v>
          </cell>
        </row>
        <row r="5760">
          <cell r="A5760" t="str">
            <v>L10</v>
          </cell>
          <cell r="B5760">
            <v>1.1000000000000001</v>
          </cell>
          <cell r="C5760" t="str">
            <v>力工</v>
          </cell>
          <cell r="D5760" t="str">
            <v>day</v>
          </cell>
          <cell r="E5760">
            <v>0.40960000000000002</v>
          </cell>
          <cell r="F5760">
            <v>2.8821410190427175</v>
          </cell>
          <cell r="G5760">
            <v>1.1805249613998972</v>
          </cell>
          <cell r="H5760">
            <v>114.68800000000002</v>
          </cell>
          <cell r="J5760">
            <v>4.0960000000000001</v>
          </cell>
          <cell r="Q5760">
            <v>465.30560000000003</v>
          </cell>
          <cell r="R5760">
            <v>1341.0763561502831</v>
          </cell>
          <cell r="S5760">
            <v>130285.56800000001</v>
          </cell>
        </row>
        <row r="5761">
          <cell r="A5761" t="str">
            <v>L20</v>
          </cell>
          <cell r="B5761">
            <v>1.2</v>
          </cell>
          <cell r="C5761" t="str">
            <v>技工</v>
          </cell>
          <cell r="D5761" t="str">
            <v>day</v>
          </cell>
          <cell r="E5761">
            <v>0.1024</v>
          </cell>
          <cell r="F5761">
            <v>4.6320123520329384</v>
          </cell>
          <cell r="G5761">
            <v>0.4743180648481729</v>
          </cell>
          <cell r="H5761">
            <v>46.08</v>
          </cell>
          <cell r="J5761">
            <v>1.024</v>
          </cell>
          <cell r="Q5761">
            <v>116.32640000000001</v>
          </cell>
          <cell r="R5761">
            <v>538.82532166752446</v>
          </cell>
          <cell r="S5761">
            <v>52346.879999999997</v>
          </cell>
        </row>
        <row r="5762">
          <cell r="A5762" t="str">
            <v>M000</v>
          </cell>
          <cell r="B5762">
            <v>2</v>
          </cell>
          <cell r="C5762" t="str">
            <v>建筑材料</v>
          </cell>
          <cell r="G5762">
            <v>4.1645714285714286</v>
          </cell>
          <cell r="H5762">
            <v>404.58811428571431</v>
          </cell>
          <cell r="Q5762">
            <v>0</v>
          </cell>
          <cell r="R5762">
            <v>4730.9531428571427</v>
          </cell>
          <cell r="S5762">
            <v>459612.09782857145</v>
          </cell>
        </row>
        <row r="5763">
          <cell r="A5763" t="str">
            <v>Q17-5</v>
          </cell>
          <cell r="C5763" t="str">
            <v>环氧树脂</v>
          </cell>
          <cell r="D5763" t="str">
            <v>kg</v>
          </cell>
          <cell r="E5763">
            <v>0.58399999999999996</v>
          </cell>
          <cell r="F5763">
            <v>6.8571428571428568</v>
          </cell>
          <cell r="G5763">
            <v>4.0045714285714284</v>
          </cell>
          <cell r="H5763">
            <v>389.04411428571427</v>
          </cell>
          <cell r="J5763">
            <v>5.84</v>
          </cell>
          <cell r="Q5763">
            <v>663.42399999999998</v>
          </cell>
          <cell r="R5763">
            <v>4549.1931428571424</v>
          </cell>
          <cell r="S5763">
            <v>441954.1138285714</v>
          </cell>
        </row>
        <row r="5764">
          <cell r="A5764" t="str">
            <v>Q17-4</v>
          </cell>
          <cell r="C5764" t="str">
            <v>砂纸</v>
          </cell>
          <cell r="D5764" t="str">
            <v>张</v>
          </cell>
          <cell r="E5764">
            <v>0.8</v>
          </cell>
          <cell r="F5764">
            <v>0.2</v>
          </cell>
          <cell r="G5764">
            <v>0.16000000000000003</v>
          </cell>
          <cell r="H5764">
            <v>15.544000000000004</v>
          </cell>
          <cell r="J5764">
            <v>8</v>
          </cell>
          <cell r="Q5764">
            <v>908.80000000000007</v>
          </cell>
          <cell r="R5764">
            <v>181.76000000000005</v>
          </cell>
          <cell r="S5764">
            <v>17657.984000000004</v>
          </cell>
        </row>
        <row r="5765">
          <cell r="C5765">
            <v>0</v>
          </cell>
          <cell r="D5765">
            <v>0</v>
          </cell>
          <cell r="E5765">
            <v>0</v>
          </cell>
          <cell r="F5765">
            <v>0</v>
          </cell>
          <cell r="G5765">
            <v>0</v>
          </cell>
          <cell r="H5765">
            <v>0</v>
          </cell>
          <cell r="Q5765">
            <v>0</v>
          </cell>
          <cell r="R5765">
            <v>0</v>
          </cell>
          <cell r="S5765">
            <v>0</v>
          </cell>
        </row>
        <row r="5766">
          <cell r="C5766">
            <v>0</v>
          </cell>
          <cell r="D5766">
            <v>0</v>
          </cell>
          <cell r="E5766">
            <v>0</v>
          </cell>
          <cell r="F5766">
            <v>0</v>
          </cell>
          <cell r="G5766">
            <v>0</v>
          </cell>
          <cell r="H5766">
            <v>0</v>
          </cell>
          <cell r="Q5766">
            <v>0</v>
          </cell>
          <cell r="R5766">
            <v>0</v>
          </cell>
          <cell r="S5766">
            <v>0</v>
          </cell>
        </row>
        <row r="5767">
          <cell r="C5767">
            <v>0</v>
          </cell>
          <cell r="D5767">
            <v>0</v>
          </cell>
          <cell r="E5767">
            <v>0</v>
          </cell>
          <cell r="F5767">
            <v>0</v>
          </cell>
          <cell r="G5767">
            <v>0</v>
          </cell>
          <cell r="H5767">
            <v>0</v>
          </cell>
          <cell r="Q5767">
            <v>0</v>
          </cell>
          <cell r="R5767">
            <v>0</v>
          </cell>
          <cell r="S5767">
            <v>0</v>
          </cell>
        </row>
        <row r="5768">
          <cell r="C5768">
            <v>0</v>
          </cell>
          <cell r="D5768">
            <v>0</v>
          </cell>
          <cell r="E5768">
            <v>0</v>
          </cell>
          <cell r="F5768">
            <v>0</v>
          </cell>
          <cell r="G5768">
            <v>0</v>
          </cell>
          <cell r="H5768">
            <v>0</v>
          </cell>
          <cell r="Q5768">
            <v>0</v>
          </cell>
          <cell r="R5768">
            <v>0</v>
          </cell>
          <cell r="S5768">
            <v>0</v>
          </cell>
        </row>
        <row r="5769">
          <cell r="C5769">
            <v>0</v>
          </cell>
          <cell r="D5769">
            <v>0</v>
          </cell>
          <cell r="E5769">
            <v>0</v>
          </cell>
          <cell r="F5769">
            <v>0</v>
          </cell>
          <cell r="G5769">
            <v>0</v>
          </cell>
          <cell r="H5769">
            <v>0</v>
          </cell>
          <cell r="Q5769">
            <v>0</v>
          </cell>
          <cell r="R5769">
            <v>0</v>
          </cell>
          <cell r="S5769">
            <v>0</v>
          </cell>
        </row>
        <row r="5770">
          <cell r="C5770">
            <v>0</v>
          </cell>
          <cell r="D5770">
            <v>0</v>
          </cell>
          <cell r="E5770">
            <v>0</v>
          </cell>
          <cell r="F5770">
            <v>0</v>
          </cell>
          <cell r="G5770">
            <v>0</v>
          </cell>
          <cell r="H5770">
            <v>0</v>
          </cell>
          <cell r="Q5770">
            <v>0</v>
          </cell>
          <cell r="R5770">
            <v>0</v>
          </cell>
          <cell r="S5770">
            <v>0</v>
          </cell>
        </row>
        <row r="5771">
          <cell r="C5771">
            <v>0</v>
          </cell>
          <cell r="D5771">
            <v>0</v>
          </cell>
          <cell r="E5771">
            <v>0</v>
          </cell>
          <cell r="F5771">
            <v>0</v>
          </cell>
          <cell r="G5771">
            <v>0</v>
          </cell>
          <cell r="H5771">
            <v>0</v>
          </cell>
          <cell r="Q5771">
            <v>0</v>
          </cell>
          <cell r="R5771">
            <v>0</v>
          </cell>
          <cell r="S5771">
            <v>0</v>
          </cell>
        </row>
        <row r="5772">
          <cell r="C5772">
            <v>0</v>
          </cell>
          <cell r="D5772">
            <v>0</v>
          </cell>
          <cell r="E5772">
            <v>0</v>
          </cell>
          <cell r="F5772">
            <v>0</v>
          </cell>
          <cell r="G5772">
            <v>0</v>
          </cell>
          <cell r="H5772">
            <v>0</v>
          </cell>
          <cell r="Q5772">
            <v>0</v>
          </cell>
          <cell r="R5772">
            <v>0</v>
          </cell>
          <cell r="S5772">
            <v>0</v>
          </cell>
        </row>
        <row r="5773">
          <cell r="C5773">
            <v>0</v>
          </cell>
          <cell r="D5773">
            <v>0</v>
          </cell>
          <cell r="E5773">
            <v>0</v>
          </cell>
          <cell r="F5773">
            <v>0</v>
          </cell>
          <cell r="G5773">
            <v>0</v>
          </cell>
          <cell r="H5773">
            <v>0</v>
          </cell>
          <cell r="Q5773">
            <v>0</v>
          </cell>
          <cell r="R5773">
            <v>0</v>
          </cell>
          <cell r="S5773">
            <v>0</v>
          </cell>
        </row>
        <row r="5774">
          <cell r="C5774">
            <v>0</v>
          </cell>
          <cell r="D5774">
            <v>0</v>
          </cell>
          <cell r="E5774">
            <v>0</v>
          </cell>
          <cell r="F5774">
            <v>0</v>
          </cell>
          <cell r="G5774">
            <v>0</v>
          </cell>
          <cell r="H5774">
            <v>0</v>
          </cell>
          <cell r="Q5774">
            <v>0</v>
          </cell>
          <cell r="R5774">
            <v>0</v>
          </cell>
          <cell r="S5774">
            <v>0</v>
          </cell>
        </row>
        <row r="5775">
          <cell r="C5775">
            <v>0</v>
          </cell>
          <cell r="D5775">
            <v>0</v>
          </cell>
          <cell r="E5775">
            <v>0</v>
          </cell>
          <cell r="F5775">
            <v>0</v>
          </cell>
          <cell r="G5775">
            <v>0</v>
          </cell>
          <cell r="H5775">
            <v>0</v>
          </cell>
          <cell r="Q5775">
            <v>0</v>
          </cell>
          <cell r="R5775">
            <v>0</v>
          </cell>
          <cell r="S5775">
            <v>0</v>
          </cell>
        </row>
        <row r="5776">
          <cell r="C5776">
            <v>0</v>
          </cell>
          <cell r="D5776">
            <v>0</v>
          </cell>
          <cell r="E5776">
            <v>0</v>
          </cell>
          <cell r="F5776">
            <v>0</v>
          </cell>
          <cell r="G5776">
            <v>0</v>
          </cell>
          <cell r="H5776">
            <v>0</v>
          </cell>
          <cell r="Q5776">
            <v>0</v>
          </cell>
          <cell r="R5776">
            <v>0</v>
          </cell>
          <cell r="S5776">
            <v>0</v>
          </cell>
        </row>
        <row r="5777">
          <cell r="C5777">
            <v>0</v>
          </cell>
          <cell r="D5777">
            <v>0</v>
          </cell>
          <cell r="E5777">
            <v>0</v>
          </cell>
          <cell r="F5777">
            <v>0</v>
          </cell>
          <cell r="G5777">
            <v>0</v>
          </cell>
          <cell r="H5777">
            <v>0</v>
          </cell>
          <cell r="Q5777">
            <v>0</v>
          </cell>
          <cell r="R5777">
            <v>0</v>
          </cell>
          <cell r="S5777">
            <v>0</v>
          </cell>
        </row>
        <row r="5778">
          <cell r="C5778">
            <v>0</v>
          </cell>
          <cell r="D5778">
            <v>0</v>
          </cell>
          <cell r="E5778">
            <v>0</v>
          </cell>
          <cell r="F5778">
            <v>0</v>
          </cell>
          <cell r="G5778">
            <v>0</v>
          </cell>
          <cell r="H5778">
            <v>0</v>
          </cell>
          <cell r="Q5778">
            <v>0</v>
          </cell>
          <cell r="R5778">
            <v>0</v>
          </cell>
          <cell r="S5778">
            <v>0</v>
          </cell>
        </row>
        <row r="5779">
          <cell r="C5779">
            <v>0</v>
          </cell>
          <cell r="D5779">
            <v>0</v>
          </cell>
          <cell r="E5779">
            <v>0</v>
          </cell>
          <cell r="F5779">
            <v>0</v>
          </cell>
          <cell r="G5779">
            <v>0</v>
          </cell>
          <cell r="H5779">
            <v>0</v>
          </cell>
          <cell r="Q5779">
            <v>0</v>
          </cell>
          <cell r="R5779">
            <v>0</v>
          </cell>
          <cell r="S5779">
            <v>0</v>
          </cell>
        </row>
        <row r="5780">
          <cell r="C5780">
            <v>0</v>
          </cell>
          <cell r="D5780">
            <v>0</v>
          </cell>
          <cell r="E5780">
            <v>0</v>
          </cell>
          <cell r="F5780">
            <v>0</v>
          </cell>
          <cell r="G5780">
            <v>0</v>
          </cell>
          <cell r="H5780">
            <v>0</v>
          </cell>
          <cell r="Q5780">
            <v>0</v>
          </cell>
          <cell r="R5780">
            <v>0</v>
          </cell>
          <cell r="S5780">
            <v>0</v>
          </cell>
        </row>
        <row r="5781">
          <cell r="C5781">
            <v>0</v>
          </cell>
          <cell r="D5781">
            <v>0</v>
          </cell>
          <cell r="E5781">
            <v>0</v>
          </cell>
          <cell r="F5781">
            <v>0</v>
          </cell>
          <cell r="G5781">
            <v>0</v>
          </cell>
          <cell r="H5781">
            <v>0</v>
          </cell>
          <cell r="Q5781">
            <v>0</v>
          </cell>
          <cell r="R5781">
            <v>0</v>
          </cell>
          <cell r="S5781">
            <v>0</v>
          </cell>
        </row>
        <row r="5782">
          <cell r="A5782" t="str">
            <v>m998</v>
          </cell>
          <cell r="C5782" t="str">
            <v>其它材料费</v>
          </cell>
          <cell r="D5782" t="str">
            <v>%</v>
          </cell>
          <cell r="E5782">
            <v>0</v>
          </cell>
          <cell r="F5782">
            <v>0</v>
          </cell>
          <cell r="G5782">
            <v>0</v>
          </cell>
          <cell r="H5782">
            <v>0</v>
          </cell>
          <cell r="Q5782">
            <v>0</v>
          </cell>
          <cell r="R5782">
            <v>0</v>
          </cell>
          <cell r="S5782">
            <v>0</v>
          </cell>
        </row>
        <row r="5783">
          <cell r="A5783" t="str">
            <v>m999</v>
          </cell>
          <cell r="C5783" t="str">
            <v>其它材料费</v>
          </cell>
          <cell r="D5783" t="str">
            <v>usd</v>
          </cell>
          <cell r="E5783">
            <v>0</v>
          </cell>
          <cell r="F5783">
            <v>1</v>
          </cell>
          <cell r="G5783">
            <v>0</v>
          </cell>
          <cell r="H5783">
            <v>0</v>
          </cell>
          <cell r="Q5783">
            <v>0</v>
          </cell>
          <cell r="R5783">
            <v>0</v>
          </cell>
          <cell r="S5783">
            <v>0</v>
          </cell>
        </row>
        <row r="5784">
          <cell r="A5784" t="str">
            <v>E000</v>
          </cell>
          <cell r="B5784">
            <v>3</v>
          </cell>
          <cell r="C5784" t="str">
            <v>施工设备</v>
          </cell>
          <cell r="G5784">
            <v>0</v>
          </cell>
          <cell r="H5784">
            <v>0</v>
          </cell>
          <cell r="Q5784">
            <v>0</v>
          </cell>
          <cell r="R5784">
            <v>0</v>
          </cell>
          <cell r="S5784">
            <v>0</v>
          </cell>
        </row>
        <row r="5785">
          <cell r="C5785">
            <v>0</v>
          </cell>
          <cell r="D5785">
            <v>0</v>
          </cell>
          <cell r="E5785">
            <v>0</v>
          </cell>
          <cell r="F5785">
            <v>0</v>
          </cell>
          <cell r="G5785">
            <v>0</v>
          </cell>
          <cell r="H5785">
            <v>0</v>
          </cell>
          <cell r="Q5785">
            <v>0</v>
          </cell>
          <cell r="R5785">
            <v>0</v>
          </cell>
          <cell r="S5785">
            <v>0</v>
          </cell>
        </row>
        <row r="5786">
          <cell r="C5786">
            <v>0</v>
          </cell>
          <cell r="D5786">
            <v>0</v>
          </cell>
          <cell r="E5786">
            <v>0</v>
          </cell>
          <cell r="F5786">
            <v>0</v>
          </cell>
          <cell r="G5786">
            <v>0</v>
          </cell>
          <cell r="H5786">
            <v>0</v>
          </cell>
          <cell r="Q5786">
            <v>0</v>
          </cell>
          <cell r="R5786">
            <v>0</v>
          </cell>
          <cell r="S5786">
            <v>0</v>
          </cell>
        </row>
        <row r="5787">
          <cell r="C5787">
            <v>0</v>
          </cell>
          <cell r="D5787">
            <v>0</v>
          </cell>
          <cell r="E5787">
            <v>0</v>
          </cell>
          <cell r="F5787">
            <v>0</v>
          </cell>
          <cell r="G5787">
            <v>0</v>
          </cell>
          <cell r="H5787">
            <v>0</v>
          </cell>
          <cell r="Q5787">
            <v>0</v>
          </cell>
          <cell r="R5787">
            <v>0</v>
          </cell>
          <cell r="S5787">
            <v>0</v>
          </cell>
        </row>
        <row r="5788">
          <cell r="C5788">
            <v>0</v>
          </cell>
          <cell r="D5788">
            <v>0</v>
          </cell>
          <cell r="E5788">
            <v>0</v>
          </cell>
          <cell r="F5788">
            <v>0</v>
          </cell>
          <cell r="G5788">
            <v>0</v>
          </cell>
          <cell r="H5788">
            <v>0</v>
          </cell>
          <cell r="Q5788">
            <v>0</v>
          </cell>
          <cell r="R5788">
            <v>0</v>
          </cell>
          <cell r="S5788">
            <v>0</v>
          </cell>
        </row>
        <row r="5789">
          <cell r="C5789">
            <v>0</v>
          </cell>
          <cell r="D5789">
            <v>0</v>
          </cell>
          <cell r="E5789">
            <v>0</v>
          </cell>
          <cell r="F5789">
            <v>0</v>
          </cell>
          <cell r="G5789">
            <v>0</v>
          </cell>
          <cell r="H5789">
            <v>0</v>
          </cell>
          <cell r="Q5789">
            <v>0</v>
          </cell>
          <cell r="R5789">
            <v>0</v>
          </cell>
          <cell r="S5789">
            <v>0</v>
          </cell>
        </row>
        <row r="5790">
          <cell r="C5790">
            <v>0</v>
          </cell>
          <cell r="D5790">
            <v>0</v>
          </cell>
          <cell r="E5790">
            <v>0</v>
          </cell>
          <cell r="F5790">
            <v>0</v>
          </cell>
          <cell r="G5790">
            <v>0</v>
          </cell>
          <cell r="H5790">
            <v>0</v>
          </cell>
          <cell r="Q5790">
            <v>0</v>
          </cell>
          <cell r="R5790">
            <v>0</v>
          </cell>
          <cell r="S5790">
            <v>0</v>
          </cell>
        </row>
        <row r="5791">
          <cell r="C5791">
            <v>0</v>
          </cell>
          <cell r="D5791">
            <v>0</v>
          </cell>
          <cell r="E5791">
            <v>0</v>
          </cell>
          <cell r="F5791">
            <v>0</v>
          </cell>
          <cell r="G5791">
            <v>0</v>
          </cell>
          <cell r="H5791">
            <v>0</v>
          </cell>
          <cell r="Q5791">
            <v>0</v>
          </cell>
          <cell r="R5791">
            <v>0</v>
          </cell>
          <cell r="S5791">
            <v>0</v>
          </cell>
        </row>
        <row r="5792">
          <cell r="C5792">
            <v>0</v>
          </cell>
          <cell r="D5792">
            <v>0</v>
          </cell>
          <cell r="E5792">
            <v>0</v>
          </cell>
          <cell r="F5792">
            <v>0</v>
          </cell>
          <cell r="G5792">
            <v>0</v>
          </cell>
          <cell r="H5792">
            <v>0</v>
          </cell>
          <cell r="Q5792">
            <v>0</v>
          </cell>
          <cell r="R5792">
            <v>0</v>
          </cell>
          <cell r="S5792">
            <v>0</v>
          </cell>
        </row>
        <row r="5793">
          <cell r="C5793">
            <v>0</v>
          </cell>
          <cell r="D5793">
            <v>0</v>
          </cell>
          <cell r="E5793">
            <v>0</v>
          </cell>
          <cell r="F5793">
            <v>0</v>
          </cell>
          <cell r="G5793">
            <v>0</v>
          </cell>
          <cell r="H5793">
            <v>0</v>
          </cell>
          <cell r="Q5793">
            <v>0</v>
          </cell>
          <cell r="R5793">
            <v>0</v>
          </cell>
          <cell r="S5793">
            <v>0</v>
          </cell>
        </row>
        <row r="5794">
          <cell r="C5794">
            <v>0</v>
          </cell>
          <cell r="D5794">
            <v>0</v>
          </cell>
          <cell r="E5794">
            <v>0</v>
          </cell>
          <cell r="F5794">
            <v>0</v>
          </cell>
          <cell r="G5794">
            <v>0</v>
          </cell>
          <cell r="H5794">
            <v>0</v>
          </cell>
          <cell r="Q5794">
            <v>0</v>
          </cell>
          <cell r="R5794">
            <v>0</v>
          </cell>
          <cell r="S5794">
            <v>0</v>
          </cell>
        </row>
        <row r="5795">
          <cell r="C5795">
            <v>0</v>
          </cell>
          <cell r="D5795">
            <v>0</v>
          </cell>
          <cell r="E5795">
            <v>0</v>
          </cell>
          <cell r="F5795">
            <v>0</v>
          </cell>
          <cell r="H5795">
            <v>0</v>
          </cell>
          <cell r="Q5795">
            <v>0</v>
          </cell>
          <cell r="R5795">
            <v>0</v>
          </cell>
          <cell r="S5795">
            <v>0</v>
          </cell>
        </row>
        <row r="5796">
          <cell r="C5796">
            <v>0</v>
          </cell>
          <cell r="D5796">
            <v>0</v>
          </cell>
          <cell r="E5796">
            <v>0</v>
          </cell>
          <cell r="F5796">
            <v>0</v>
          </cell>
          <cell r="H5796">
            <v>0</v>
          </cell>
          <cell r="Q5796">
            <v>0</v>
          </cell>
          <cell r="R5796">
            <v>0</v>
          </cell>
          <cell r="S5796">
            <v>0</v>
          </cell>
        </row>
        <row r="5797">
          <cell r="B5797">
            <v>4</v>
          </cell>
          <cell r="C5797" t="str">
            <v>基本直接费</v>
          </cell>
          <cell r="G5797">
            <v>5.8194144548194986</v>
          </cell>
        </row>
        <row r="5798">
          <cell r="B5798">
            <v>5</v>
          </cell>
          <cell r="C5798" t="str">
            <v>其他直接费</v>
          </cell>
          <cell r="G5798">
            <v>0.94487221176930625</v>
          </cell>
        </row>
        <row r="5799">
          <cell r="B5799">
            <v>6</v>
          </cell>
          <cell r="C5799" t="str">
            <v>间接费</v>
          </cell>
          <cell r="G5799">
            <v>0.43799473993542698</v>
          </cell>
        </row>
        <row r="5800">
          <cell r="B5800">
            <v>7</v>
          </cell>
          <cell r="C5800" t="str">
            <v>合计</v>
          </cell>
          <cell r="G5800">
            <v>7.2022814065242322</v>
          </cell>
        </row>
        <row r="5802">
          <cell r="B5802" t="str">
            <v>单   价   分   析   表</v>
          </cell>
          <cell r="J5802" t="str">
            <v>工序划分</v>
          </cell>
          <cell r="Q5802" t="str">
            <v>汇总项</v>
          </cell>
        </row>
        <row r="5804">
          <cell r="A5804" t="str">
            <v>BOQ系数</v>
          </cell>
          <cell r="B5804" t="str">
            <v>项目编号:</v>
          </cell>
          <cell r="C5804" t="str">
            <v>涂料</v>
          </cell>
          <cell r="G5804" t="str">
            <v>数量</v>
          </cell>
          <cell r="H5804">
            <v>1436</v>
          </cell>
          <cell r="I5804" t="str">
            <v>单价</v>
          </cell>
        </row>
        <row r="5805">
          <cell r="B5805" t="str">
            <v>项目名称:</v>
          </cell>
          <cell r="C5805" t="str">
            <v>Fair-faced concrete surfaces</v>
          </cell>
          <cell r="G5805" t="str">
            <v>单位</v>
          </cell>
          <cell r="H5805">
            <v>0</v>
          </cell>
          <cell r="I5805">
            <v>2.3421703413936501</v>
          </cell>
          <cell r="J5805" t="str">
            <v>涂料</v>
          </cell>
        </row>
        <row r="5806">
          <cell r="A5806" t="str">
            <v>涂料</v>
          </cell>
          <cell r="B5806" t="str">
            <v>单   价:</v>
          </cell>
          <cell r="C5806">
            <v>2.3421703413936501</v>
          </cell>
          <cell r="D5806" t="str">
            <v>USD/</v>
          </cell>
          <cell r="G5806" t="str">
            <v>定额单位</v>
          </cell>
          <cell r="I5806">
            <v>228</v>
          </cell>
          <cell r="J5806" t="str">
            <v>3=754</v>
          </cell>
        </row>
        <row r="5807">
          <cell r="A5807" t="str">
            <v>定额号</v>
          </cell>
          <cell r="B5807" t="str">
            <v>E01</v>
          </cell>
          <cell r="C5807" t="str">
            <v>名称及规格</v>
          </cell>
          <cell r="D5807" t="str">
            <v>单位</v>
          </cell>
          <cell r="E5807" t="str">
            <v>数  量</v>
          </cell>
          <cell r="F5807" t="str">
            <v>单价</v>
          </cell>
          <cell r="G5807" t="str">
            <v>合价</v>
          </cell>
          <cell r="J5807" t="str">
            <v>100M2</v>
          </cell>
          <cell r="Q5807" t="str">
            <v>数量汇总</v>
          </cell>
          <cell r="R5807" t="str">
            <v>价格汇总(美元)</v>
          </cell>
          <cell r="S5807" t="str">
            <v>价格汇总(当地币)</v>
          </cell>
        </row>
        <row r="5808">
          <cell r="G5808" t="str">
            <v>美元</v>
          </cell>
          <cell r="H5808" t="str">
            <v>当地币</v>
          </cell>
          <cell r="J5808">
            <v>0.01</v>
          </cell>
        </row>
        <row r="5809">
          <cell r="A5809" t="str">
            <v>L00</v>
          </cell>
          <cell r="B5809">
            <v>1</v>
          </cell>
          <cell r="C5809" t="str">
            <v>人工</v>
          </cell>
          <cell r="G5809">
            <v>8.6464230571281525E-2</v>
          </cell>
          <cell r="H5809">
            <v>8.4</v>
          </cell>
          <cell r="Q5809">
            <v>0</v>
          </cell>
          <cell r="R5809">
            <v>124.16263510036028</v>
          </cell>
          <cell r="S5809">
            <v>12062.4</v>
          </cell>
        </row>
        <row r="5810">
          <cell r="A5810" t="str">
            <v>L10</v>
          </cell>
          <cell r="B5810">
            <v>1.1000000000000001</v>
          </cell>
          <cell r="C5810" t="str">
            <v>力工</v>
          </cell>
          <cell r="D5810" t="str">
            <v>day</v>
          </cell>
          <cell r="E5810">
            <v>0.03</v>
          </cell>
          <cell r="F5810">
            <v>2.8821410190427175</v>
          </cell>
          <cell r="G5810">
            <v>8.6464230571281525E-2</v>
          </cell>
          <cell r="H5810">
            <v>8.4</v>
          </cell>
          <cell r="J5810">
            <v>3</v>
          </cell>
          <cell r="Q5810">
            <v>43.08</v>
          </cell>
          <cell r="R5810">
            <v>124.16263510036028</v>
          </cell>
          <cell r="S5810">
            <v>12062.4</v>
          </cell>
        </row>
        <row r="5811">
          <cell r="A5811" t="str">
            <v>L20</v>
          </cell>
          <cell r="B5811">
            <v>1.2</v>
          </cell>
          <cell r="C5811" t="str">
            <v>技工</v>
          </cell>
          <cell r="D5811" t="str">
            <v>day</v>
          </cell>
          <cell r="E5811">
            <v>0</v>
          </cell>
          <cell r="F5811">
            <v>4.6320123520329384</v>
          </cell>
          <cell r="G5811">
            <v>0</v>
          </cell>
          <cell r="H5811">
            <v>0</v>
          </cell>
          <cell r="Q5811">
            <v>0</v>
          </cell>
          <cell r="R5811">
            <v>0</v>
          </cell>
          <cell r="S5811">
            <v>0</v>
          </cell>
        </row>
        <row r="5812">
          <cell r="A5812" t="str">
            <v>M000</v>
          </cell>
          <cell r="B5812">
            <v>2</v>
          </cell>
          <cell r="C5812" t="str">
            <v>建筑材料</v>
          </cell>
          <cell r="G5812">
            <v>1.8059999999999998</v>
          </cell>
          <cell r="H5812">
            <v>175.4529</v>
          </cell>
          <cell r="Q5812">
            <v>0</v>
          </cell>
          <cell r="R5812">
            <v>2593.4159999999997</v>
          </cell>
          <cell r="S5812">
            <v>251950.36439999999</v>
          </cell>
        </row>
        <row r="5813">
          <cell r="C5813">
            <v>0</v>
          </cell>
          <cell r="D5813">
            <v>0</v>
          </cell>
          <cell r="E5813">
            <v>0</v>
          </cell>
          <cell r="F5813">
            <v>0</v>
          </cell>
          <cell r="G5813">
            <v>0</v>
          </cell>
          <cell r="H5813">
            <v>0</v>
          </cell>
          <cell r="Q5813">
            <v>0</v>
          </cell>
          <cell r="R5813">
            <v>0</v>
          </cell>
          <cell r="S5813">
            <v>0</v>
          </cell>
        </row>
        <row r="5814">
          <cell r="C5814">
            <v>0</v>
          </cell>
          <cell r="D5814">
            <v>0</v>
          </cell>
          <cell r="E5814">
            <v>0</v>
          </cell>
          <cell r="F5814">
            <v>0</v>
          </cell>
          <cell r="G5814">
            <v>0</v>
          </cell>
          <cell r="H5814">
            <v>0</v>
          </cell>
          <cell r="Q5814">
            <v>0</v>
          </cell>
          <cell r="R5814">
            <v>0</v>
          </cell>
          <cell r="S5814">
            <v>0</v>
          </cell>
        </row>
        <row r="5815">
          <cell r="C5815">
            <v>0</v>
          </cell>
          <cell r="D5815">
            <v>0</v>
          </cell>
          <cell r="E5815">
            <v>0</v>
          </cell>
          <cell r="F5815">
            <v>0</v>
          </cell>
          <cell r="G5815">
            <v>0</v>
          </cell>
          <cell r="H5815">
            <v>0</v>
          </cell>
          <cell r="Q5815">
            <v>0</v>
          </cell>
          <cell r="R5815">
            <v>0</v>
          </cell>
          <cell r="S5815">
            <v>0</v>
          </cell>
        </row>
        <row r="5816">
          <cell r="C5816">
            <v>0</v>
          </cell>
          <cell r="D5816">
            <v>0</v>
          </cell>
          <cell r="E5816">
            <v>0</v>
          </cell>
          <cell r="F5816">
            <v>0</v>
          </cell>
          <cell r="G5816">
            <v>0</v>
          </cell>
          <cell r="H5816">
            <v>0</v>
          </cell>
          <cell r="Q5816">
            <v>0</v>
          </cell>
          <cell r="R5816">
            <v>0</v>
          </cell>
          <cell r="S5816">
            <v>0</v>
          </cell>
        </row>
        <row r="5817">
          <cell r="A5817" t="str">
            <v>Q17-3</v>
          </cell>
          <cell r="C5817" t="str">
            <v>乳胶漆</v>
          </cell>
          <cell r="D5817" t="str">
            <v>kg</v>
          </cell>
          <cell r="E5817">
            <v>0.36119999999999997</v>
          </cell>
          <cell r="F5817">
            <v>5</v>
          </cell>
          <cell r="G5817">
            <v>1.8059999999999998</v>
          </cell>
          <cell r="H5817">
            <v>175.4529</v>
          </cell>
          <cell r="J5817">
            <v>36.119999999999997</v>
          </cell>
          <cell r="Q5817">
            <v>518.68319999999994</v>
          </cell>
          <cell r="R5817">
            <v>2593.4159999999997</v>
          </cell>
          <cell r="S5817">
            <v>251950.36439999999</v>
          </cell>
        </row>
        <row r="5818">
          <cell r="C5818">
            <v>0</v>
          </cell>
          <cell r="D5818">
            <v>0</v>
          </cell>
          <cell r="E5818">
            <v>0</v>
          </cell>
          <cell r="F5818">
            <v>0</v>
          </cell>
          <cell r="G5818">
            <v>0</v>
          </cell>
          <cell r="H5818">
            <v>0</v>
          </cell>
          <cell r="Q5818">
            <v>0</v>
          </cell>
          <cell r="R5818">
            <v>0</v>
          </cell>
          <cell r="S5818">
            <v>0</v>
          </cell>
        </row>
        <row r="5819">
          <cell r="C5819">
            <v>0</v>
          </cell>
          <cell r="D5819">
            <v>0</v>
          </cell>
          <cell r="E5819">
            <v>0</v>
          </cell>
          <cell r="F5819">
            <v>0</v>
          </cell>
          <cell r="G5819">
            <v>0</v>
          </cell>
          <cell r="H5819">
            <v>0</v>
          </cell>
          <cell r="Q5819">
            <v>0</v>
          </cell>
          <cell r="R5819">
            <v>0</v>
          </cell>
          <cell r="S5819">
            <v>0</v>
          </cell>
        </row>
        <row r="5820">
          <cell r="C5820">
            <v>0</v>
          </cell>
          <cell r="D5820">
            <v>0</v>
          </cell>
          <cell r="E5820">
            <v>0</v>
          </cell>
          <cell r="F5820">
            <v>0</v>
          </cell>
          <cell r="G5820">
            <v>0</v>
          </cell>
          <cell r="H5820">
            <v>0</v>
          </cell>
          <cell r="Q5820">
            <v>0</v>
          </cell>
          <cell r="R5820">
            <v>0</v>
          </cell>
          <cell r="S5820">
            <v>0</v>
          </cell>
        </row>
        <row r="5821">
          <cell r="C5821">
            <v>0</v>
          </cell>
          <cell r="D5821">
            <v>0</v>
          </cell>
          <cell r="E5821">
            <v>0</v>
          </cell>
          <cell r="F5821">
            <v>0</v>
          </cell>
          <cell r="G5821">
            <v>0</v>
          </cell>
          <cell r="H5821">
            <v>0</v>
          </cell>
          <cell r="Q5821">
            <v>0</v>
          </cell>
          <cell r="R5821">
            <v>0</v>
          </cell>
          <cell r="S5821">
            <v>0</v>
          </cell>
        </row>
        <row r="5822">
          <cell r="C5822">
            <v>0</v>
          </cell>
          <cell r="D5822">
            <v>0</v>
          </cell>
          <cell r="E5822">
            <v>0</v>
          </cell>
          <cell r="F5822">
            <v>0</v>
          </cell>
          <cell r="G5822">
            <v>0</v>
          </cell>
          <cell r="H5822">
            <v>0</v>
          </cell>
          <cell r="Q5822">
            <v>0</v>
          </cell>
          <cell r="R5822">
            <v>0</v>
          </cell>
          <cell r="S5822">
            <v>0</v>
          </cell>
        </row>
        <row r="5823">
          <cell r="C5823">
            <v>0</v>
          </cell>
          <cell r="D5823">
            <v>0</v>
          </cell>
          <cell r="E5823">
            <v>0</v>
          </cell>
          <cell r="F5823">
            <v>0</v>
          </cell>
          <cell r="G5823">
            <v>0</v>
          </cell>
          <cell r="H5823">
            <v>0</v>
          </cell>
          <cell r="Q5823">
            <v>0</v>
          </cell>
          <cell r="R5823">
            <v>0</v>
          </cell>
          <cell r="S5823">
            <v>0</v>
          </cell>
        </row>
        <row r="5824">
          <cell r="C5824">
            <v>0</v>
          </cell>
          <cell r="D5824">
            <v>0</v>
          </cell>
          <cell r="E5824">
            <v>0</v>
          </cell>
          <cell r="F5824">
            <v>0</v>
          </cell>
          <cell r="G5824">
            <v>0</v>
          </cell>
          <cell r="H5824">
            <v>0</v>
          </cell>
          <cell r="Q5824">
            <v>0</v>
          </cell>
          <cell r="R5824">
            <v>0</v>
          </cell>
          <cell r="S5824">
            <v>0</v>
          </cell>
        </row>
        <row r="5825">
          <cell r="C5825">
            <v>0</v>
          </cell>
          <cell r="D5825">
            <v>0</v>
          </cell>
          <cell r="E5825">
            <v>0</v>
          </cell>
          <cell r="F5825">
            <v>0</v>
          </cell>
          <cell r="G5825">
            <v>0</v>
          </cell>
          <cell r="H5825">
            <v>0</v>
          </cell>
          <cell r="Q5825">
            <v>0</v>
          </cell>
          <cell r="R5825">
            <v>0</v>
          </cell>
          <cell r="S5825">
            <v>0</v>
          </cell>
        </row>
        <row r="5826">
          <cell r="C5826">
            <v>0</v>
          </cell>
          <cell r="D5826">
            <v>0</v>
          </cell>
          <cell r="E5826">
            <v>0</v>
          </cell>
          <cell r="F5826">
            <v>0</v>
          </cell>
          <cell r="G5826">
            <v>0</v>
          </cell>
          <cell r="H5826">
            <v>0</v>
          </cell>
          <cell r="Q5826">
            <v>0</v>
          </cell>
          <cell r="R5826">
            <v>0</v>
          </cell>
          <cell r="S5826">
            <v>0</v>
          </cell>
        </row>
        <row r="5827">
          <cell r="C5827">
            <v>0</v>
          </cell>
          <cell r="D5827">
            <v>0</v>
          </cell>
          <cell r="E5827">
            <v>0</v>
          </cell>
          <cell r="F5827">
            <v>0</v>
          </cell>
          <cell r="G5827">
            <v>0</v>
          </cell>
          <cell r="H5827">
            <v>0</v>
          </cell>
          <cell r="Q5827">
            <v>0</v>
          </cell>
          <cell r="R5827">
            <v>0</v>
          </cell>
          <cell r="S5827">
            <v>0</v>
          </cell>
        </row>
        <row r="5828">
          <cell r="C5828">
            <v>0</v>
          </cell>
          <cell r="D5828">
            <v>0</v>
          </cell>
          <cell r="E5828">
            <v>0</v>
          </cell>
          <cell r="F5828">
            <v>0</v>
          </cell>
          <cell r="G5828">
            <v>0</v>
          </cell>
          <cell r="H5828">
            <v>0</v>
          </cell>
          <cell r="Q5828">
            <v>0</v>
          </cell>
          <cell r="R5828">
            <v>0</v>
          </cell>
          <cell r="S5828">
            <v>0</v>
          </cell>
        </row>
        <row r="5829">
          <cell r="C5829">
            <v>0</v>
          </cell>
          <cell r="D5829">
            <v>0</v>
          </cell>
          <cell r="E5829">
            <v>0</v>
          </cell>
          <cell r="F5829">
            <v>0</v>
          </cell>
          <cell r="G5829">
            <v>0</v>
          </cell>
          <cell r="H5829">
            <v>0</v>
          </cell>
          <cell r="Q5829">
            <v>0</v>
          </cell>
          <cell r="R5829">
            <v>0</v>
          </cell>
          <cell r="S5829">
            <v>0</v>
          </cell>
        </row>
        <row r="5830">
          <cell r="C5830">
            <v>0</v>
          </cell>
          <cell r="D5830">
            <v>0</v>
          </cell>
          <cell r="E5830">
            <v>0</v>
          </cell>
          <cell r="F5830">
            <v>0</v>
          </cell>
          <cell r="G5830">
            <v>0</v>
          </cell>
          <cell r="H5830">
            <v>0</v>
          </cell>
          <cell r="Q5830">
            <v>0</v>
          </cell>
          <cell r="R5830">
            <v>0</v>
          </cell>
          <cell r="S5830">
            <v>0</v>
          </cell>
        </row>
        <row r="5831">
          <cell r="C5831">
            <v>0</v>
          </cell>
          <cell r="D5831">
            <v>0</v>
          </cell>
          <cell r="E5831">
            <v>0</v>
          </cell>
          <cell r="F5831">
            <v>0</v>
          </cell>
          <cell r="G5831">
            <v>0</v>
          </cell>
          <cell r="H5831">
            <v>0</v>
          </cell>
          <cell r="Q5831">
            <v>0</v>
          </cell>
          <cell r="R5831">
            <v>0</v>
          </cell>
          <cell r="S5831">
            <v>0</v>
          </cell>
        </row>
        <row r="5832">
          <cell r="A5832" t="str">
            <v>m998</v>
          </cell>
          <cell r="C5832" t="str">
            <v>其它材料费</v>
          </cell>
          <cell r="D5832" t="str">
            <v>%</v>
          </cell>
          <cell r="E5832">
            <v>0</v>
          </cell>
          <cell r="F5832">
            <v>0</v>
          </cell>
          <cell r="G5832">
            <v>0</v>
          </cell>
          <cell r="H5832">
            <v>0</v>
          </cell>
          <cell r="Q5832">
            <v>0</v>
          </cell>
          <cell r="R5832">
            <v>0</v>
          </cell>
          <cell r="S5832">
            <v>0</v>
          </cell>
        </row>
        <row r="5833">
          <cell r="A5833" t="str">
            <v>m999</v>
          </cell>
          <cell r="C5833" t="str">
            <v>其它材料费</v>
          </cell>
          <cell r="D5833" t="str">
            <v>usd</v>
          </cell>
          <cell r="E5833">
            <v>0</v>
          </cell>
          <cell r="F5833">
            <v>1</v>
          </cell>
          <cell r="G5833">
            <v>0</v>
          </cell>
          <cell r="H5833">
            <v>0</v>
          </cell>
          <cell r="Q5833">
            <v>0</v>
          </cell>
          <cell r="R5833">
            <v>0</v>
          </cell>
          <cell r="S5833">
            <v>0</v>
          </cell>
        </row>
        <row r="5834">
          <cell r="A5834" t="str">
            <v>E000</v>
          </cell>
          <cell r="B5834">
            <v>3</v>
          </cell>
          <cell r="C5834" t="str">
            <v>施工设备</v>
          </cell>
          <cell r="G5834">
            <v>0</v>
          </cell>
          <cell r="H5834">
            <v>0</v>
          </cell>
          <cell r="Q5834">
            <v>0</v>
          </cell>
          <cell r="R5834">
            <v>0</v>
          </cell>
          <cell r="S5834">
            <v>0</v>
          </cell>
        </row>
        <row r="5835">
          <cell r="A5835" t="str">
            <v>E403</v>
          </cell>
          <cell r="C5835" t="str">
            <v>混凝土搅拌机</v>
          </cell>
          <cell r="D5835" t="str">
            <v>台班</v>
          </cell>
          <cell r="E5835">
            <v>0</v>
          </cell>
          <cell r="F5835">
            <v>28.477384246729034</v>
          </cell>
          <cell r="G5835">
            <v>0</v>
          </cell>
          <cell r="H5835">
            <v>0</v>
          </cell>
          <cell r="Q5835">
            <v>0</v>
          </cell>
          <cell r="R5835">
            <v>0</v>
          </cell>
          <cell r="S5835">
            <v>0</v>
          </cell>
        </row>
        <row r="5836">
          <cell r="A5836" t="str">
            <v>E405</v>
          </cell>
          <cell r="C5836" t="str">
            <v>混凝土振捣器</v>
          </cell>
          <cell r="D5836" t="str">
            <v>台班</v>
          </cell>
          <cell r="E5836">
            <v>0</v>
          </cell>
          <cell r="F5836">
            <v>21.169635915217</v>
          </cell>
          <cell r="G5836">
            <v>0</v>
          </cell>
          <cell r="H5836">
            <v>0</v>
          </cell>
          <cell r="Q5836">
            <v>0</v>
          </cell>
          <cell r="R5836">
            <v>0</v>
          </cell>
          <cell r="S5836">
            <v>0</v>
          </cell>
        </row>
        <row r="5837">
          <cell r="A5837" t="str">
            <v>E016</v>
          </cell>
          <cell r="C5837" t="str">
            <v>机动翻斗车</v>
          </cell>
          <cell r="D5837" t="str">
            <v>台班</v>
          </cell>
          <cell r="E5837">
            <v>0</v>
          </cell>
          <cell r="F5837">
            <v>43.967331400631274</v>
          </cell>
          <cell r="G5837">
            <v>0</v>
          </cell>
          <cell r="H5837">
            <v>0</v>
          </cell>
          <cell r="Q5837">
            <v>0</v>
          </cell>
          <cell r="R5837">
            <v>0</v>
          </cell>
          <cell r="S5837">
            <v>0</v>
          </cell>
        </row>
        <row r="5838">
          <cell r="C5838">
            <v>0</v>
          </cell>
          <cell r="D5838">
            <v>0</v>
          </cell>
          <cell r="E5838">
            <v>0</v>
          </cell>
          <cell r="F5838">
            <v>0</v>
          </cell>
          <cell r="G5838">
            <v>0</v>
          </cell>
          <cell r="H5838">
            <v>0</v>
          </cell>
          <cell r="Q5838">
            <v>0</v>
          </cell>
          <cell r="R5838">
            <v>0</v>
          </cell>
          <cell r="S5838">
            <v>0</v>
          </cell>
        </row>
        <row r="5839">
          <cell r="C5839">
            <v>0</v>
          </cell>
          <cell r="D5839">
            <v>0</v>
          </cell>
          <cell r="E5839">
            <v>0</v>
          </cell>
          <cell r="F5839">
            <v>0</v>
          </cell>
          <cell r="G5839">
            <v>0</v>
          </cell>
          <cell r="H5839">
            <v>0</v>
          </cell>
          <cell r="Q5839">
            <v>0</v>
          </cell>
          <cell r="R5839">
            <v>0</v>
          </cell>
          <cell r="S5839">
            <v>0</v>
          </cell>
        </row>
        <row r="5840">
          <cell r="C5840">
            <v>0</v>
          </cell>
          <cell r="D5840">
            <v>0</v>
          </cell>
          <cell r="E5840">
            <v>0</v>
          </cell>
          <cell r="F5840">
            <v>0</v>
          </cell>
          <cell r="G5840">
            <v>0</v>
          </cell>
          <cell r="H5840">
            <v>0</v>
          </cell>
          <cell r="Q5840">
            <v>0</v>
          </cell>
          <cell r="R5840">
            <v>0</v>
          </cell>
          <cell r="S5840">
            <v>0</v>
          </cell>
        </row>
        <row r="5841">
          <cell r="C5841">
            <v>0</v>
          </cell>
          <cell r="D5841">
            <v>0</v>
          </cell>
          <cell r="E5841">
            <v>0</v>
          </cell>
          <cell r="F5841">
            <v>0</v>
          </cell>
          <cell r="G5841">
            <v>0</v>
          </cell>
          <cell r="H5841">
            <v>0</v>
          </cell>
          <cell r="Q5841">
            <v>0</v>
          </cell>
          <cell r="R5841">
            <v>0</v>
          </cell>
          <cell r="S5841">
            <v>0</v>
          </cell>
        </row>
        <row r="5842">
          <cell r="C5842">
            <v>0</v>
          </cell>
          <cell r="D5842">
            <v>0</v>
          </cell>
          <cell r="E5842">
            <v>0</v>
          </cell>
          <cell r="F5842">
            <v>0</v>
          </cell>
          <cell r="G5842">
            <v>0</v>
          </cell>
          <cell r="H5842">
            <v>0</v>
          </cell>
          <cell r="Q5842">
            <v>0</v>
          </cell>
          <cell r="R5842">
            <v>0</v>
          </cell>
          <cell r="S5842">
            <v>0</v>
          </cell>
        </row>
        <row r="5843">
          <cell r="C5843">
            <v>0</v>
          </cell>
          <cell r="D5843">
            <v>0</v>
          </cell>
          <cell r="E5843">
            <v>0</v>
          </cell>
          <cell r="F5843">
            <v>0</v>
          </cell>
          <cell r="G5843">
            <v>0</v>
          </cell>
          <cell r="H5843">
            <v>0</v>
          </cell>
          <cell r="Q5843">
            <v>0</v>
          </cell>
          <cell r="R5843">
            <v>0</v>
          </cell>
          <cell r="S5843">
            <v>0</v>
          </cell>
        </row>
        <row r="5844">
          <cell r="C5844">
            <v>0</v>
          </cell>
          <cell r="D5844">
            <v>0</v>
          </cell>
          <cell r="E5844">
            <v>0</v>
          </cell>
          <cell r="F5844">
            <v>0</v>
          </cell>
          <cell r="G5844">
            <v>0</v>
          </cell>
          <cell r="H5844">
            <v>0</v>
          </cell>
          <cell r="Q5844">
            <v>0</v>
          </cell>
          <cell r="R5844">
            <v>0</v>
          </cell>
          <cell r="S5844">
            <v>0</v>
          </cell>
        </row>
        <row r="5845">
          <cell r="C5845">
            <v>0</v>
          </cell>
          <cell r="D5845">
            <v>0</v>
          </cell>
          <cell r="E5845">
            <v>0</v>
          </cell>
          <cell r="F5845">
            <v>0</v>
          </cell>
          <cell r="H5845">
            <v>0</v>
          </cell>
          <cell r="Q5845">
            <v>0</v>
          </cell>
          <cell r="R5845">
            <v>0</v>
          </cell>
          <cell r="S5845">
            <v>0</v>
          </cell>
        </row>
        <row r="5846">
          <cell r="C5846">
            <v>0</v>
          </cell>
          <cell r="D5846">
            <v>0</v>
          </cell>
          <cell r="E5846">
            <v>0</v>
          </cell>
          <cell r="F5846">
            <v>0</v>
          </cell>
          <cell r="H5846">
            <v>0</v>
          </cell>
          <cell r="Q5846">
            <v>0</v>
          </cell>
          <cell r="R5846">
            <v>0</v>
          </cell>
          <cell r="S5846">
            <v>0</v>
          </cell>
        </row>
        <row r="5847">
          <cell r="B5847">
            <v>4</v>
          </cell>
          <cell r="C5847" t="str">
            <v>基本直接费</v>
          </cell>
          <cell r="G5847">
            <v>1.8924642305712813</v>
          </cell>
        </row>
        <row r="5848">
          <cell r="B5848">
            <v>5</v>
          </cell>
          <cell r="C5848" t="str">
            <v>其他直接费</v>
          </cell>
          <cell r="G5848">
            <v>0.30727092512774945</v>
          </cell>
        </row>
        <row r="5849">
          <cell r="B5849">
            <v>6</v>
          </cell>
          <cell r="C5849" t="str">
            <v>间接费</v>
          </cell>
          <cell r="G5849">
            <v>0.14243518569461919</v>
          </cell>
        </row>
        <row r="5850">
          <cell r="B5850">
            <v>7</v>
          </cell>
          <cell r="C5850" t="str">
            <v>合计</v>
          </cell>
          <cell r="G5850">
            <v>2.3421703413936501</v>
          </cell>
        </row>
        <row r="5852">
          <cell r="B5852" t="str">
            <v>单   价   分   析   表</v>
          </cell>
          <cell r="J5852" t="str">
            <v>工序划分</v>
          </cell>
          <cell r="Q5852" t="str">
            <v>汇总项</v>
          </cell>
        </row>
        <row r="5854">
          <cell r="A5854" t="str">
            <v>BOQ系数</v>
          </cell>
          <cell r="B5854" t="str">
            <v>项目编号:</v>
          </cell>
          <cell r="C5854" t="str">
            <v>扶手1</v>
          </cell>
          <cell r="G5854" t="str">
            <v>数量</v>
          </cell>
          <cell r="H5854">
            <v>183.33333333333334</v>
          </cell>
          <cell r="I5854" t="str">
            <v>单价</v>
          </cell>
        </row>
        <row r="5855">
          <cell r="B5855" t="str">
            <v>项目名称:</v>
          </cell>
          <cell r="C5855" t="str">
            <v>50 x 50 x 4mm thick galvanised mild steel tubular balustrades guardrails all framed and welded together, including all necessary labours and fittings on tubings:</v>
          </cell>
          <cell r="G5855" t="str">
            <v>单位</v>
          </cell>
          <cell r="H5855">
            <v>0</v>
          </cell>
          <cell r="I5855">
            <v>11.594442652978453</v>
          </cell>
          <cell r="J5855" t="str">
            <v>扶手</v>
          </cell>
        </row>
        <row r="5856">
          <cell r="A5856" t="str">
            <v>扶手1</v>
          </cell>
          <cell r="B5856" t="str">
            <v>单   价:</v>
          </cell>
          <cell r="C5856">
            <v>11.594442652978453</v>
          </cell>
          <cell r="D5856" t="str">
            <v>USD/</v>
          </cell>
          <cell r="G5856" t="str">
            <v>定额单位</v>
          </cell>
          <cell r="I5856">
            <v>1126</v>
          </cell>
          <cell r="J5856" t="str">
            <v>3=643</v>
          </cell>
        </row>
        <row r="5857">
          <cell r="A5857" t="str">
            <v>定额号</v>
          </cell>
          <cell r="B5857" t="str">
            <v>E01</v>
          </cell>
          <cell r="C5857" t="str">
            <v>名称及规格</v>
          </cell>
          <cell r="D5857" t="str">
            <v>单位</v>
          </cell>
          <cell r="E5857" t="str">
            <v>数  量</v>
          </cell>
          <cell r="F5857" t="str">
            <v>单价</v>
          </cell>
          <cell r="G5857" t="str">
            <v>合价</v>
          </cell>
          <cell r="J5857" t="str">
            <v>T</v>
          </cell>
          <cell r="Q5857" t="str">
            <v>数量汇总</v>
          </cell>
          <cell r="R5857" t="str">
            <v>价格汇总(美元)</v>
          </cell>
          <cell r="S5857" t="str">
            <v>价格汇总(当地币)</v>
          </cell>
        </row>
        <row r="5858">
          <cell r="G5858" t="str">
            <v>美元</v>
          </cell>
          <cell r="H5858" t="str">
            <v>当地币</v>
          </cell>
          <cell r="J5858">
            <v>6.2399999999999999E-3</v>
          </cell>
        </row>
        <row r="5859">
          <cell r="A5859" t="str">
            <v>L00</v>
          </cell>
          <cell r="B5859">
            <v>1</v>
          </cell>
          <cell r="C5859" t="str">
            <v>人工</v>
          </cell>
          <cell r="G5859">
            <v>0.89547693257848682</v>
          </cell>
          <cell r="H5859">
            <v>86.995583999999994</v>
          </cell>
          <cell r="Q5859">
            <v>0</v>
          </cell>
          <cell r="R5859">
            <v>164.17077097272258</v>
          </cell>
          <cell r="S5859">
            <v>15949.190399999999</v>
          </cell>
        </row>
        <row r="5860">
          <cell r="A5860" t="str">
            <v>L10</v>
          </cell>
          <cell r="B5860">
            <v>1.1000000000000001</v>
          </cell>
          <cell r="C5860" t="str">
            <v>力工</v>
          </cell>
          <cell r="D5860" t="str">
            <v>day</v>
          </cell>
          <cell r="E5860">
            <v>0.2216448</v>
          </cell>
          <cell r="F5860">
            <v>2.8821410190427175</v>
          </cell>
          <cell r="G5860">
            <v>0.63881156973751929</v>
          </cell>
          <cell r="H5860">
            <v>62.060544</v>
          </cell>
          <cell r="J5860">
            <v>35.520000000000003</v>
          </cell>
          <cell r="Q5860">
            <v>40.634880000000003</v>
          </cell>
          <cell r="R5860">
            <v>117.11545445187855</v>
          </cell>
          <cell r="S5860">
            <v>11377.7664</v>
          </cell>
        </row>
        <row r="5861">
          <cell r="A5861" t="str">
            <v>L20</v>
          </cell>
          <cell r="B5861">
            <v>1.2</v>
          </cell>
          <cell r="C5861" t="str">
            <v>技工</v>
          </cell>
          <cell r="D5861" t="str">
            <v>day</v>
          </cell>
          <cell r="E5861">
            <v>5.5411200000000001E-2</v>
          </cell>
          <cell r="F5861">
            <v>4.6320123520329384</v>
          </cell>
          <cell r="G5861">
            <v>0.25666536284096758</v>
          </cell>
          <cell r="H5861">
            <v>24.935040000000001</v>
          </cell>
          <cell r="J5861">
            <v>8.8800000000000008</v>
          </cell>
          <cell r="Q5861">
            <v>10.158720000000001</v>
          </cell>
          <cell r="R5861">
            <v>47.055316520844059</v>
          </cell>
          <cell r="S5861">
            <v>4571.424</v>
          </cell>
        </row>
        <row r="5862">
          <cell r="A5862" t="str">
            <v>M000</v>
          </cell>
          <cell r="B5862">
            <v>2</v>
          </cell>
          <cell r="C5862" t="str">
            <v>建筑材料</v>
          </cell>
          <cell r="G5862">
            <v>5.682059673553896</v>
          </cell>
          <cell r="H5862">
            <v>552.012097285761</v>
          </cell>
          <cell r="Q5862">
            <v>0</v>
          </cell>
          <cell r="R5862">
            <v>1041.7109401515477</v>
          </cell>
          <cell r="S5862">
            <v>101202.21783572285</v>
          </cell>
        </row>
        <row r="5863">
          <cell r="A5863" t="str">
            <v>Y07</v>
          </cell>
          <cell r="C5863" t="str">
            <v>防锈漆</v>
          </cell>
          <cell r="D5863" t="str">
            <v>kg</v>
          </cell>
          <cell r="E5863">
            <v>0.10607999999999999</v>
          </cell>
          <cell r="F5863">
            <v>1.8577777777777782</v>
          </cell>
          <cell r="G5863">
            <v>0.19707306666666671</v>
          </cell>
          <cell r="H5863">
            <v>19.145648426666671</v>
          </cell>
          <cell r="J5863">
            <v>17</v>
          </cell>
          <cell r="Q5863">
            <v>19.448</v>
          </cell>
          <cell r="R5863">
            <v>36.130062222222236</v>
          </cell>
          <cell r="S5863">
            <v>3510.0355448888899</v>
          </cell>
        </row>
        <row r="5864">
          <cell r="A5864" t="str">
            <v>Y02</v>
          </cell>
          <cell r="C5864" t="str">
            <v>汽油</v>
          </cell>
          <cell r="D5864" t="str">
            <v>kg</v>
          </cell>
          <cell r="E5864">
            <v>3.4319999999999996E-2</v>
          </cell>
          <cell r="F5864">
            <v>1.5205778479777095</v>
          </cell>
          <cell r="G5864">
            <v>5.2186231742594985E-2</v>
          </cell>
          <cell r="H5864">
            <v>5.0698924137931032</v>
          </cell>
          <cell r="J5864">
            <v>5.5</v>
          </cell>
          <cell r="Q5864">
            <v>6.2919999999999998</v>
          </cell>
          <cell r="R5864">
            <v>9.5674758194757477</v>
          </cell>
          <cell r="S5864">
            <v>929.48027586206899</v>
          </cell>
        </row>
        <row r="5865">
          <cell r="A5865" t="str">
            <v>G14</v>
          </cell>
          <cell r="C5865" t="str">
            <v>电焊条</v>
          </cell>
          <cell r="D5865" t="str">
            <v>kg</v>
          </cell>
          <cell r="E5865">
            <v>0.11437919999999999</v>
          </cell>
          <cell r="F5865">
            <v>1.2506433350488935</v>
          </cell>
          <cell r="G5865">
            <v>0.14304758414822438</v>
          </cell>
          <cell r="H5865">
            <v>13.8970728</v>
          </cell>
          <cell r="J5865">
            <v>18.329999999999998</v>
          </cell>
          <cell r="Q5865">
            <v>20.969519999999999</v>
          </cell>
          <cell r="R5865">
            <v>26.225390427174471</v>
          </cell>
          <cell r="S5865">
            <v>2547.7966800000004</v>
          </cell>
        </row>
        <row r="5866">
          <cell r="A5866" t="str">
            <v>G03</v>
          </cell>
          <cell r="C5866" t="str">
            <v>钢筋10</v>
          </cell>
          <cell r="D5866" t="str">
            <v>t</v>
          </cell>
          <cell r="E5866">
            <v>1.2305279999999998E-3</v>
          </cell>
          <cell r="F5866">
            <v>788.18013381369019</v>
          </cell>
          <cell r="G5866">
            <v>0.96987772370149239</v>
          </cell>
          <cell r="H5866">
            <v>94.223620857599997</v>
          </cell>
          <cell r="J5866">
            <v>0.19719999999999999</v>
          </cell>
          <cell r="Q5866">
            <v>0.22559679999999999</v>
          </cell>
          <cell r="R5866">
            <v>177.81091601194029</v>
          </cell>
          <cell r="S5866">
            <v>17274.330490560002</v>
          </cell>
        </row>
        <row r="5867">
          <cell r="A5867" t="str">
            <v>G06</v>
          </cell>
          <cell r="C5867" t="str">
            <v>钢筋20</v>
          </cell>
          <cell r="D5867" t="str">
            <v>t</v>
          </cell>
          <cell r="E5867">
            <v>1.3359839999999999E-3</v>
          </cell>
          <cell r="F5867">
            <v>788.18013381369019</v>
          </cell>
          <cell r="G5867">
            <v>1.052996047892949</v>
          </cell>
          <cell r="H5867">
            <v>102.2985660528</v>
          </cell>
          <cell r="J5867">
            <v>0.21409999999999998</v>
          </cell>
          <cell r="Q5867">
            <v>0.24493039999999999</v>
          </cell>
          <cell r="R5867">
            <v>193.04927544704066</v>
          </cell>
          <cell r="S5867">
            <v>18754.737109680002</v>
          </cell>
        </row>
        <row r="5868">
          <cell r="A5868" t="str">
            <v>G08</v>
          </cell>
          <cell r="C5868" t="str">
            <v>型钢</v>
          </cell>
          <cell r="D5868" t="str">
            <v>t</v>
          </cell>
          <cell r="E5868">
            <v>4.0478880000000004E-3</v>
          </cell>
          <cell r="F5868">
            <v>788.18013381369019</v>
          </cell>
          <cell r="G5868">
            <v>3.1904649055028309</v>
          </cell>
          <cell r="H5868">
            <v>309.95366556960005</v>
          </cell>
          <cell r="J5868">
            <v>0.64870000000000005</v>
          </cell>
          <cell r="Q5868">
            <v>0.74211280000000013</v>
          </cell>
          <cell r="R5868">
            <v>584.91856600885239</v>
          </cell>
          <cell r="S5868">
            <v>56824.838687760013</v>
          </cell>
        </row>
        <row r="5869">
          <cell r="C5869">
            <v>0</v>
          </cell>
          <cell r="D5869">
            <v>0</v>
          </cell>
          <cell r="E5869">
            <v>0</v>
          </cell>
          <cell r="F5869">
            <v>0</v>
          </cell>
          <cell r="G5869">
            <v>0</v>
          </cell>
          <cell r="H5869">
            <v>0</v>
          </cell>
          <cell r="Q5869">
            <v>0</v>
          </cell>
          <cell r="R5869">
            <v>0</v>
          </cell>
          <cell r="S5869">
            <v>0</v>
          </cell>
        </row>
        <row r="5870">
          <cell r="C5870">
            <v>0</v>
          </cell>
          <cell r="D5870">
            <v>0</v>
          </cell>
          <cell r="E5870">
            <v>0</v>
          </cell>
          <cell r="F5870">
            <v>0</v>
          </cell>
          <cell r="G5870">
            <v>0</v>
          </cell>
          <cell r="H5870">
            <v>0</v>
          </cell>
          <cell r="Q5870">
            <v>0</v>
          </cell>
          <cell r="R5870">
            <v>0</v>
          </cell>
          <cell r="S5870">
            <v>0</v>
          </cell>
        </row>
        <row r="5871">
          <cell r="C5871">
            <v>0</v>
          </cell>
          <cell r="D5871">
            <v>0</v>
          </cell>
          <cell r="E5871">
            <v>0</v>
          </cell>
          <cell r="F5871">
            <v>0</v>
          </cell>
          <cell r="G5871">
            <v>0</v>
          </cell>
          <cell r="H5871">
            <v>0</v>
          </cell>
          <cell r="Q5871">
            <v>0</v>
          </cell>
          <cell r="R5871">
            <v>0</v>
          </cell>
          <cell r="S5871">
            <v>0</v>
          </cell>
        </row>
        <row r="5872">
          <cell r="C5872">
            <v>0</v>
          </cell>
          <cell r="D5872">
            <v>0</v>
          </cell>
          <cell r="E5872">
            <v>0</v>
          </cell>
          <cell r="F5872">
            <v>0</v>
          </cell>
          <cell r="G5872">
            <v>0</v>
          </cell>
          <cell r="H5872">
            <v>0</v>
          </cell>
          <cell r="Q5872">
            <v>0</v>
          </cell>
          <cell r="R5872">
            <v>0</v>
          </cell>
          <cell r="S5872">
            <v>0</v>
          </cell>
        </row>
        <row r="5873">
          <cell r="C5873">
            <v>0</v>
          </cell>
          <cell r="D5873">
            <v>0</v>
          </cell>
          <cell r="E5873">
            <v>0</v>
          </cell>
          <cell r="F5873">
            <v>0</v>
          </cell>
          <cell r="G5873">
            <v>0</v>
          </cell>
          <cell r="H5873">
            <v>0</v>
          </cell>
          <cell r="Q5873">
            <v>0</v>
          </cell>
          <cell r="R5873">
            <v>0</v>
          </cell>
          <cell r="S5873">
            <v>0</v>
          </cell>
        </row>
        <row r="5874">
          <cell r="C5874">
            <v>0</v>
          </cell>
          <cell r="D5874">
            <v>0</v>
          </cell>
          <cell r="E5874">
            <v>0</v>
          </cell>
          <cell r="F5874">
            <v>0</v>
          </cell>
          <cell r="G5874">
            <v>0</v>
          </cell>
          <cell r="H5874">
            <v>0</v>
          </cell>
          <cell r="Q5874">
            <v>0</v>
          </cell>
          <cell r="R5874">
            <v>0</v>
          </cell>
          <cell r="S5874">
            <v>0</v>
          </cell>
        </row>
        <row r="5875">
          <cell r="C5875">
            <v>0</v>
          </cell>
          <cell r="D5875">
            <v>0</v>
          </cell>
          <cell r="E5875">
            <v>0</v>
          </cell>
          <cell r="F5875">
            <v>0</v>
          </cell>
          <cell r="G5875">
            <v>0</v>
          </cell>
          <cell r="H5875">
            <v>0</v>
          </cell>
          <cell r="Q5875">
            <v>0</v>
          </cell>
          <cell r="R5875">
            <v>0</v>
          </cell>
          <cell r="S5875">
            <v>0</v>
          </cell>
        </row>
        <row r="5876">
          <cell r="C5876">
            <v>0</v>
          </cell>
          <cell r="D5876">
            <v>0</v>
          </cell>
          <cell r="E5876">
            <v>0</v>
          </cell>
          <cell r="F5876">
            <v>0</v>
          </cell>
          <cell r="G5876">
            <v>0</v>
          </cell>
          <cell r="H5876">
            <v>0</v>
          </cell>
          <cell r="Q5876">
            <v>0</v>
          </cell>
          <cell r="R5876">
            <v>0</v>
          </cell>
          <cell r="S5876">
            <v>0</v>
          </cell>
        </row>
        <row r="5877">
          <cell r="C5877">
            <v>0</v>
          </cell>
          <cell r="D5877">
            <v>0</v>
          </cell>
          <cell r="E5877">
            <v>0</v>
          </cell>
          <cell r="F5877">
            <v>0</v>
          </cell>
          <cell r="G5877">
            <v>0</v>
          </cell>
          <cell r="H5877">
            <v>0</v>
          </cell>
          <cell r="Q5877">
            <v>0</v>
          </cell>
          <cell r="R5877">
            <v>0</v>
          </cell>
          <cell r="S5877">
            <v>0</v>
          </cell>
        </row>
        <row r="5878">
          <cell r="C5878">
            <v>0</v>
          </cell>
          <cell r="D5878">
            <v>0</v>
          </cell>
          <cell r="E5878">
            <v>0</v>
          </cell>
          <cell r="F5878">
            <v>0</v>
          </cell>
          <cell r="G5878">
            <v>0</v>
          </cell>
          <cell r="H5878">
            <v>0</v>
          </cell>
          <cell r="Q5878">
            <v>0</v>
          </cell>
          <cell r="R5878">
            <v>0</v>
          </cell>
          <cell r="S5878">
            <v>0</v>
          </cell>
        </row>
        <row r="5879">
          <cell r="C5879">
            <v>0</v>
          </cell>
          <cell r="D5879">
            <v>0</v>
          </cell>
          <cell r="E5879">
            <v>0</v>
          </cell>
          <cell r="F5879">
            <v>0</v>
          </cell>
          <cell r="G5879">
            <v>0</v>
          </cell>
          <cell r="H5879">
            <v>0</v>
          </cell>
          <cell r="Q5879">
            <v>0</v>
          </cell>
          <cell r="R5879">
            <v>0</v>
          </cell>
          <cell r="S5879">
            <v>0</v>
          </cell>
        </row>
        <row r="5880">
          <cell r="C5880">
            <v>0</v>
          </cell>
          <cell r="D5880">
            <v>0</v>
          </cell>
          <cell r="E5880">
            <v>0</v>
          </cell>
          <cell r="F5880">
            <v>0</v>
          </cell>
          <cell r="G5880">
            <v>0</v>
          </cell>
          <cell r="H5880">
            <v>0</v>
          </cell>
          <cell r="Q5880">
            <v>0</v>
          </cell>
          <cell r="R5880">
            <v>0</v>
          </cell>
          <cell r="S5880">
            <v>0</v>
          </cell>
        </row>
        <row r="5881">
          <cell r="C5881">
            <v>0</v>
          </cell>
          <cell r="D5881">
            <v>0</v>
          </cell>
          <cell r="E5881">
            <v>0</v>
          </cell>
          <cell r="F5881">
            <v>0</v>
          </cell>
          <cell r="G5881">
            <v>0</v>
          </cell>
          <cell r="H5881">
            <v>0</v>
          </cell>
          <cell r="Q5881">
            <v>0</v>
          </cell>
          <cell r="R5881">
            <v>0</v>
          </cell>
          <cell r="S5881">
            <v>0</v>
          </cell>
        </row>
        <row r="5882">
          <cell r="A5882" t="str">
            <v>m998</v>
          </cell>
          <cell r="C5882" t="str">
            <v>其它材料费</v>
          </cell>
          <cell r="D5882" t="str">
            <v>%</v>
          </cell>
          <cell r="E5882">
            <v>3.1199999999999999E-3</v>
          </cell>
          <cell r="F5882">
            <v>4.4917031728002872</v>
          </cell>
          <cell r="G5882">
            <v>1.4014113899136895E-2</v>
          </cell>
          <cell r="H5882">
            <v>1.3614711653011495</v>
          </cell>
          <cell r="J5882">
            <v>0.5</v>
          </cell>
          <cell r="Q5882">
            <v>0.57200000000000006</v>
          </cell>
          <cell r="R5882">
            <v>2.5692542148417643</v>
          </cell>
          <cell r="S5882">
            <v>249.60304697187743</v>
          </cell>
        </row>
        <row r="5883">
          <cell r="A5883" t="str">
            <v>m999</v>
          </cell>
          <cell r="C5883" t="str">
            <v>其它材料费</v>
          </cell>
          <cell r="D5883" t="str">
            <v>usd</v>
          </cell>
          <cell r="E5883">
            <v>6.2399999999999997E-2</v>
          </cell>
          <cell r="F5883">
            <v>1</v>
          </cell>
          <cell r="G5883">
            <v>6.2399999999999997E-2</v>
          </cell>
          <cell r="H5883">
            <v>6.0621600000000004</v>
          </cell>
          <cell r="J5883">
            <v>10</v>
          </cell>
          <cell r="Q5883">
            <v>11.44</v>
          </cell>
          <cell r="R5883">
            <v>11.44</v>
          </cell>
          <cell r="S5883">
            <v>1111.3960000000002</v>
          </cell>
        </row>
        <row r="5884">
          <cell r="A5884" t="str">
            <v>E000</v>
          </cell>
          <cell r="B5884">
            <v>3</v>
          </cell>
          <cell r="C5884" t="str">
            <v>施工设备</v>
          </cell>
          <cell r="G5884">
            <v>2.7907264985552285</v>
          </cell>
          <cell r="H5884">
            <v>271.11907933464045</v>
          </cell>
          <cell r="Q5884">
            <v>0</v>
          </cell>
          <cell r="R5884">
            <v>511.63319140179192</v>
          </cell>
          <cell r="S5884">
            <v>49705.164544684085</v>
          </cell>
        </row>
        <row r="5885">
          <cell r="A5885" t="str">
            <v>E701-1</v>
          </cell>
          <cell r="C5885" t="str">
            <v>交流电焊机</v>
          </cell>
          <cell r="D5885" t="str">
            <v>台班</v>
          </cell>
          <cell r="E5885">
            <v>2.7456E-3</v>
          </cell>
          <cell r="F5885">
            <v>30.256058738867754</v>
          </cell>
          <cell r="G5885">
            <v>8.3071034873435298E-2</v>
          </cell>
          <cell r="H5885">
            <v>8.0703510379542394</v>
          </cell>
          <cell r="J5885">
            <v>0.44</v>
          </cell>
          <cell r="Q5885">
            <v>0.50336000000000003</v>
          </cell>
          <cell r="R5885">
            <v>15.229689726796472</v>
          </cell>
          <cell r="S5885">
            <v>1479.5643569582774</v>
          </cell>
        </row>
        <row r="5886">
          <cell r="A5886" t="str">
            <v>E702</v>
          </cell>
          <cell r="C5886" t="str">
            <v>对焊机</v>
          </cell>
          <cell r="D5886" t="str">
            <v>台班</v>
          </cell>
          <cell r="E5886">
            <v>6.3336000000000003E-2</v>
          </cell>
          <cell r="F5886">
            <v>42.750654662147802</v>
          </cell>
          <cell r="G5886">
            <v>2.7076554636817933</v>
          </cell>
          <cell r="H5886">
            <v>263.04872829668625</v>
          </cell>
          <cell r="J5886">
            <v>10.15</v>
          </cell>
          <cell r="Q5886">
            <v>11.611600000000001</v>
          </cell>
          <cell r="R5886">
            <v>496.40350167499548</v>
          </cell>
          <cell r="S5886">
            <v>48225.600187725817</v>
          </cell>
        </row>
        <row r="5887">
          <cell r="C5887">
            <v>0</v>
          </cell>
          <cell r="D5887">
            <v>0</v>
          </cell>
          <cell r="E5887">
            <v>0</v>
          </cell>
          <cell r="F5887">
            <v>0</v>
          </cell>
          <cell r="G5887">
            <v>0</v>
          </cell>
          <cell r="H5887">
            <v>0</v>
          </cell>
          <cell r="Q5887">
            <v>0</v>
          </cell>
          <cell r="R5887">
            <v>0</v>
          </cell>
          <cell r="S5887">
            <v>0</v>
          </cell>
        </row>
        <row r="5888">
          <cell r="C5888">
            <v>0</v>
          </cell>
          <cell r="D5888">
            <v>0</v>
          </cell>
          <cell r="E5888">
            <v>0</v>
          </cell>
          <cell r="F5888">
            <v>0</v>
          </cell>
          <cell r="G5888">
            <v>0</v>
          </cell>
          <cell r="H5888">
            <v>0</v>
          </cell>
          <cell r="Q5888">
            <v>0</v>
          </cell>
          <cell r="R5888">
            <v>0</v>
          </cell>
          <cell r="S5888">
            <v>0</v>
          </cell>
        </row>
        <row r="5889">
          <cell r="C5889">
            <v>0</v>
          </cell>
          <cell r="D5889">
            <v>0</v>
          </cell>
          <cell r="E5889">
            <v>0</v>
          </cell>
          <cell r="F5889">
            <v>0</v>
          </cell>
          <cell r="G5889">
            <v>0</v>
          </cell>
          <cell r="H5889">
            <v>0</v>
          </cell>
          <cell r="Q5889">
            <v>0</v>
          </cell>
          <cell r="R5889">
            <v>0</v>
          </cell>
          <cell r="S5889">
            <v>0</v>
          </cell>
        </row>
        <row r="5890">
          <cell r="C5890">
            <v>0</v>
          </cell>
          <cell r="D5890">
            <v>0</v>
          </cell>
          <cell r="E5890">
            <v>0</v>
          </cell>
          <cell r="F5890">
            <v>0</v>
          </cell>
          <cell r="G5890">
            <v>0</v>
          </cell>
          <cell r="H5890">
            <v>0</v>
          </cell>
          <cell r="Q5890">
            <v>0</v>
          </cell>
          <cell r="R5890">
            <v>0</v>
          </cell>
          <cell r="S5890">
            <v>0</v>
          </cell>
        </row>
        <row r="5891">
          <cell r="C5891">
            <v>0</v>
          </cell>
          <cell r="D5891">
            <v>0</v>
          </cell>
          <cell r="E5891">
            <v>0</v>
          </cell>
          <cell r="F5891">
            <v>0</v>
          </cell>
          <cell r="G5891">
            <v>0</v>
          </cell>
          <cell r="H5891">
            <v>0</v>
          </cell>
          <cell r="Q5891">
            <v>0</v>
          </cell>
          <cell r="R5891">
            <v>0</v>
          </cell>
          <cell r="S5891">
            <v>0</v>
          </cell>
        </row>
        <row r="5892">
          <cell r="C5892">
            <v>0</v>
          </cell>
          <cell r="D5892">
            <v>0</v>
          </cell>
          <cell r="E5892">
            <v>0</v>
          </cell>
          <cell r="F5892">
            <v>0</v>
          </cell>
          <cell r="G5892">
            <v>0</v>
          </cell>
          <cell r="H5892">
            <v>0</v>
          </cell>
          <cell r="Q5892">
            <v>0</v>
          </cell>
          <cell r="R5892">
            <v>0</v>
          </cell>
          <cell r="S5892">
            <v>0</v>
          </cell>
        </row>
        <row r="5893">
          <cell r="C5893">
            <v>0</v>
          </cell>
          <cell r="D5893">
            <v>0</v>
          </cell>
          <cell r="E5893">
            <v>0</v>
          </cell>
          <cell r="F5893">
            <v>0</v>
          </cell>
          <cell r="G5893">
            <v>0</v>
          </cell>
          <cell r="H5893">
            <v>0</v>
          </cell>
          <cell r="Q5893">
            <v>0</v>
          </cell>
          <cell r="R5893">
            <v>0</v>
          </cell>
          <cell r="S5893">
            <v>0</v>
          </cell>
        </row>
        <row r="5894">
          <cell r="C5894">
            <v>0</v>
          </cell>
          <cell r="D5894">
            <v>0</v>
          </cell>
          <cell r="E5894">
            <v>0</v>
          </cell>
          <cell r="F5894">
            <v>0</v>
          </cell>
          <cell r="G5894">
            <v>0</v>
          </cell>
          <cell r="H5894">
            <v>0</v>
          </cell>
          <cell r="Q5894">
            <v>0</v>
          </cell>
          <cell r="R5894">
            <v>0</v>
          </cell>
          <cell r="S5894">
            <v>0</v>
          </cell>
        </row>
        <row r="5895">
          <cell r="C5895">
            <v>0</v>
          </cell>
          <cell r="D5895">
            <v>0</v>
          </cell>
          <cell r="E5895">
            <v>0</v>
          </cell>
          <cell r="F5895">
            <v>0</v>
          </cell>
          <cell r="H5895">
            <v>0</v>
          </cell>
          <cell r="Q5895">
            <v>0</v>
          </cell>
          <cell r="R5895">
            <v>0</v>
          </cell>
          <cell r="S5895">
            <v>0</v>
          </cell>
        </row>
        <row r="5896">
          <cell r="C5896">
            <v>0</v>
          </cell>
          <cell r="D5896">
            <v>0</v>
          </cell>
          <cell r="E5896">
            <v>0</v>
          </cell>
          <cell r="F5896">
            <v>0</v>
          </cell>
          <cell r="H5896">
            <v>0</v>
          </cell>
          <cell r="Q5896">
            <v>0</v>
          </cell>
          <cell r="R5896">
            <v>0</v>
          </cell>
          <cell r="S5896">
            <v>0</v>
          </cell>
        </row>
        <row r="5897">
          <cell r="B5897">
            <v>4</v>
          </cell>
          <cell r="C5897" t="str">
            <v>基本直接费</v>
          </cell>
          <cell r="G5897">
            <v>9.3682631046876104</v>
          </cell>
        </row>
        <row r="5898">
          <cell r="B5898">
            <v>5</v>
          </cell>
          <cell r="C5898" t="str">
            <v>其他直接费</v>
          </cell>
          <cell r="G5898">
            <v>1.521082842421047</v>
          </cell>
        </row>
        <row r="5899">
          <cell r="B5899">
            <v>6</v>
          </cell>
          <cell r="C5899" t="str">
            <v>间接费</v>
          </cell>
          <cell r="G5899">
            <v>0.70509670586979634</v>
          </cell>
        </row>
        <row r="5900">
          <cell r="B5900">
            <v>7</v>
          </cell>
          <cell r="C5900" t="str">
            <v>合计</v>
          </cell>
          <cell r="G5900">
            <v>11.594442652978453</v>
          </cell>
        </row>
        <row r="5902">
          <cell r="B5902" t="str">
            <v>单   价   分   析   表</v>
          </cell>
          <cell r="J5902" t="str">
            <v>工序划分</v>
          </cell>
          <cell r="Q5902" t="str">
            <v>汇总项</v>
          </cell>
        </row>
        <row r="5904">
          <cell r="A5904" t="str">
            <v>BOQ系数</v>
          </cell>
          <cell r="B5904" t="str">
            <v>项目编号:</v>
          </cell>
          <cell r="C5904" t="str">
            <v>扶手2</v>
          </cell>
          <cell r="G5904" t="str">
            <v>数量</v>
          </cell>
          <cell r="H5904">
            <v>100</v>
          </cell>
          <cell r="I5904" t="str">
            <v>单价</v>
          </cell>
        </row>
        <row r="5905">
          <cell r="B5905" t="str">
            <v>项目名称:</v>
          </cell>
          <cell r="C5905" t="str">
            <v>25mm vertical and horizontal  rails round the inlet and outlet chamber all fillet welded</v>
          </cell>
          <cell r="G5905" t="str">
            <v>单位</v>
          </cell>
          <cell r="H5905">
            <v>0</v>
          </cell>
          <cell r="I5905">
            <v>7.110654283271943</v>
          </cell>
          <cell r="J5905" t="str">
            <v>扶手</v>
          </cell>
        </row>
        <row r="5906">
          <cell r="A5906" t="str">
            <v>扶手2</v>
          </cell>
          <cell r="B5906" t="str">
            <v>单   价:</v>
          </cell>
          <cell r="C5906">
            <v>7.110654283271943</v>
          </cell>
          <cell r="D5906" t="str">
            <v>USD/</v>
          </cell>
          <cell r="G5906" t="str">
            <v>定额单位</v>
          </cell>
          <cell r="I5906">
            <v>691</v>
          </cell>
          <cell r="J5906" t="str">
            <v>3=643</v>
          </cell>
        </row>
        <row r="5907">
          <cell r="A5907" t="str">
            <v>定额号</v>
          </cell>
          <cell r="B5907" t="str">
            <v>E01</v>
          </cell>
          <cell r="C5907" t="str">
            <v>名称及规格</v>
          </cell>
          <cell r="D5907" t="str">
            <v>单位</v>
          </cell>
          <cell r="E5907" t="str">
            <v>数  量</v>
          </cell>
          <cell r="F5907" t="str">
            <v>单价</v>
          </cell>
          <cell r="G5907" t="str">
            <v>合价</v>
          </cell>
          <cell r="J5907" t="str">
            <v>T</v>
          </cell>
          <cell r="Q5907" t="str">
            <v>数量汇总</v>
          </cell>
          <cell r="R5907" t="str">
            <v>价格汇总(美元)</v>
          </cell>
          <cell r="S5907" t="str">
            <v>价格汇总(当地币)</v>
          </cell>
        </row>
        <row r="5908">
          <cell r="G5908" t="str">
            <v>美元</v>
          </cell>
          <cell r="H5908" t="str">
            <v>当地币</v>
          </cell>
          <cell r="J5908">
            <v>3.8268750000000004E-3</v>
          </cell>
        </row>
        <row r="5909">
          <cell r="A5909" t="str">
            <v>L00</v>
          </cell>
          <cell r="B5909">
            <v>1</v>
          </cell>
          <cell r="C5909" t="str">
            <v>人工</v>
          </cell>
          <cell r="G5909">
            <v>0.54917921255790036</v>
          </cell>
          <cell r="H5909">
            <v>53.352760500000024</v>
          </cell>
          <cell r="Q5909">
            <v>0</v>
          </cell>
          <cell r="R5909">
            <v>54.917921255790034</v>
          </cell>
          <cell r="S5909">
            <v>5335.2760500000022</v>
          </cell>
        </row>
        <row r="5910">
          <cell r="A5910" t="str">
            <v>L10</v>
          </cell>
          <cell r="B5910">
            <v>1.1000000000000001</v>
          </cell>
          <cell r="C5910" t="str">
            <v>力工</v>
          </cell>
          <cell r="D5910" t="str">
            <v>day</v>
          </cell>
          <cell r="E5910">
            <v>0.13593060000000004</v>
          </cell>
          <cell r="F5910">
            <v>2.8821410190427175</v>
          </cell>
          <cell r="G5910">
            <v>0.39177115800308815</v>
          </cell>
          <cell r="H5910">
            <v>38.060568000000018</v>
          </cell>
          <cell r="J5910">
            <v>35.520000000000003</v>
          </cell>
          <cell r="Q5910">
            <v>13.593060000000005</v>
          </cell>
          <cell r="R5910">
            <v>39.177115800308812</v>
          </cell>
          <cell r="S5910">
            <v>3806.0568000000017</v>
          </cell>
        </row>
        <row r="5911">
          <cell r="A5911" t="str">
            <v>L20</v>
          </cell>
          <cell r="B5911">
            <v>1.2</v>
          </cell>
          <cell r="C5911" t="str">
            <v>技工</v>
          </cell>
          <cell r="D5911" t="str">
            <v>day</v>
          </cell>
          <cell r="E5911">
            <v>3.398265000000001E-2</v>
          </cell>
          <cell r="F5911">
            <v>4.6320123520329384</v>
          </cell>
          <cell r="G5911">
            <v>0.15740805455481219</v>
          </cell>
          <cell r="H5911">
            <v>15.292192500000004</v>
          </cell>
          <cell r="J5911">
            <v>8.8800000000000008</v>
          </cell>
          <cell r="Q5911">
            <v>3.3982650000000012</v>
          </cell>
          <cell r="R5911">
            <v>15.740805455481219</v>
          </cell>
          <cell r="S5911">
            <v>1529.2192500000003</v>
          </cell>
        </row>
        <row r="5912">
          <cell r="A5912" t="str">
            <v>M000</v>
          </cell>
          <cell r="B5912">
            <v>2</v>
          </cell>
          <cell r="C5912" t="str">
            <v>建筑材料</v>
          </cell>
          <cell r="G5912">
            <v>3.4847006591717249</v>
          </cell>
          <cell r="H5912">
            <v>338.5386690385331</v>
          </cell>
          <cell r="Q5912">
            <v>0</v>
          </cell>
          <cell r="R5912">
            <v>348.47006591717246</v>
          </cell>
          <cell r="S5912">
            <v>33853.866903853312</v>
          </cell>
        </row>
        <row r="5913">
          <cell r="A5913" t="str">
            <v>Y07</v>
          </cell>
          <cell r="C5913" t="str">
            <v>防锈漆</v>
          </cell>
          <cell r="D5913" t="str">
            <v>kg</v>
          </cell>
          <cell r="E5913">
            <v>6.5056875000000014E-2</v>
          </cell>
          <cell r="F5913">
            <v>1.8577777777777782</v>
          </cell>
          <cell r="G5913">
            <v>0.12086121666666672</v>
          </cell>
          <cell r="H5913">
            <v>11.741667199166672</v>
          </cell>
          <cell r="J5913">
            <v>17</v>
          </cell>
          <cell r="Q5913">
            <v>6.5056875000000014</v>
          </cell>
          <cell r="R5913">
            <v>12.086121666666671</v>
          </cell>
          <cell r="S5913">
            <v>1174.1667199166673</v>
          </cell>
        </row>
        <row r="5914">
          <cell r="A5914" t="str">
            <v>Y02</v>
          </cell>
          <cell r="C5914" t="str">
            <v>汽油</v>
          </cell>
          <cell r="D5914" t="str">
            <v>kg</v>
          </cell>
          <cell r="E5914">
            <v>2.1047812500000002E-2</v>
          </cell>
          <cell r="F5914">
            <v>1.5205778479777095</v>
          </cell>
          <cell r="G5914">
            <v>3.2004837435888334E-2</v>
          </cell>
          <cell r="H5914">
            <v>3.1092699568965516</v>
          </cell>
          <cell r="J5914">
            <v>5.5</v>
          </cell>
          <cell r="Q5914">
            <v>2.1047812500000003</v>
          </cell>
          <cell r="R5914">
            <v>3.2004837435888334</v>
          </cell>
          <cell r="S5914">
            <v>310.92699568965514</v>
          </cell>
        </row>
        <row r="5915">
          <cell r="A5915" t="str">
            <v>G14</v>
          </cell>
          <cell r="C5915" t="str">
            <v>电焊条</v>
          </cell>
          <cell r="D5915" t="str">
            <v>kg</v>
          </cell>
          <cell r="E5915">
            <v>7.014661875E-2</v>
          </cell>
          <cell r="F5915">
            <v>1.2506433350488935</v>
          </cell>
          <cell r="G5915">
            <v>8.7728401215903237E-2</v>
          </cell>
          <cell r="H5915">
            <v>8.5228141781249995</v>
          </cell>
          <cell r="J5915">
            <v>18.329999999999998</v>
          </cell>
          <cell r="Q5915">
            <v>7.0146618749999998</v>
          </cell>
          <cell r="R5915">
            <v>8.772840121590324</v>
          </cell>
          <cell r="S5915">
            <v>852.28141781249997</v>
          </cell>
        </row>
        <row r="5916">
          <cell r="A5916" t="str">
            <v>G03</v>
          </cell>
          <cell r="C5916" t="str">
            <v>钢筋10</v>
          </cell>
          <cell r="D5916" t="str">
            <v>t</v>
          </cell>
          <cell r="E5916">
            <v>7.5465975000000001E-4</v>
          </cell>
          <cell r="F5916">
            <v>788.18013381369019</v>
          </cell>
          <cell r="G5916">
            <v>0.59480782273880595</v>
          </cell>
          <cell r="H5916">
            <v>57.785579979075003</v>
          </cell>
          <cell r="J5916">
            <v>0.19719999999999999</v>
          </cell>
          <cell r="Q5916">
            <v>7.5465975000000005E-2</v>
          </cell>
          <cell r="R5916">
            <v>59.480782273880592</v>
          </cell>
          <cell r="S5916">
            <v>5778.5579979075001</v>
          </cell>
        </row>
        <row r="5917">
          <cell r="A5917" t="str">
            <v>G06</v>
          </cell>
          <cell r="C5917" t="str">
            <v>钢筋20</v>
          </cell>
          <cell r="D5917" t="str">
            <v>t</v>
          </cell>
          <cell r="E5917">
            <v>8.1933393750000005E-4</v>
          </cell>
          <cell r="F5917">
            <v>788.18013381369019</v>
          </cell>
          <cell r="G5917">
            <v>0.6457827324968477</v>
          </cell>
          <cell r="H5917">
            <v>62.737792462068761</v>
          </cell>
          <cell r="J5917">
            <v>0.21409999999999998</v>
          </cell>
          <cell r="Q5917">
            <v>8.193339375E-2</v>
          </cell>
          <cell r="R5917">
            <v>64.57827324968477</v>
          </cell>
          <cell r="S5917">
            <v>6273.7792462068765</v>
          </cell>
        </row>
        <row r="5918">
          <cell r="A5918" t="str">
            <v>G08</v>
          </cell>
          <cell r="C5918" t="str">
            <v>型钢</v>
          </cell>
          <cell r="D5918" t="str">
            <v>t</v>
          </cell>
          <cell r="E5918">
            <v>2.4824938125000006E-3</v>
          </cell>
          <cell r="F5918">
            <v>788.18013381369019</v>
          </cell>
          <cell r="G5918">
            <v>1.9566523053279083</v>
          </cell>
          <cell r="H5918">
            <v>190.0887714626063</v>
          </cell>
          <cell r="J5918">
            <v>0.64870000000000005</v>
          </cell>
          <cell r="Q5918">
            <v>0.24824938125000007</v>
          </cell>
          <cell r="R5918">
            <v>195.66523053279084</v>
          </cell>
          <cell r="S5918">
            <v>19008.877146260631</v>
          </cell>
        </row>
        <row r="5919">
          <cell r="C5919">
            <v>0</v>
          </cell>
          <cell r="D5919">
            <v>0</v>
          </cell>
          <cell r="E5919">
            <v>0</v>
          </cell>
          <cell r="F5919">
            <v>0</v>
          </cell>
          <cell r="G5919">
            <v>0</v>
          </cell>
          <cell r="H5919">
            <v>0</v>
          </cell>
          <cell r="Q5919">
            <v>0</v>
          </cell>
          <cell r="R5919">
            <v>0</v>
          </cell>
          <cell r="S5919">
            <v>0</v>
          </cell>
        </row>
        <row r="5920">
          <cell r="C5920">
            <v>0</v>
          </cell>
          <cell r="D5920">
            <v>0</v>
          </cell>
          <cell r="E5920">
            <v>0</v>
          </cell>
          <cell r="F5920">
            <v>0</v>
          </cell>
          <cell r="G5920">
            <v>0</v>
          </cell>
          <cell r="H5920">
            <v>0</v>
          </cell>
          <cell r="Q5920">
            <v>0</v>
          </cell>
          <cell r="R5920">
            <v>0</v>
          </cell>
          <cell r="S5920">
            <v>0</v>
          </cell>
        </row>
        <row r="5921">
          <cell r="C5921">
            <v>0</v>
          </cell>
          <cell r="D5921">
            <v>0</v>
          </cell>
          <cell r="E5921">
            <v>0</v>
          </cell>
          <cell r="F5921">
            <v>0</v>
          </cell>
          <cell r="G5921">
            <v>0</v>
          </cell>
          <cell r="H5921">
            <v>0</v>
          </cell>
          <cell r="Q5921">
            <v>0</v>
          </cell>
          <cell r="R5921">
            <v>0</v>
          </cell>
          <cell r="S5921">
            <v>0</v>
          </cell>
        </row>
        <row r="5922">
          <cell r="C5922">
            <v>0</v>
          </cell>
          <cell r="D5922">
            <v>0</v>
          </cell>
          <cell r="E5922">
            <v>0</v>
          </cell>
          <cell r="F5922">
            <v>0</v>
          </cell>
          <cell r="G5922">
            <v>0</v>
          </cell>
          <cell r="H5922">
            <v>0</v>
          </cell>
          <cell r="Q5922">
            <v>0</v>
          </cell>
          <cell r="R5922">
            <v>0</v>
          </cell>
          <cell r="S5922">
            <v>0</v>
          </cell>
        </row>
        <row r="5923">
          <cell r="C5923">
            <v>0</v>
          </cell>
          <cell r="D5923">
            <v>0</v>
          </cell>
          <cell r="E5923">
            <v>0</v>
          </cell>
          <cell r="F5923">
            <v>0</v>
          </cell>
          <cell r="G5923">
            <v>0</v>
          </cell>
          <cell r="H5923">
            <v>0</v>
          </cell>
          <cell r="Q5923">
            <v>0</v>
          </cell>
          <cell r="R5923">
            <v>0</v>
          </cell>
          <cell r="S5923">
            <v>0</v>
          </cell>
        </row>
        <row r="5924">
          <cell r="C5924">
            <v>0</v>
          </cell>
          <cell r="D5924">
            <v>0</v>
          </cell>
          <cell r="E5924">
            <v>0</v>
          </cell>
          <cell r="F5924">
            <v>0</v>
          </cell>
          <cell r="G5924">
            <v>0</v>
          </cell>
          <cell r="H5924">
            <v>0</v>
          </cell>
          <cell r="Q5924">
            <v>0</v>
          </cell>
          <cell r="R5924">
            <v>0</v>
          </cell>
          <cell r="S5924">
            <v>0</v>
          </cell>
        </row>
        <row r="5925">
          <cell r="C5925">
            <v>0</v>
          </cell>
          <cell r="D5925">
            <v>0</v>
          </cell>
          <cell r="E5925">
            <v>0</v>
          </cell>
          <cell r="F5925">
            <v>0</v>
          </cell>
          <cell r="G5925">
            <v>0</v>
          </cell>
          <cell r="H5925">
            <v>0</v>
          </cell>
          <cell r="Q5925">
            <v>0</v>
          </cell>
          <cell r="R5925">
            <v>0</v>
          </cell>
          <cell r="S5925">
            <v>0</v>
          </cell>
        </row>
        <row r="5926">
          <cell r="C5926">
            <v>0</v>
          </cell>
          <cell r="D5926">
            <v>0</v>
          </cell>
          <cell r="E5926">
            <v>0</v>
          </cell>
          <cell r="F5926">
            <v>0</v>
          </cell>
          <cell r="G5926">
            <v>0</v>
          </cell>
          <cell r="H5926">
            <v>0</v>
          </cell>
          <cell r="Q5926">
            <v>0</v>
          </cell>
          <cell r="R5926">
            <v>0</v>
          </cell>
          <cell r="S5926">
            <v>0</v>
          </cell>
        </row>
        <row r="5927">
          <cell r="C5927">
            <v>0</v>
          </cell>
          <cell r="D5927">
            <v>0</v>
          </cell>
          <cell r="E5927">
            <v>0</v>
          </cell>
          <cell r="F5927">
            <v>0</v>
          </cell>
          <cell r="G5927">
            <v>0</v>
          </cell>
          <cell r="H5927">
            <v>0</v>
          </cell>
          <cell r="Q5927">
            <v>0</v>
          </cell>
          <cell r="R5927">
            <v>0</v>
          </cell>
          <cell r="S5927">
            <v>0</v>
          </cell>
        </row>
        <row r="5928">
          <cell r="C5928">
            <v>0</v>
          </cell>
          <cell r="D5928">
            <v>0</v>
          </cell>
          <cell r="E5928">
            <v>0</v>
          </cell>
          <cell r="F5928">
            <v>0</v>
          </cell>
          <cell r="G5928">
            <v>0</v>
          </cell>
          <cell r="H5928">
            <v>0</v>
          </cell>
          <cell r="Q5928">
            <v>0</v>
          </cell>
          <cell r="R5928">
            <v>0</v>
          </cell>
          <cell r="S5928">
            <v>0</v>
          </cell>
        </row>
        <row r="5929">
          <cell r="C5929">
            <v>0</v>
          </cell>
          <cell r="D5929">
            <v>0</v>
          </cell>
          <cell r="E5929">
            <v>0</v>
          </cell>
          <cell r="F5929">
            <v>0</v>
          </cell>
          <cell r="G5929">
            <v>0</v>
          </cell>
          <cell r="H5929">
            <v>0</v>
          </cell>
          <cell r="Q5929">
            <v>0</v>
          </cell>
          <cell r="R5929">
            <v>0</v>
          </cell>
          <cell r="S5929">
            <v>0</v>
          </cell>
        </row>
        <row r="5930">
          <cell r="C5930">
            <v>0</v>
          </cell>
          <cell r="D5930">
            <v>0</v>
          </cell>
          <cell r="E5930">
            <v>0</v>
          </cell>
          <cell r="F5930">
            <v>0</v>
          </cell>
          <cell r="G5930">
            <v>0</v>
          </cell>
          <cell r="H5930">
            <v>0</v>
          </cell>
          <cell r="Q5930">
            <v>0</v>
          </cell>
          <cell r="R5930">
            <v>0</v>
          </cell>
          <cell r="S5930">
            <v>0</v>
          </cell>
        </row>
        <row r="5931">
          <cell r="C5931">
            <v>0</v>
          </cell>
          <cell r="D5931">
            <v>0</v>
          </cell>
          <cell r="E5931">
            <v>0</v>
          </cell>
          <cell r="F5931">
            <v>0</v>
          </cell>
          <cell r="G5931">
            <v>0</v>
          </cell>
          <cell r="H5931">
            <v>0</v>
          </cell>
          <cell r="Q5931">
            <v>0</v>
          </cell>
          <cell r="R5931">
            <v>0</v>
          </cell>
          <cell r="S5931">
            <v>0</v>
          </cell>
        </row>
        <row r="5932">
          <cell r="A5932" t="str">
            <v>m998</v>
          </cell>
          <cell r="C5932" t="str">
            <v>其它材料费</v>
          </cell>
          <cell r="D5932" t="str">
            <v>%</v>
          </cell>
          <cell r="E5932">
            <v>1.9134375000000002E-3</v>
          </cell>
          <cell r="F5932">
            <v>4.4917031728002872</v>
          </cell>
          <cell r="G5932">
            <v>8.5945932897050509E-3</v>
          </cell>
          <cell r="H5932">
            <v>0.83496473809484573</v>
          </cell>
          <cell r="J5932">
            <v>0.5</v>
          </cell>
          <cell r="Q5932">
            <v>0.19134375000000003</v>
          </cell>
          <cell r="R5932">
            <v>0.85945932897050514</v>
          </cell>
          <cell r="S5932">
            <v>83.49647380948457</v>
          </cell>
        </row>
        <row r="5933">
          <cell r="A5933" t="str">
            <v>m999</v>
          </cell>
          <cell r="C5933" t="str">
            <v>其它材料费</v>
          </cell>
          <cell r="D5933" t="str">
            <v>usd</v>
          </cell>
          <cell r="E5933">
            <v>3.8268750000000004E-2</v>
          </cell>
          <cell r="F5933">
            <v>1</v>
          </cell>
          <cell r="G5933">
            <v>3.8268750000000004E-2</v>
          </cell>
          <cell r="H5933">
            <v>3.7178090625000006</v>
          </cell>
          <cell r="J5933">
            <v>10</v>
          </cell>
          <cell r="Q5933">
            <v>3.8268750000000002</v>
          </cell>
          <cell r="R5933">
            <v>3.8268750000000002</v>
          </cell>
          <cell r="S5933">
            <v>371.78090625000004</v>
          </cell>
        </row>
        <row r="5934">
          <cell r="A5934" t="str">
            <v>E000</v>
          </cell>
          <cell r="B5934">
            <v>3</v>
          </cell>
          <cell r="C5934" t="str">
            <v>施工设备</v>
          </cell>
          <cell r="G5934">
            <v>1.7115002354420741</v>
          </cell>
          <cell r="H5934">
            <v>166.2722478731975</v>
          </cell>
          <cell r="Q5934">
            <v>0</v>
          </cell>
          <cell r="R5934">
            <v>171.15002354420741</v>
          </cell>
          <cell r="S5934">
            <v>16627.224787319748</v>
          </cell>
        </row>
        <row r="5935">
          <cell r="A5935" t="str">
            <v>E701-1</v>
          </cell>
          <cell r="C5935" t="str">
            <v>交流电焊机</v>
          </cell>
          <cell r="D5935" t="str">
            <v>台班</v>
          </cell>
          <cell r="E5935">
            <v>1.6838250000000001E-3</v>
          </cell>
          <cell r="F5935">
            <v>30.256058738867754</v>
          </cell>
          <cell r="G5935">
            <v>5.0945908105973998E-2</v>
          </cell>
          <cell r="H5935">
            <v>4.9493949724953739</v>
          </cell>
          <cell r="J5935">
            <v>0.44</v>
          </cell>
          <cell r="Q5935">
            <v>0.16838250000000002</v>
          </cell>
          <cell r="R5935">
            <v>5.0945908105974</v>
          </cell>
          <cell r="S5935">
            <v>494.9394972495374</v>
          </cell>
        </row>
        <row r="5936">
          <cell r="A5936" t="str">
            <v>E702</v>
          </cell>
          <cell r="C5936" t="str">
            <v>对焊机</v>
          </cell>
          <cell r="D5936" t="str">
            <v>台班</v>
          </cell>
          <cell r="E5936">
            <v>3.8842781250000007E-2</v>
          </cell>
          <cell r="F5936">
            <v>42.750654662147802</v>
          </cell>
          <cell r="G5936">
            <v>1.6605543273361001</v>
          </cell>
          <cell r="H5936">
            <v>161.32285290070215</v>
          </cell>
          <cell r="J5936">
            <v>10.15</v>
          </cell>
          <cell r="Q5936">
            <v>3.8842781250000007</v>
          </cell>
          <cell r="R5936">
            <v>166.05543273361002</v>
          </cell>
          <cell r="S5936">
            <v>16132.285290070215</v>
          </cell>
        </row>
        <row r="5937">
          <cell r="C5937">
            <v>0</v>
          </cell>
          <cell r="D5937">
            <v>0</v>
          </cell>
          <cell r="E5937">
            <v>0</v>
          </cell>
          <cell r="F5937">
            <v>0</v>
          </cell>
          <cell r="G5937">
            <v>0</v>
          </cell>
          <cell r="H5937">
            <v>0</v>
          </cell>
          <cell r="Q5937">
            <v>0</v>
          </cell>
          <cell r="R5937">
            <v>0</v>
          </cell>
          <cell r="S5937">
            <v>0</v>
          </cell>
        </row>
        <row r="5938">
          <cell r="C5938">
            <v>0</v>
          </cell>
          <cell r="D5938">
            <v>0</v>
          </cell>
          <cell r="E5938">
            <v>0</v>
          </cell>
          <cell r="F5938">
            <v>0</v>
          </cell>
          <cell r="G5938">
            <v>0</v>
          </cell>
          <cell r="H5938">
            <v>0</v>
          </cell>
          <cell r="Q5938">
            <v>0</v>
          </cell>
          <cell r="R5938">
            <v>0</v>
          </cell>
          <cell r="S5938">
            <v>0</v>
          </cell>
        </row>
        <row r="5939">
          <cell r="C5939">
            <v>0</v>
          </cell>
          <cell r="D5939">
            <v>0</v>
          </cell>
          <cell r="E5939">
            <v>0</v>
          </cell>
          <cell r="F5939">
            <v>0</v>
          </cell>
          <cell r="G5939">
            <v>0</v>
          </cell>
          <cell r="H5939">
            <v>0</v>
          </cell>
          <cell r="Q5939">
            <v>0</v>
          </cell>
          <cell r="R5939">
            <v>0</v>
          </cell>
          <cell r="S5939">
            <v>0</v>
          </cell>
        </row>
        <row r="5940">
          <cell r="C5940">
            <v>0</v>
          </cell>
          <cell r="D5940">
            <v>0</v>
          </cell>
          <cell r="E5940">
            <v>0</v>
          </cell>
          <cell r="F5940">
            <v>0</v>
          </cell>
          <cell r="G5940">
            <v>0</v>
          </cell>
          <cell r="H5940">
            <v>0</v>
          </cell>
          <cell r="Q5940">
            <v>0</v>
          </cell>
          <cell r="R5940">
            <v>0</v>
          </cell>
          <cell r="S5940">
            <v>0</v>
          </cell>
        </row>
        <row r="5941">
          <cell r="C5941">
            <v>0</v>
          </cell>
          <cell r="D5941">
            <v>0</v>
          </cell>
          <cell r="E5941">
            <v>0</v>
          </cell>
          <cell r="F5941">
            <v>0</v>
          </cell>
          <cell r="G5941">
            <v>0</v>
          </cell>
          <cell r="H5941">
            <v>0</v>
          </cell>
          <cell r="Q5941">
            <v>0</v>
          </cell>
          <cell r="R5941">
            <v>0</v>
          </cell>
          <cell r="S5941">
            <v>0</v>
          </cell>
        </row>
        <row r="5942">
          <cell r="C5942">
            <v>0</v>
          </cell>
          <cell r="D5942">
            <v>0</v>
          </cell>
          <cell r="E5942">
            <v>0</v>
          </cell>
          <cell r="F5942">
            <v>0</v>
          </cell>
          <cell r="G5942">
            <v>0</v>
          </cell>
          <cell r="H5942">
            <v>0</v>
          </cell>
          <cell r="Q5942">
            <v>0</v>
          </cell>
          <cell r="R5942">
            <v>0</v>
          </cell>
          <cell r="S5942">
            <v>0</v>
          </cell>
        </row>
        <row r="5943">
          <cell r="C5943">
            <v>0</v>
          </cell>
          <cell r="D5943">
            <v>0</v>
          </cell>
          <cell r="E5943">
            <v>0</v>
          </cell>
          <cell r="F5943">
            <v>0</v>
          </cell>
          <cell r="G5943">
            <v>0</v>
          </cell>
          <cell r="H5943">
            <v>0</v>
          </cell>
          <cell r="Q5943">
            <v>0</v>
          </cell>
          <cell r="R5943">
            <v>0</v>
          </cell>
          <cell r="S5943">
            <v>0</v>
          </cell>
        </row>
        <row r="5944">
          <cell r="C5944">
            <v>0</v>
          </cell>
          <cell r="D5944">
            <v>0</v>
          </cell>
          <cell r="E5944">
            <v>0</v>
          </cell>
          <cell r="F5944">
            <v>0</v>
          </cell>
          <cell r="G5944">
            <v>0</v>
          </cell>
          <cell r="H5944">
            <v>0</v>
          </cell>
          <cell r="Q5944">
            <v>0</v>
          </cell>
          <cell r="R5944">
            <v>0</v>
          </cell>
          <cell r="S5944">
            <v>0</v>
          </cell>
        </row>
        <row r="5945">
          <cell r="C5945">
            <v>0</v>
          </cell>
          <cell r="D5945">
            <v>0</v>
          </cell>
          <cell r="E5945">
            <v>0</v>
          </cell>
          <cell r="F5945">
            <v>0</v>
          </cell>
          <cell r="H5945">
            <v>0</v>
          </cell>
          <cell r="Q5945">
            <v>0</v>
          </cell>
          <cell r="R5945">
            <v>0</v>
          </cell>
          <cell r="S5945">
            <v>0</v>
          </cell>
        </row>
        <row r="5946">
          <cell r="C5946">
            <v>0</v>
          </cell>
          <cell r="D5946">
            <v>0</v>
          </cell>
          <cell r="E5946">
            <v>0</v>
          </cell>
          <cell r="F5946">
            <v>0</v>
          </cell>
          <cell r="H5946">
            <v>0</v>
          </cell>
          <cell r="Q5946">
            <v>0</v>
          </cell>
          <cell r="R5946">
            <v>0</v>
          </cell>
          <cell r="S5946">
            <v>0</v>
          </cell>
        </row>
        <row r="5947">
          <cell r="B5947">
            <v>4</v>
          </cell>
          <cell r="C5947" t="str">
            <v>基本直接费</v>
          </cell>
          <cell r="G5947">
            <v>5.745380107171699</v>
          </cell>
        </row>
        <row r="5948">
          <cell r="B5948">
            <v>5</v>
          </cell>
          <cell r="C5948" t="str">
            <v>其他直接费</v>
          </cell>
          <cell r="G5948">
            <v>0.93285158695353287</v>
          </cell>
        </row>
        <row r="5949">
          <cell r="B5949">
            <v>6</v>
          </cell>
          <cell r="C5949" t="str">
            <v>间接费</v>
          </cell>
          <cell r="G5949">
            <v>0.43242258914671117</v>
          </cell>
        </row>
        <row r="5950">
          <cell r="B5950">
            <v>7</v>
          </cell>
          <cell r="C5950" t="str">
            <v>合计</v>
          </cell>
          <cell r="G5950">
            <v>7.110654283271943</v>
          </cell>
        </row>
        <row r="5952">
          <cell r="B5952" t="str">
            <v>单   价   分   析   表</v>
          </cell>
          <cell r="J5952" t="str">
            <v>工序划分</v>
          </cell>
          <cell r="Q5952" t="str">
            <v>汇总项</v>
          </cell>
        </row>
        <row r="5954">
          <cell r="A5954" t="str">
            <v>BOQ系数</v>
          </cell>
          <cell r="B5954" t="str">
            <v>项目编号:</v>
          </cell>
          <cell r="C5954" t="str">
            <v>扶手3</v>
          </cell>
          <cell r="G5954" t="str">
            <v>数量</v>
          </cell>
          <cell r="H5954">
            <v>20.5</v>
          </cell>
          <cell r="I5954" t="str">
            <v>单价</v>
          </cell>
        </row>
        <row r="5955">
          <cell r="B5955" t="str">
            <v>项目名称:</v>
          </cell>
          <cell r="C5955" t="str">
            <v>M.S flat vertical guard strips 40 x 3mm inlcuding M.S cleats 40 x 6mm bolted to distribution chamber walls, M.S stringer 40 x 6mm all fillet welded</v>
          </cell>
          <cell r="G5955" t="str">
            <v>单位</v>
          </cell>
          <cell r="H5955">
            <v>0</v>
          </cell>
          <cell r="I5955">
            <v>7.0030024557368389</v>
          </cell>
          <cell r="J5955" t="str">
            <v>扶手</v>
          </cell>
        </row>
        <row r="5956">
          <cell r="A5956" t="str">
            <v>扶手3</v>
          </cell>
          <cell r="B5956" t="str">
            <v>单   价:</v>
          </cell>
          <cell r="C5956">
            <v>7.0030024557368389</v>
          </cell>
          <cell r="D5956" t="str">
            <v>USD/</v>
          </cell>
          <cell r="G5956" t="str">
            <v>定额单位</v>
          </cell>
          <cell r="I5956">
            <v>680</v>
          </cell>
          <cell r="J5956" t="str">
            <v>3=643</v>
          </cell>
        </row>
        <row r="5957">
          <cell r="A5957" t="str">
            <v>定额号</v>
          </cell>
          <cell r="B5957" t="str">
            <v>E01</v>
          </cell>
          <cell r="C5957" t="str">
            <v>名称及规格</v>
          </cell>
          <cell r="D5957" t="str">
            <v>单位</v>
          </cell>
          <cell r="E5957" t="str">
            <v>数  量</v>
          </cell>
          <cell r="F5957" t="str">
            <v>单价</v>
          </cell>
          <cell r="G5957" t="str">
            <v>合价</v>
          </cell>
          <cell r="J5957" t="str">
            <v>T</v>
          </cell>
          <cell r="Q5957" t="str">
            <v>数量汇总</v>
          </cell>
          <cell r="R5957" t="str">
            <v>价格汇总(美元)</v>
          </cell>
          <cell r="S5957" t="str">
            <v>价格汇总(当地币)</v>
          </cell>
        </row>
        <row r="5958">
          <cell r="G5958" t="str">
            <v>美元</v>
          </cell>
          <cell r="H5958" t="str">
            <v>当地币</v>
          </cell>
          <cell r="J5958">
            <v>3.7439999999999999E-3</v>
          </cell>
        </row>
        <row r="5959">
          <cell r="A5959" t="str">
            <v>L00</v>
          </cell>
          <cell r="B5959">
            <v>1</v>
          </cell>
          <cell r="C5959" t="str">
            <v>人工</v>
          </cell>
          <cell r="G5959">
            <v>0.53728615954709213</v>
          </cell>
          <cell r="H5959">
            <v>52.197350400000005</v>
          </cell>
          <cell r="Q5959">
            <v>0</v>
          </cell>
          <cell r="R5959">
            <v>11.014366270715389</v>
          </cell>
          <cell r="S5959">
            <v>1070.0456832</v>
          </cell>
        </row>
        <row r="5960">
          <cell r="A5960" t="str">
            <v>L10</v>
          </cell>
          <cell r="B5960">
            <v>1.1000000000000001</v>
          </cell>
          <cell r="C5960" t="str">
            <v>力工</v>
          </cell>
          <cell r="D5960" t="str">
            <v>day</v>
          </cell>
          <cell r="E5960">
            <v>0.13298688</v>
          </cell>
          <cell r="F5960">
            <v>2.8821410190427175</v>
          </cell>
          <cell r="G5960">
            <v>0.38328694184251161</v>
          </cell>
          <cell r="H5960">
            <v>37.236326400000003</v>
          </cell>
          <cell r="J5960">
            <v>35.520000000000003</v>
          </cell>
          <cell r="Q5960">
            <v>2.72623104</v>
          </cell>
          <cell r="R5960">
            <v>7.8573823077714877</v>
          </cell>
          <cell r="S5960">
            <v>763.34469120000006</v>
          </cell>
        </row>
        <row r="5961">
          <cell r="A5961" t="str">
            <v>L20</v>
          </cell>
          <cell r="B5961">
            <v>1.2</v>
          </cell>
          <cell r="C5961" t="str">
            <v>技工</v>
          </cell>
          <cell r="D5961" t="str">
            <v>day</v>
          </cell>
          <cell r="E5961">
            <v>3.324672E-2</v>
          </cell>
          <cell r="F5961">
            <v>4.6320123520329384</v>
          </cell>
          <cell r="G5961">
            <v>0.15399921770458053</v>
          </cell>
          <cell r="H5961">
            <v>14.961023999999998</v>
          </cell>
          <cell r="J5961">
            <v>8.8800000000000008</v>
          </cell>
          <cell r="Q5961">
            <v>0.68155776000000001</v>
          </cell>
          <cell r="R5961">
            <v>3.1569839629439009</v>
          </cell>
          <cell r="S5961">
            <v>306.70099199999999</v>
          </cell>
        </row>
        <row r="5962">
          <cell r="A5962" t="str">
            <v>M000</v>
          </cell>
          <cell r="B5962">
            <v>2</v>
          </cell>
          <cell r="C5962" t="str">
            <v>建筑材料</v>
          </cell>
          <cell r="G5962">
            <v>3.4466758041323371</v>
          </cell>
          <cell r="H5962">
            <v>334.84455437145658</v>
          </cell>
          <cell r="Q5962">
            <v>0</v>
          </cell>
          <cell r="R5962">
            <v>70.65685398471291</v>
          </cell>
          <cell r="S5962">
            <v>6864.3133646148599</v>
          </cell>
        </row>
        <row r="5963">
          <cell r="A5963" t="str">
            <v>Y07</v>
          </cell>
          <cell r="C5963" t="str">
            <v>防锈漆</v>
          </cell>
          <cell r="D5963" t="str">
            <v>kg</v>
          </cell>
          <cell r="E5963">
            <v>6.3647999999999996E-2</v>
          </cell>
          <cell r="F5963">
            <v>1.8577777777777782</v>
          </cell>
          <cell r="G5963">
            <v>0.11824384000000002</v>
          </cell>
          <cell r="H5963">
            <v>11.487389056000003</v>
          </cell>
          <cell r="J5963">
            <v>17</v>
          </cell>
          <cell r="Q5963">
            <v>1.3047839999999999</v>
          </cell>
          <cell r="R5963">
            <v>2.4239987200000002</v>
          </cell>
          <cell r="S5963">
            <v>235.49147564800006</v>
          </cell>
        </row>
        <row r="5964">
          <cell r="A5964" t="str">
            <v>Y02</v>
          </cell>
          <cell r="C5964" t="str">
            <v>汽油</v>
          </cell>
          <cell r="D5964" t="str">
            <v>kg</v>
          </cell>
          <cell r="E5964">
            <v>2.0591999999999999E-2</v>
          </cell>
          <cell r="F5964">
            <v>1.5205778479777095</v>
          </cell>
          <cell r="G5964">
            <v>3.1311739045556994E-2</v>
          </cell>
          <cell r="H5964">
            <v>3.0419354482758623</v>
          </cell>
          <cell r="J5964">
            <v>5.5</v>
          </cell>
          <cell r="Q5964">
            <v>0.42213599999999996</v>
          </cell>
          <cell r="R5964">
            <v>0.64189065043391835</v>
          </cell>
          <cell r="S5964">
            <v>62.359676689655174</v>
          </cell>
        </row>
        <row r="5965">
          <cell r="A5965" t="str">
            <v>G14</v>
          </cell>
          <cell r="C5965" t="str">
            <v>电焊条</v>
          </cell>
          <cell r="D5965" t="str">
            <v>kg</v>
          </cell>
          <cell r="E5965">
            <v>6.8627519999999997E-2</v>
          </cell>
          <cell r="F5965">
            <v>1.2506433350488935</v>
          </cell>
          <cell r="G5965">
            <v>8.5828550488934632E-2</v>
          </cell>
          <cell r="H5965">
            <v>8.3382436799999997</v>
          </cell>
          <cell r="J5965">
            <v>18.329999999999998</v>
          </cell>
          <cell r="Q5965">
            <v>1.40686416</v>
          </cell>
          <cell r="R5965">
            <v>1.7594852850231599</v>
          </cell>
          <cell r="S5965">
            <v>170.93399543999999</v>
          </cell>
        </row>
        <row r="5966">
          <cell r="A5966" t="str">
            <v>G03</v>
          </cell>
          <cell r="C5966" t="str">
            <v>钢筋10</v>
          </cell>
          <cell r="D5966" t="str">
            <v>t</v>
          </cell>
          <cell r="E5966">
            <v>7.3831679999999998E-4</v>
          </cell>
          <cell r="F5966">
            <v>788.18013381369019</v>
          </cell>
          <cell r="G5966">
            <v>0.58192663422089552</v>
          </cell>
          <cell r="H5966">
            <v>56.534172514560005</v>
          </cell>
          <cell r="J5966">
            <v>0.19719999999999999</v>
          </cell>
          <cell r="Q5966">
            <v>1.5135494399999999E-2</v>
          </cell>
          <cell r="R5966">
            <v>11.929496001528358</v>
          </cell>
          <cell r="S5966">
            <v>1158.9505365484802</v>
          </cell>
        </row>
        <row r="5967">
          <cell r="A5967" t="str">
            <v>G06</v>
          </cell>
          <cell r="C5967" t="str">
            <v>钢筋20</v>
          </cell>
          <cell r="D5967" t="str">
            <v>t</v>
          </cell>
          <cell r="E5967">
            <v>8.0159039999999995E-4</v>
          </cell>
          <cell r="F5967">
            <v>788.18013381369019</v>
          </cell>
          <cell r="G5967">
            <v>0.63179762873576939</v>
          </cell>
          <cell r="H5967">
            <v>61.379139631679998</v>
          </cell>
          <cell r="J5967">
            <v>0.21409999999999998</v>
          </cell>
          <cell r="Q5967">
            <v>1.64326032E-2</v>
          </cell>
          <cell r="R5967">
            <v>12.951851389083272</v>
          </cell>
          <cell r="S5967">
            <v>1258.2723624494399</v>
          </cell>
        </row>
        <row r="5968">
          <cell r="A5968" t="str">
            <v>G08</v>
          </cell>
          <cell r="C5968" t="str">
            <v>型钢</v>
          </cell>
          <cell r="D5968" t="str">
            <v>t</v>
          </cell>
          <cell r="E5968">
            <v>2.4287328000000001E-3</v>
          </cell>
          <cell r="F5968">
            <v>788.18013381369019</v>
          </cell>
          <cell r="G5968">
            <v>1.9142789433016985</v>
          </cell>
          <cell r="H5968">
            <v>185.97219934176002</v>
          </cell>
          <cell r="J5968">
            <v>0.64870000000000005</v>
          </cell>
          <cell r="Q5968">
            <v>4.9789022400000001E-2</v>
          </cell>
          <cell r="R5968">
            <v>39.242718337684821</v>
          </cell>
          <cell r="S5968">
            <v>3812.4300865060804</v>
          </cell>
        </row>
        <row r="5969">
          <cell r="C5969">
            <v>0</v>
          </cell>
          <cell r="D5969">
            <v>0</v>
          </cell>
          <cell r="E5969">
            <v>0</v>
          </cell>
          <cell r="F5969">
            <v>0</v>
          </cell>
          <cell r="G5969">
            <v>0</v>
          </cell>
          <cell r="H5969">
            <v>0</v>
          </cell>
          <cell r="Q5969">
            <v>0</v>
          </cell>
          <cell r="R5969">
            <v>0</v>
          </cell>
          <cell r="S5969">
            <v>0</v>
          </cell>
        </row>
        <row r="5970">
          <cell r="C5970">
            <v>0</v>
          </cell>
          <cell r="D5970">
            <v>0</v>
          </cell>
          <cell r="E5970">
            <v>0</v>
          </cell>
          <cell r="F5970">
            <v>0</v>
          </cell>
          <cell r="G5970">
            <v>0</v>
          </cell>
          <cell r="H5970">
            <v>0</v>
          </cell>
          <cell r="Q5970">
            <v>0</v>
          </cell>
          <cell r="R5970">
            <v>0</v>
          </cell>
          <cell r="S5970">
            <v>0</v>
          </cell>
        </row>
        <row r="5971">
          <cell r="C5971">
            <v>0</v>
          </cell>
          <cell r="D5971">
            <v>0</v>
          </cell>
          <cell r="E5971">
            <v>0</v>
          </cell>
          <cell r="F5971">
            <v>0</v>
          </cell>
          <cell r="G5971">
            <v>0</v>
          </cell>
          <cell r="H5971">
            <v>0</v>
          </cell>
          <cell r="Q5971">
            <v>0</v>
          </cell>
          <cell r="R5971">
            <v>0</v>
          </cell>
          <cell r="S5971">
            <v>0</v>
          </cell>
        </row>
        <row r="5972">
          <cell r="C5972">
            <v>0</v>
          </cell>
          <cell r="D5972">
            <v>0</v>
          </cell>
          <cell r="E5972">
            <v>0</v>
          </cell>
          <cell r="F5972">
            <v>0</v>
          </cell>
          <cell r="G5972">
            <v>0</v>
          </cell>
          <cell r="H5972">
            <v>0</v>
          </cell>
          <cell r="Q5972">
            <v>0</v>
          </cell>
          <cell r="R5972">
            <v>0</v>
          </cell>
          <cell r="S5972">
            <v>0</v>
          </cell>
        </row>
        <row r="5973">
          <cell r="C5973">
            <v>0</v>
          </cell>
          <cell r="D5973">
            <v>0</v>
          </cell>
          <cell r="E5973">
            <v>0</v>
          </cell>
          <cell r="F5973">
            <v>0</v>
          </cell>
          <cell r="G5973">
            <v>0</v>
          </cell>
          <cell r="H5973">
            <v>0</v>
          </cell>
          <cell r="Q5973">
            <v>0</v>
          </cell>
          <cell r="R5973">
            <v>0</v>
          </cell>
          <cell r="S5973">
            <v>0</v>
          </cell>
        </row>
        <row r="5974">
          <cell r="C5974">
            <v>0</v>
          </cell>
          <cell r="D5974">
            <v>0</v>
          </cell>
          <cell r="E5974">
            <v>0</v>
          </cell>
          <cell r="F5974">
            <v>0</v>
          </cell>
          <cell r="G5974">
            <v>0</v>
          </cell>
          <cell r="H5974">
            <v>0</v>
          </cell>
          <cell r="Q5974">
            <v>0</v>
          </cell>
          <cell r="R5974">
            <v>0</v>
          </cell>
          <cell r="S5974">
            <v>0</v>
          </cell>
        </row>
        <row r="5975">
          <cell r="C5975">
            <v>0</v>
          </cell>
          <cell r="D5975">
            <v>0</v>
          </cell>
          <cell r="E5975">
            <v>0</v>
          </cell>
          <cell r="F5975">
            <v>0</v>
          </cell>
          <cell r="G5975">
            <v>0</v>
          </cell>
          <cell r="H5975">
            <v>0</v>
          </cell>
          <cell r="Q5975">
            <v>0</v>
          </cell>
          <cell r="R5975">
            <v>0</v>
          </cell>
          <cell r="S5975">
            <v>0</v>
          </cell>
        </row>
        <row r="5976">
          <cell r="C5976">
            <v>0</v>
          </cell>
          <cell r="D5976">
            <v>0</v>
          </cell>
          <cell r="E5976">
            <v>0</v>
          </cell>
          <cell r="F5976">
            <v>0</v>
          </cell>
          <cell r="G5976">
            <v>0</v>
          </cell>
          <cell r="H5976">
            <v>0</v>
          </cell>
          <cell r="Q5976">
            <v>0</v>
          </cell>
          <cell r="R5976">
            <v>0</v>
          </cell>
          <cell r="S5976">
            <v>0</v>
          </cell>
        </row>
        <row r="5977">
          <cell r="C5977">
            <v>0</v>
          </cell>
          <cell r="D5977">
            <v>0</v>
          </cell>
          <cell r="E5977">
            <v>0</v>
          </cell>
          <cell r="F5977">
            <v>0</v>
          </cell>
          <cell r="G5977">
            <v>0</v>
          </cell>
          <cell r="H5977">
            <v>0</v>
          </cell>
          <cell r="Q5977">
            <v>0</v>
          </cell>
          <cell r="R5977">
            <v>0</v>
          </cell>
          <cell r="S5977">
            <v>0</v>
          </cell>
        </row>
        <row r="5978">
          <cell r="C5978">
            <v>0</v>
          </cell>
          <cell r="D5978">
            <v>0</v>
          </cell>
          <cell r="E5978">
            <v>0</v>
          </cell>
          <cell r="F5978">
            <v>0</v>
          </cell>
          <cell r="G5978">
            <v>0</v>
          </cell>
          <cell r="H5978">
            <v>0</v>
          </cell>
          <cell r="Q5978">
            <v>0</v>
          </cell>
          <cell r="R5978">
            <v>0</v>
          </cell>
          <cell r="S5978">
            <v>0</v>
          </cell>
        </row>
        <row r="5979">
          <cell r="C5979">
            <v>0</v>
          </cell>
          <cell r="D5979">
            <v>0</v>
          </cell>
          <cell r="E5979">
            <v>0</v>
          </cell>
          <cell r="F5979">
            <v>0</v>
          </cell>
          <cell r="G5979">
            <v>0</v>
          </cell>
          <cell r="H5979">
            <v>0</v>
          </cell>
          <cell r="Q5979">
            <v>0</v>
          </cell>
          <cell r="R5979">
            <v>0</v>
          </cell>
          <cell r="S5979">
            <v>0</v>
          </cell>
        </row>
        <row r="5980">
          <cell r="C5980">
            <v>0</v>
          </cell>
          <cell r="D5980">
            <v>0</v>
          </cell>
          <cell r="E5980">
            <v>0</v>
          </cell>
          <cell r="F5980">
            <v>0</v>
          </cell>
          <cell r="G5980">
            <v>0</v>
          </cell>
          <cell r="H5980">
            <v>0</v>
          </cell>
          <cell r="Q5980">
            <v>0</v>
          </cell>
          <cell r="R5980">
            <v>0</v>
          </cell>
          <cell r="S5980">
            <v>0</v>
          </cell>
        </row>
        <row r="5981">
          <cell r="C5981">
            <v>0</v>
          </cell>
          <cell r="D5981">
            <v>0</v>
          </cell>
          <cell r="E5981">
            <v>0</v>
          </cell>
          <cell r="F5981">
            <v>0</v>
          </cell>
          <cell r="G5981">
            <v>0</v>
          </cell>
          <cell r="H5981">
            <v>0</v>
          </cell>
          <cell r="Q5981">
            <v>0</v>
          </cell>
          <cell r="R5981">
            <v>0</v>
          </cell>
          <cell r="S5981">
            <v>0</v>
          </cell>
        </row>
        <row r="5982">
          <cell r="A5982" t="str">
            <v>m998</v>
          </cell>
          <cell r="C5982" t="str">
            <v>其它材料费</v>
          </cell>
          <cell r="D5982" t="str">
            <v>%</v>
          </cell>
          <cell r="E5982">
            <v>1.872E-3</v>
          </cell>
          <cell r="F5982">
            <v>4.4917031728002872</v>
          </cell>
          <cell r="G5982">
            <v>8.4084683394821374E-3</v>
          </cell>
          <cell r="H5982">
            <v>0.81688269918068968</v>
          </cell>
          <cell r="J5982">
            <v>0.5</v>
          </cell>
          <cell r="Q5982">
            <v>3.8376E-2</v>
          </cell>
          <cell r="R5982">
            <v>0.17237360095938381</v>
          </cell>
          <cell r="S5982">
            <v>16.746095333204138</v>
          </cell>
        </row>
        <row r="5983">
          <cell r="A5983" t="str">
            <v>m999</v>
          </cell>
          <cell r="C5983" t="str">
            <v>其它材料费</v>
          </cell>
          <cell r="D5983" t="str">
            <v>usd</v>
          </cell>
          <cell r="E5983">
            <v>7.4880000000000002E-2</v>
          </cell>
          <cell r="F5983">
            <v>1</v>
          </cell>
          <cell r="G5983">
            <v>7.4880000000000002E-2</v>
          </cell>
          <cell r="H5983">
            <v>7.2745920000000011</v>
          </cell>
          <cell r="J5983">
            <v>20</v>
          </cell>
          <cell r="Q5983">
            <v>1.53504</v>
          </cell>
          <cell r="R5983">
            <v>1.53504</v>
          </cell>
          <cell r="S5983">
            <v>149.12913600000002</v>
          </cell>
        </row>
        <row r="5984">
          <cell r="A5984" t="str">
            <v>E000</v>
          </cell>
          <cell r="B5984">
            <v>3</v>
          </cell>
          <cell r="C5984" t="str">
            <v>施工设备</v>
          </cell>
          <cell r="G5984">
            <v>1.6744358991331374</v>
          </cell>
          <cell r="H5984">
            <v>162.67144760078432</v>
          </cell>
          <cell r="Q5984">
            <v>0</v>
          </cell>
          <cell r="R5984">
            <v>34.325935932229314</v>
          </cell>
          <cell r="S5984">
            <v>3334.7646758160786</v>
          </cell>
        </row>
        <row r="5985">
          <cell r="A5985" t="str">
            <v>E701-1</v>
          </cell>
          <cell r="C5985" t="str">
            <v>交流电焊机</v>
          </cell>
          <cell r="D5985" t="str">
            <v>台班</v>
          </cell>
          <cell r="E5985">
            <v>1.6473600000000001E-3</v>
          </cell>
          <cell r="F5985">
            <v>30.256058738867754</v>
          </cell>
          <cell r="G5985">
            <v>4.9842620924061186E-2</v>
          </cell>
          <cell r="H5985">
            <v>4.8422106227725443</v>
          </cell>
          <cell r="J5985">
            <v>0.44</v>
          </cell>
          <cell r="Q5985">
            <v>3.3770880000000003E-2</v>
          </cell>
          <cell r="R5985">
            <v>1.0217737289432542</v>
          </cell>
          <cell r="S5985">
            <v>99.265317766837157</v>
          </cell>
        </row>
        <row r="5986">
          <cell r="A5986" t="str">
            <v>E702</v>
          </cell>
          <cell r="C5986" t="str">
            <v>对焊机</v>
          </cell>
          <cell r="D5986" t="str">
            <v>台班</v>
          </cell>
          <cell r="E5986">
            <v>3.8001600000000003E-2</v>
          </cell>
          <cell r="F5986">
            <v>42.750654662147802</v>
          </cell>
          <cell r="G5986">
            <v>1.6245932782090762</v>
          </cell>
          <cell r="H5986">
            <v>157.82923697801175</v>
          </cell>
          <cell r="J5986">
            <v>10.15</v>
          </cell>
          <cell r="Q5986">
            <v>0.77903280000000008</v>
          </cell>
          <cell r="R5986">
            <v>33.304162203286062</v>
          </cell>
          <cell r="S5986">
            <v>3235.499358049241</v>
          </cell>
        </row>
        <row r="5987">
          <cell r="C5987">
            <v>0</v>
          </cell>
          <cell r="D5987">
            <v>0</v>
          </cell>
          <cell r="E5987">
            <v>0</v>
          </cell>
          <cell r="F5987">
            <v>0</v>
          </cell>
          <cell r="G5987">
            <v>0</v>
          </cell>
          <cell r="H5987">
            <v>0</v>
          </cell>
          <cell r="Q5987">
            <v>0</v>
          </cell>
          <cell r="R5987">
            <v>0</v>
          </cell>
          <cell r="S5987">
            <v>0</v>
          </cell>
        </row>
        <row r="5988">
          <cell r="C5988">
            <v>0</v>
          </cell>
          <cell r="D5988">
            <v>0</v>
          </cell>
          <cell r="E5988">
            <v>0</v>
          </cell>
          <cell r="F5988">
            <v>0</v>
          </cell>
          <cell r="G5988">
            <v>0</v>
          </cell>
          <cell r="H5988">
            <v>0</v>
          </cell>
          <cell r="Q5988">
            <v>0</v>
          </cell>
          <cell r="R5988">
            <v>0</v>
          </cell>
          <cell r="S5988">
            <v>0</v>
          </cell>
        </row>
        <row r="5989">
          <cell r="C5989">
            <v>0</v>
          </cell>
          <cell r="D5989">
            <v>0</v>
          </cell>
          <cell r="E5989">
            <v>0</v>
          </cell>
          <cell r="F5989">
            <v>0</v>
          </cell>
          <cell r="G5989">
            <v>0</v>
          </cell>
          <cell r="H5989">
            <v>0</v>
          </cell>
          <cell r="Q5989">
            <v>0</v>
          </cell>
          <cell r="R5989">
            <v>0</v>
          </cell>
          <cell r="S5989">
            <v>0</v>
          </cell>
        </row>
        <row r="5990">
          <cell r="C5990">
            <v>0</v>
          </cell>
          <cell r="D5990">
            <v>0</v>
          </cell>
          <cell r="E5990">
            <v>0</v>
          </cell>
          <cell r="F5990">
            <v>0</v>
          </cell>
          <cell r="G5990">
            <v>0</v>
          </cell>
          <cell r="H5990">
            <v>0</v>
          </cell>
          <cell r="Q5990">
            <v>0</v>
          </cell>
          <cell r="R5990">
            <v>0</v>
          </cell>
          <cell r="S5990">
            <v>0</v>
          </cell>
        </row>
        <row r="5991">
          <cell r="C5991">
            <v>0</v>
          </cell>
          <cell r="D5991">
            <v>0</v>
          </cell>
          <cell r="E5991">
            <v>0</v>
          </cell>
          <cell r="F5991">
            <v>0</v>
          </cell>
          <cell r="G5991">
            <v>0</v>
          </cell>
          <cell r="H5991">
            <v>0</v>
          </cell>
          <cell r="Q5991">
            <v>0</v>
          </cell>
          <cell r="R5991">
            <v>0</v>
          </cell>
          <cell r="S5991">
            <v>0</v>
          </cell>
        </row>
        <row r="5992">
          <cell r="C5992">
            <v>0</v>
          </cell>
          <cell r="D5992">
            <v>0</v>
          </cell>
          <cell r="E5992">
            <v>0</v>
          </cell>
          <cell r="F5992">
            <v>0</v>
          </cell>
          <cell r="G5992">
            <v>0</v>
          </cell>
          <cell r="H5992">
            <v>0</v>
          </cell>
          <cell r="Q5992">
            <v>0</v>
          </cell>
          <cell r="R5992">
            <v>0</v>
          </cell>
          <cell r="S5992">
            <v>0</v>
          </cell>
        </row>
        <row r="5993">
          <cell r="C5993">
            <v>0</v>
          </cell>
          <cell r="D5993">
            <v>0</v>
          </cell>
          <cell r="E5993">
            <v>0</v>
          </cell>
          <cell r="F5993">
            <v>0</v>
          </cell>
          <cell r="G5993">
            <v>0</v>
          </cell>
          <cell r="H5993">
            <v>0</v>
          </cell>
          <cell r="Q5993">
            <v>0</v>
          </cell>
          <cell r="R5993">
            <v>0</v>
          </cell>
          <cell r="S5993">
            <v>0</v>
          </cell>
        </row>
        <row r="5994">
          <cell r="C5994">
            <v>0</v>
          </cell>
          <cell r="D5994">
            <v>0</v>
          </cell>
          <cell r="E5994">
            <v>0</v>
          </cell>
          <cell r="F5994">
            <v>0</v>
          </cell>
          <cell r="G5994">
            <v>0</v>
          </cell>
          <cell r="H5994">
            <v>0</v>
          </cell>
          <cell r="Q5994">
            <v>0</v>
          </cell>
          <cell r="R5994">
            <v>0</v>
          </cell>
          <cell r="S5994">
            <v>0</v>
          </cell>
        </row>
        <row r="5995">
          <cell r="C5995">
            <v>0</v>
          </cell>
          <cell r="D5995">
            <v>0</v>
          </cell>
          <cell r="E5995">
            <v>0</v>
          </cell>
          <cell r="F5995">
            <v>0</v>
          </cell>
          <cell r="H5995">
            <v>0</v>
          </cell>
          <cell r="Q5995">
            <v>0</v>
          </cell>
          <cell r="R5995">
            <v>0</v>
          </cell>
          <cell r="S5995">
            <v>0</v>
          </cell>
        </row>
        <row r="5996">
          <cell r="C5996">
            <v>0</v>
          </cell>
          <cell r="D5996">
            <v>0</v>
          </cell>
          <cell r="E5996">
            <v>0</v>
          </cell>
          <cell r="F5996">
            <v>0</v>
          </cell>
          <cell r="H5996">
            <v>0</v>
          </cell>
          <cell r="Q5996">
            <v>0</v>
          </cell>
          <cell r="R5996">
            <v>0</v>
          </cell>
          <cell r="S5996">
            <v>0</v>
          </cell>
        </row>
        <row r="5997">
          <cell r="B5997">
            <v>4</v>
          </cell>
          <cell r="C5997" t="str">
            <v>基本直接费</v>
          </cell>
          <cell r="G5997">
            <v>5.6583978628125671</v>
          </cell>
        </row>
        <row r="5998">
          <cell r="B5998">
            <v>5</v>
          </cell>
          <cell r="C5998" t="str">
            <v>其他直接费</v>
          </cell>
          <cell r="G5998">
            <v>0.91872867024939497</v>
          </cell>
        </row>
        <row r="5999">
          <cell r="B5999">
            <v>6</v>
          </cell>
          <cell r="C5999" t="str">
            <v>间接费</v>
          </cell>
          <cell r="G5999">
            <v>0.42587592267487634</v>
          </cell>
        </row>
        <row r="6000">
          <cell r="B6000">
            <v>7</v>
          </cell>
          <cell r="C6000" t="str">
            <v>合计</v>
          </cell>
          <cell r="G6000">
            <v>7.0030024557368389</v>
          </cell>
        </row>
        <row r="6002">
          <cell r="B6002" t="str">
            <v>单   价   分   析   表</v>
          </cell>
          <cell r="J6002" t="str">
            <v>工序划分</v>
          </cell>
          <cell r="Q6002" t="str">
            <v>汇总项</v>
          </cell>
        </row>
        <row r="6004">
          <cell r="A6004" t="str">
            <v>BOQ系数</v>
          </cell>
          <cell r="B6004" t="str">
            <v>项目编号:</v>
          </cell>
          <cell r="C6004" t="str">
            <v>扶手4</v>
          </cell>
          <cell r="G6004" t="str">
            <v>数量</v>
          </cell>
          <cell r="H6004">
            <v>180</v>
          </cell>
          <cell r="I6004" t="str">
            <v>单价</v>
          </cell>
        </row>
        <row r="6005">
          <cell r="B6005" t="str">
            <v>项目名称:</v>
          </cell>
          <cell r="C6005" t="str">
            <v xml:space="preserve">40mm Galvanised mild steel tubular balustrades guardrails all framed and welded together, including all necessary labours and fittings on </v>
          </cell>
          <cell r="G6005" t="str">
            <v>单位</v>
          </cell>
          <cell r="H6005">
            <v>0</v>
          </cell>
          <cell r="I6005">
            <v>18.203274965176174</v>
          </cell>
          <cell r="J6005" t="str">
            <v>扶手</v>
          </cell>
        </row>
        <row r="6006">
          <cell r="A6006" t="str">
            <v>扶手4</v>
          </cell>
          <cell r="B6006" t="str">
            <v>单   价:</v>
          </cell>
          <cell r="C6006">
            <v>18.203274965176174</v>
          </cell>
          <cell r="D6006" t="str">
            <v>USD/</v>
          </cell>
          <cell r="G6006" t="str">
            <v>定额单位</v>
          </cell>
          <cell r="I6006">
            <v>1768</v>
          </cell>
          <cell r="J6006" t="str">
            <v>3=643</v>
          </cell>
        </row>
        <row r="6007">
          <cell r="A6007" t="str">
            <v>定额号</v>
          </cell>
          <cell r="B6007" t="str">
            <v>E01</v>
          </cell>
          <cell r="C6007" t="str">
            <v>名称及规格</v>
          </cell>
          <cell r="D6007" t="str">
            <v>单位</v>
          </cell>
          <cell r="E6007" t="str">
            <v>数  量</v>
          </cell>
          <cell r="F6007" t="str">
            <v>单价</v>
          </cell>
          <cell r="G6007" t="str">
            <v>合价</v>
          </cell>
          <cell r="J6007" t="str">
            <v>T</v>
          </cell>
          <cell r="Q6007" t="str">
            <v>数量汇总</v>
          </cell>
          <cell r="R6007" t="str">
            <v>价格汇总(美元)</v>
          </cell>
          <cell r="S6007" t="str">
            <v>价格汇总(当地币)</v>
          </cell>
        </row>
        <row r="6008">
          <cell r="G6008" t="str">
            <v>美元</v>
          </cell>
          <cell r="H6008" t="str">
            <v>当地币</v>
          </cell>
          <cell r="J6008">
            <v>9.7968000000000013E-3</v>
          </cell>
        </row>
        <row r="6009">
          <cell r="A6009" t="str">
            <v>L00</v>
          </cell>
          <cell r="B6009">
            <v>1</v>
          </cell>
          <cell r="C6009" t="str">
            <v>人工</v>
          </cell>
          <cell r="G6009">
            <v>1.4058987841482247</v>
          </cell>
          <cell r="H6009">
            <v>136.58306688000005</v>
          </cell>
          <cell r="Q6009">
            <v>0</v>
          </cell>
          <cell r="R6009">
            <v>253.06178114668043</v>
          </cell>
          <cell r="S6009">
            <v>24584.95203840001</v>
          </cell>
        </row>
        <row r="6010">
          <cell r="A6010" t="str">
            <v>L10</v>
          </cell>
          <cell r="B6010">
            <v>1.1000000000000001</v>
          </cell>
          <cell r="C6010" t="str">
            <v>力工</v>
          </cell>
          <cell r="D6010" t="str">
            <v>day</v>
          </cell>
          <cell r="E6010">
            <v>0.34798233600000006</v>
          </cell>
          <cell r="F6010">
            <v>2.8821410190427175</v>
          </cell>
          <cell r="G6010">
            <v>1.0029341644879055</v>
          </cell>
          <cell r="H6010">
            <v>97.435054080000029</v>
          </cell>
          <cell r="J6010">
            <v>35.520000000000003</v>
          </cell>
          <cell r="Q6010">
            <v>62.636820480000011</v>
          </cell>
          <cell r="R6010">
            <v>180.528149607823</v>
          </cell>
          <cell r="S6010">
            <v>17538.309734400005</v>
          </cell>
        </row>
        <row r="6011">
          <cell r="A6011" t="str">
            <v>L20</v>
          </cell>
          <cell r="B6011">
            <v>1.2</v>
          </cell>
          <cell r="C6011" t="str">
            <v>技工</v>
          </cell>
          <cell r="D6011" t="str">
            <v>day</v>
          </cell>
          <cell r="E6011">
            <v>8.6995584000000015E-2</v>
          </cell>
          <cell r="F6011">
            <v>4.6320123520329384</v>
          </cell>
          <cell r="G6011">
            <v>0.40296461966031916</v>
          </cell>
          <cell r="H6011">
            <v>39.148012800000011</v>
          </cell>
          <cell r="J6011">
            <v>8.8800000000000008</v>
          </cell>
          <cell r="Q6011">
            <v>15.659205120000003</v>
          </cell>
          <cell r="R6011">
            <v>72.533631538857449</v>
          </cell>
          <cell r="S6011">
            <v>7046.6423040000018</v>
          </cell>
        </row>
        <row r="6012">
          <cell r="A6012" t="str">
            <v>M000</v>
          </cell>
          <cell r="B6012">
            <v>2</v>
          </cell>
          <cell r="C6012" t="str">
            <v>建筑材料</v>
          </cell>
          <cell r="G6012">
            <v>8.9208336874796164</v>
          </cell>
          <cell r="H6012">
            <v>866.65899273864477</v>
          </cell>
          <cell r="Q6012">
            <v>0</v>
          </cell>
          <cell r="R6012">
            <v>1605.7500637463309</v>
          </cell>
          <cell r="S6012">
            <v>155998.61869295605</v>
          </cell>
        </row>
        <row r="6013">
          <cell r="A6013" t="str">
            <v>Y07</v>
          </cell>
          <cell r="C6013" t="str">
            <v>防锈漆</v>
          </cell>
          <cell r="D6013" t="str">
            <v>kg</v>
          </cell>
          <cell r="E6013">
            <v>0.16654560000000002</v>
          </cell>
          <cell r="F6013">
            <v>1.8577777777777782</v>
          </cell>
          <cell r="G6013">
            <v>0.30940471466666675</v>
          </cell>
          <cell r="H6013">
            <v>30.058668029866677</v>
          </cell>
          <cell r="J6013">
            <v>17</v>
          </cell>
          <cell r="Q6013">
            <v>29.978208000000002</v>
          </cell>
          <cell r="R6013">
            <v>55.692848640000015</v>
          </cell>
          <cell r="S6013">
            <v>5410.5602453760021</v>
          </cell>
        </row>
        <row r="6014">
          <cell r="A6014" t="str">
            <v>Y02</v>
          </cell>
          <cell r="C6014" t="str">
            <v>汽油</v>
          </cell>
          <cell r="D6014" t="str">
            <v>kg</v>
          </cell>
          <cell r="E6014">
            <v>5.3882400000000011E-2</v>
          </cell>
          <cell r="F6014">
            <v>1.5205778479777095</v>
          </cell>
          <cell r="G6014">
            <v>8.1932383835874145E-2</v>
          </cell>
          <cell r="H6014">
            <v>7.9597310896551736</v>
          </cell>
          <cell r="J6014">
            <v>5.5</v>
          </cell>
          <cell r="Q6014">
            <v>9.6988320000000012</v>
          </cell>
          <cell r="R6014">
            <v>14.747829090457346</v>
          </cell>
          <cell r="S6014">
            <v>1432.7515961379313</v>
          </cell>
        </row>
        <row r="6015">
          <cell r="A6015" t="str">
            <v>G14</v>
          </cell>
          <cell r="C6015" t="str">
            <v>电焊条</v>
          </cell>
          <cell r="D6015" t="str">
            <v>kg</v>
          </cell>
          <cell r="E6015">
            <v>0.179575344</v>
          </cell>
          <cell r="F6015">
            <v>1.2506433350488935</v>
          </cell>
          <cell r="G6015">
            <v>0.22458470711271231</v>
          </cell>
          <cell r="H6015">
            <v>21.818404296000001</v>
          </cell>
          <cell r="J6015">
            <v>18.329999999999998</v>
          </cell>
          <cell r="Q6015">
            <v>32.323561920000003</v>
          </cell>
          <cell r="R6015">
            <v>40.425247280288218</v>
          </cell>
          <cell r="S6015">
            <v>3927.3127732800003</v>
          </cell>
        </row>
        <row r="6016">
          <cell r="A6016" t="str">
            <v>G03</v>
          </cell>
          <cell r="C6016" t="str">
            <v>钢筋10</v>
          </cell>
          <cell r="D6016" t="str">
            <v>t</v>
          </cell>
          <cell r="E6016">
            <v>1.9319289600000001E-3</v>
          </cell>
          <cell r="F6016">
            <v>788.18013381369019</v>
          </cell>
          <cell r="G6016">
            <v>1.5227080262113435</v>
          </cell>
          <cell r="H6016">
            <v>147.93108474643202</v>
          </cell>
          <cell r="J6016">
            <v>0.19719999999999999</v>
          </cell>
          <cell r="Q6016">
            <v>0.34774721280000004</v>
          </cell>
          <cell r="R6016">
            <v>274.08744471804181</v>
          </cell>
          <cell r="S6016">
            <v>26627.595254357762</v>
          </cell>
        </row>
        <row r="6017">
          <cell r="A6017" t="str">
            <v>G06</v>
          </cell>
          <cell r="C6017" t="str">
            <v>钢筋20</v>
          </cell>
          <cell r="D6017" t="str">
            <v>t</v>
          </cell>
          <cell r="E6017">
            <v>2.09749488E-3</v>
          </cell>
          <cell r="F6017">
            <v>788.18013381369019</v>
          </cell>
          <cell r="G6017">
            <v>1.6532037951919301</v>
          </cell>
          <cell r="H6017">
            <v>160.60874870289601</v>
          </cell>
          <cell r="J6017">
            <v>0.21409999999999998</v>
          </cell>
          <cell r="Q6017">
            <v>0.37754907840000002</v>
          </cell>
          <cell r="R6017">
            <v>297.57668313454741</v>
          </cell>
          <cell r="S6017">
            <v>28909.57476652128</v>
          </cell>
        </row>
        <row r="6018">
          <cell r="A6018" t="str">
            <v>G08</v>
          </cell>
          <cell r="C6018" t="str">
            <v>型钢</v>
          </cell>
          <cell r="D6018" t="str">
            <v>t</v>
          </cell>
          <cell r="E6018">
            <v>6.3551841600000018E-3</v>
          </cell>
          <cell r="F6018">
            <v>788.18013381369019</v>
          </cell>
          <cell r="G6018">
            <v>5.0090299016394457</v>
          </cell>
          <cell r="H6018">
            <v>486.62725494427218</v>
          </cell>
          <cell r="J6018">
            <v>0.64870000000000005</v>
          </cell>
          <cell r="Q6018">
            <v>1.1439331488000004</v>
          </cell>
          <cell r="R6018">
            <v>901.62538229510028</v>
          </cell>
          <cell r="S6018">
            <v>87592.905889968999</v>
          </cell>
        </row>
        <row r="6019">
          <cell r="C6019">
            <v>0</v>
          </cell>
          <cell r="D6019">
            <v>0</v>
          </cell>
          <cell r="E6019">
            <v>0</v>
          </cell>
          <cell r="F6019">
            <v>0</v>
          </cell>
          <cell r="G6019">
            <v>0</v>
          </cell>
          <cell r="H6019">
            <v>0</v>
          </cell>
          <cell r="Q6019">
            <v>0</v>
          </cell>
          <cell r="R6019">
            <v>0</v>
          </cell>
          <cell r="S6019">
            <v>0</v>
          </cell>
        </row>
        <row r="6020">
          <cell r="C6020">
            <v>0</v>
          </cell>
          <cell r="D6020">
            <v>0</v>
          </cell>
          <cell r="E6020">
            <v>0</v>
          </cell>
          <cell r="F6020">
            <v>0</v>
          </cell>
          <cell r="G6020">
            <v>0</v>
          </cell>
          <cell r="H6020">
            <v>0</v>
          </cell>
          <cell r="Q6020">
            <v>0</v>
          </cell>
          <cell r="R6020">
            <v>0</v>
          </cell>
          <cell r="S6020">
            <v>0</v>
          </cell>
        </row>
        <row r="6021">
          <cell r="C6021">
            <v>0</v>
          </cell>
          <cell r="D6021">
            <v>0</v>
          </cell>
          <cell r="E6021">
            <v>0</v>
          </cell>
          <cell r="F6021">
            <v>0</v>
          </cell>
          <cell r="G6021">
            <v>0</v>
          </cell>
          <cell r="H6021">
            <v>0</v>
          </cell>
          <cell r="Q6021">
            <v>0</v>
          </cell>
          <cell r="R6021">
            <v>0</v>
          </cell>
          <cell r="S6021">
            <v>0</v>
          </cell>
        </row>
        <row r="6022">
          <cell r="C6022">
            <v>0</v>
          </cell>
          <cell r="D6022">
            <v>0</v>
          </cell>
          <cell r="E6022">
            <v>0</v>
          </cell>
          <cell r="F6022">
            <v>0</v>
          </cell>
          <cell r="G6022">
            <v>0</v>
          </cell>
          <cell r="H6022">
            <v>0</v>
          </cell>
          <cell r="Q6022">
            <v>0</v>
          </cell>
          <cell r="R6022">
            <v>0</v>
          </cell>
          <cell r="S6022">
            <v>0</v>
          </cell>
        </row>
        <row r="6023">
          <cell r="C6023">
            <v>0</v>
          </cell>
          <cell r="D6023">
            <v>0</v>
          </cell>
          <cell r="E6023">
            <v>0</v>
          </cell>
          <cell r="F6023">
            <v>0</v>
          </cell>
          <cell r="G6023">
            <v>0</v>
          </cell>
          <cell r="H6023">
            <v>0</v>
          </cell>
          <cell r="Q6023">
            <v>0</v>
          </cell>
          <cell r="R6023">
            <v>0</v>
          </cell>
          <cell r="S6023">
            <v>0</v>
          </cell>
        </row>
        <row r="6024">
          <cell r="C6024">
            <v>0</v>
          </cell>
          <cell r="D6024">
            <v>0</v>
          </cell>
          <cell r="E6024">
            <v>0</v>
          </cell>
          <cell r="F6024">
            <v>0</v>
          </cell>
          <cell r="G6024">
            <v>0</v>
          </cell>
          <cell r="H6024">
            <v>0</v>
          </cell>
          <cell r="Q6024">
            <v>0</v>
          </cell>
          <cell r="R6024">
            <v>0</v>
          </cell>
          <cell r="S6024">
            <v>0</v>
          </cell>
        </row>
        <row r="6025">
          <cell r="C6025">
            <v>0</v>
          </cell>
          <cell r="D6025">
            <v>0</v>
          </cell>
          <cell r="E6025">
            <v>0</v>
          </cell>
          <cell r="F6025">
            <v>0</v>
          </cell>
          <cell r="G6025">
            <v>0</v>
          </cell>
          <cell r="H6025">
            <v>0</v>
          </cell>
          <cell r="Q6025">
            <v>0</v>
          </cell>
          <cell r="R6025">
            <v>0</v>
          </cell>
          <cell r="S6025">
            <v>0</v>
          </cell>
        </row>
        <row r="6026">
          <cell r="C6026">
            <v>0</v>
          </cell>
          <cell r="D6026">
            <v>0</v>
          </cell>
          <cell r="E6026">
            <v>0</v>
          </cell>
          <cell r="F6026">
            <v>0</v>
          </cell>
          <cell r="G6026">
            <v>0</v>
          </cell>
          <cell r="H6026">
            <v>0</v>
          </cell>
          <cell r="Q6026">
            <v>0</v>
          </cell>
          <cell r="R6026">
            <v>0</v>
          </cell>
          <cell r="S6026">
            <v>0</v>
          </cell>
        </row>
        <row r="6027">
          <cell r="C6027">
            <v>0</v>
          </cell>
          <cell r="D6027">
            <v>0</v>
          </cell>
          <cell r="E6027">
            <v>0</v>
          </cell>
          <cell r="F6027">
            <v>0</v>
          </cell>
          <cell r="G6027">
            <v>0</v>
          </cell>
          <cell r="H6027">
            <v>0</v>
          </cell>
          <cell r="Q6027">
            <v>0</v>
          </cell>
          <cell r="R6027">
            <v>0</v>
          </cell>
          <cell r="S6027">
            <v>0</v>
          </cell>
        </row>
        <row r="6028">
          <cell r="C6028">
            <v>0</v>
          </cell>
          <cell r="D6028">
            <v>0</v>
          </cell>
          <cell r="E6028">
            <v>0</v>
          </cell>
          <cell r="F6028">
            <v>0</v>
          </cell>
          <cell r="G6028">
            <v>0</v>
          </cell>
          <cell r="H6028">
            <v>0</v>
          </cell>
          <cell r="Q6028">
            <v>0</v>
          </cell>
          <cell r="R6028">
            <v>0</v>
          </cell>
          <cell r="S6028">
            <v>0</v>
          </cell>
        </row>
        <row r="6029">
          <cell r="C6029">
            <v>0</v>
          </cell>
          <cell r="D6029">
            <v>0</v>
          </cell>
          <cell r="E6029">
            <v>0</v>
          </cell>
          <cell r="F6029">
            <v>0</v>
          </cell>
          <cell r="G6029">
            <v>0</v>
          </cell>
          <cell r="H6029">
            <v>0</v>
          </cell>
          <cell r="Q6029">
            <v>0</v>
          </cell>
          <cell r="R6029">
            <v>0</v>
          </cell>
          <cell r="S6029">
            <v>0</v>
          </cell>
        </row>
        <row r="6030">
          <cell r="C6030">
            <v>0</v>
          </cell>
          <cell r="D6030">
            <v>0</v>
          </cell>
          <cell r="E6030">
            <v>0</v>
          </cell>
          <cell r="F6030">
            <v>0</v>
          </cell>
          <cell r="G6030">
            <v>0</v>
          </cell>
          <cell r="H6030">
            <v>0</v>
          </cell>
          <cell r="Q6030">
            <v>0</v>
          </cell>
          <cell r="R6030">
            <v>0</v>
          </cell>
          <cell r="S6030">
            <v>0</v>
          </cell>
        </row>
        <row r="6031">
          <cell r="C6031">
            <v>0</v>
          </cell>
          <cell r="D6031">
            <v>0</v>
          </cell>
          <cell r="E6031">
            <v>0</v>
          </cell>
          <cell r="F6031">
            <v>0</v>
          </cell>
          <cell r="G6031">
            <v>0</v>
          </cell>
          <cell r="H6031">
            <v>0</v>
          </cell>
          <cell r="Q6031">
            <v>0</v>
          </cell>
          <cell r="R6031">
            <v>0</v>
          </cell>
          <cell r="S6031">
            <v>0</v>
          </cell>
        </row>
        <row r="6032">
          <cell r="A6032" t="str">
            <v>m998</v>
          </cell>
          <cell r="C6032" t="str">
            <v>其它材料费</v>
          </cell>
          <cell r="D6032" t="str">
            <v>%</v>
          </cell>
          <cell r="E6032">
            <v>4.8984000000000007E-3</v>
          </cell>
          <cell r="F6032">
            <v>4.4917031728002872</v>
          </cell>
          <cell r="G6032">
            <v>2.200215882164493E-2</v>
          </cell>
          <cell r="H6032">
            <v>2.1375097295228049</v>
          </cell>
          <cell r="J6032">
            <v>0.5</v>
          </cell>
          <cell r="Q6032">
            <v>0.88171200000000016</v>
          </cell>
          <cell r="R6032">
            <v>3.9603885878960874</v>
          </cell>
          <cell r="S6032">
            <v>384.75175131410487</v>
          </cell>
        </row>
        <row r="6033">
          <cell r="A6033" t="str">
            <v>m999</v>
          </cell>
          <cell r="C6033" t="str">
            <v>其它材料费</v>
          </cell>
          <cell r="D6033" t="str">
            <v>usd</v>
          </cell>
          <cell r="E6033">
            <v>9.7968000000000013E-2</v>
          </cell>
          <cell r="F6033">
            <v>1</v>
          </cell>
          <cell r="G6033">
            <v>9.7968000000000013E-2</v>
          </cell>
          <cell r="H6033">
            <v>9.5175912000000018</v>
          </cell>
          <cell r="J6033">
            <v>10</v>
          </cell>
          <cell r="Q6033">
            <v>17.634240000000002</v>
          </cell>
          <cell r="R6033">
            <v>17.634240000000002</v>
          </cell>
          <cell r="S6033">
            <v>1713.1664160000003</v>
          </cell>
        </row>
        <row r="6034">
          <cell r="A6034" t="str">
            <v>E000</v>
          </cell>
          <cell r="B6034">
            <v>3</v>
          </cell>
          <cell r="C6034" t="str">
            <v>施工设备</v>
          </cell>
          <cell r="G6034">
            <v>4.3814406027317094</v>
          </cell>
          <cell r="H6034">
            <v>425.6569545553856</v>
          </cell>
          <cell r="Q6034">
            <v>0</v>
          </cell>
          <cell r="R6034">
            <v>788.65930849170775</v>
          </cell>
          <cell r="S6034">
            <v>76618.251819969402</v>
          </cell>
        </row>
        <row r="6035">
          <cell r="A6035" t="str">
            <v>E701-1</v>
          </cell>
          <cell r="C6035" t="str">
            <v>交流电焊机</v>
          </cell>
          <cell r="D6035" t="str">
            <v>台班</v>
          </cell>
          <cell r="E6035">
            <v>4.3105920000000002E-3</v>
          </cell>
          <cell r="F6035">
            <v>30.256058738867754</v>
          </cell>
          <cell r="G6035">
            <v>0.13042152475129343</v>
          </cell>
          <cell r="H6035">
            <v>12.670451129588157</v>
          </cell>
          <cell r="J6035">
            <v>0.44</v>
          </cell>
          <cell r="Q6035">
            <v>0.77590656000000002</v>
          </cell>
          <cell r="R6035">
            <v>23.475874455232816</v>
          </cell>
          <cell r="S6035">
            <v>2280.6812033258684</v>
          </cell>
        </row>
        <row r="6036">
          <cell r="A6036" t="str">
            <v>E702</v>
          </cell>
          <cell r="C6036" t="str">
            <v>对焊机</v>
          </cell>
          <cell r="D6036" t="str">
            <v>台班</v>
          </cell>
          <cell r="E6036">
            <v>9.9437520000000015E-2</v>
          </cell>
          <cell r="F6036">
            <v>42.750654662147802</v>
          </cell>
          <cell r="G6036">
            <v>4.2510190779804162</v>
          </cell>
          <cell r="H6036">
            <v>412.98650342579748</v>
          </cell>
          <cell r="J6036">
            <v>10.15</v>
          </cell>
          <cell r="Q6036">
            <v>17.898753600000003</v>
          </cell>
          <cell r="R6036">
            <v>765.18343403647486</v>
          </cell>
          <cell r="S6036">
            <v>74337.570616643541</v>
          </cell>
        </row>
        <row r="6037">
          <cell r="C6037">
            <v>0</v>
          </cell>
          <cell r="D6037">
            <v>0</v>
          </cell>
          <cell r="E6037">
            <v>0</v>
          </cell>
          <cell r="F6037">
            <v>0</v>
          </cell>
          <cell r="G6037">
            <v>0</v>
          </cell>
          <cell r="H6037">
            <v>0</v>
          </cell>
          <cell r="Q6037">
            <v>0</v>
          </cell>
          <cell r="R6037">
            <v>0</v>
          </cell>
          <cell r="S6037">
            <v>0</v>
          </cell>
        </row>
        <row r="6038">
          <cell r="C6038">
            <v>0</v>
          </cell>
          <cell r="D6038">
            <v>0</v>
          </cell>
          <cell r="E6038">
            <v>0</v>
          </cell>
          <cell r="F6038">
            <v>0</v>
          </cell>
          <cell r="G6038">
            <v>0</v>
          </cell>
          <cell r="H6038">
            <v>0</v>
          </cell>
          <cell r="Q6038">
            <v>0</v>
          </cell>
          <cell r="R6038">
            <v>0</v>
          </cell>
          <cell r="S6038">
            <v>0</v>
          </cell>
        </row>
        <row r="6039">
          <cell r="C6039">
            <v>0</v>
          </cell>
          <cell r="D6039">
            <v>0</v>
          </cell>
          <cell r="E6039">
            <v>0</v>
          </cell>
          <cell r="F6039">
            <v>0</v>
          </cell>
          <cell r="G6039">
            <v>0</v>
          </cell>
          <cell r="H6039">
            <v>0</v>
          </cell>
          <cell r="Q6039">
            <v>0</v>
          </cell>
          <cell r="R6039">
            <v>0</v>
          </cell>
          <cell r="S6039">
            <v>0</v>
          </cell>
        </row>
        <row r="6040">
          <cell r="C6040">
            <v>0</v>
          </cell>
          <cell r="D6040">
            <v>0</v>
          </cell>
          <cell r="E6040">
            <v>0</v>
          </cell>
          <cell r="F6040">
            <v>0</v>
          </cell>
          <cell r="G6040">
            <v>0</v>
          </cell>
          <cell r="H6040">
            <v>0</v>
          </cell>
          <cell r="Q6040">
            <v>0</v>
          </cell>
          <cell r="R6040">
            <v>0</v>
          </cell>
          <cell r="S6040">
            <v>0</v>
          </cell>
        </row>
        <row r="6041">
          <cell r="C6041">
            <v>0</v>
          </cell>
          <cell r="D6041">
            <v>0</v>
          </cell>
          <cell r="E6041">
            <v>0</v>
          </cell>
          <cell r="F6041">
            <v>0</v>
          </cell>
          <cell r="G6041">
            <v>0</v>
          </cell>
          <cell r="H6041">
            <v>0</v>
          </cell>
          <cell r="Q6041">
            <v>0</v>
          </cell>
          <cell r="R6041">
            <v>0</v>
          </cell>
          <cell r="S6041">
            <v>0</v>
          </cell>
        </row>
        <row r="6042">
          <cell r="C6042">
            <v>0</v>
          </cell>
          <cell r="D6042">
            <v>0</v>
          </cell>
          <cell r="E6042">
            <v>0</v>
          </cell>
          <cell r="F6042">
            <v>0</v>
          </cell>
          <cell r="G6042">
            <v>0</v>
          </cell>
          <cell r="H6042">
            <v>0</v>
          </cell>
          <cell r="Q6042">
            <v>0</v>
          </cell>
          <cell r="R6042">
            <v>0</v>
          </cell>
          <cell r="S6042">
            <v>0</v>
          </cell>
        </row>
        <row r="6043">
          <cell r="C6043">
            <v>0</v>
          </cell>
          <cell r="D6043">
            <v>0</v>
          </cell>
          <cell r="E6043">
            <v>0</v>
          </cell>
          <cell r="F6043">
            <v>0</v>
          </cell>
          <cell r="G6043">
            <v>0</v>
          </cell>
          <cell r="H6043">
            <v>0</v>
          </cell>
          <cell r="Q6043">
            <v>0</v>
          </cell>
          <cell r="R6043">
            <v>0</v>
          </cell>
          <cell r="S6043">
            <v>0</v>
          </cell>
        </row>
        <row r="6044">
          <cell r="C6044">
            <v>0</v>
          </cell>
          <cell r="D6044">
            <v>0</v>
          </cell>
          <cell r="E6044">
            <v>0</v>
          </cell>
          <cell r="F6044">
            <v>0</v>
          </cell>
          <cell r="G6044">
            <v>0</v>
          </cell>
          <cell r="H6044">
            <v>0</v>
          </cell>
          <cell r="Q6044">
            <v>0</v>
          </cell>
          <cell r="R6044">
            <v>0</v>
          </cell>
          <cell r="S6044">
            <v>0</v>
          </cell>
        </row>
        <row r="6045">
          <cell r="C6045">
            <v>0</v>
          </cell>
          <cell r="D6045">
            <v>0</v>
          </cell>
          <cell r="E6045">
            <v>0</v>
          </cell>
          <cell r="F6045">
            <v>0</v>
          </cell>
          <cell r="H6045">
            <v>0</v>
          </cell>
          <cell r="Q6045">
            <v>0</v>
          </cell>
          <cell r="R6045">
            <v>0</v>
          </cell>
          <cell r="S6045">
            <v>0</v>
          </cell>
        </row>
        <row r="6046">
          <cell r="C6046">
            <v>0</v>
          </cell>
          <cell r="D6046">
            <v>0</v>
          </cell>
          <cell r="E6046">
            <v>0</v>
          </cell>
          <cell r="F6046">
            <v>0</v>
          </cell>
          <cell r="H6046">
            <v>0</v>
          </cell>
          <cell r="Q6046">
            <v>0</v>
          </cell>
          <cell r="R6046">
            <v>0</v>
          </cell>
          <cell r="S6046">
            <v>0</v>
          </cell>
        </row>
        <row r="6047">
          <cell r="B6047">
            <v>4</v>
          </cell>
          <cell r="C6047" t="str">
            <v>基本直接费</v>
          </cell>
          <cell r="G6047">
            <v>14.70817307435955</v>
          </cell>
        </row>
        <row r="6048">
          <cell r="B6048">
            <v>5</v>
          </cell>
          <cell r="C6048" t="str">
            <v>其他直接费</v>
          </cell>
          <cell r="G6048">
            <v>2.388100062601044</v>
          </cell>
        </row>
        <row r="6049">
          <cell r="B6049">
            <v>6</v>
          </cell>
          <cell r="C6049" t="str">
            <v>间接费</v>
          </cell>
          <cell r="G6049">
            <v>1.1070018282155805</v>
          </cell>
        </row>
        <row r="6050">
          <cell r="B6050">
            <v>7</v>
          </cell>
          <cell r="C6050" t="str">
            <v>合计</v>
          </cell>
          <cell r="G6050">
            <v>18.203274965176174</v>
          </cell>
        </row>
        <row r="6052">
          <cell r="B6052" t="str">
            <v>单   价   分   析   表</v>
          </cell>
          <cell r="J6052" t="str">
            <v>工序划分</v>
          </cell>
          <cell r="Q6052" t="str">
            <v>汇总项</v>
          </cell>
        </row>
        <row r="6054">
          <cell r="A6054" t="str">
            <v>BOQ系数</v>
          </cell>
          <cell r="B6054" t="str">
            <v>项目编号:</v>
          </cell>
          <cell r="C6054" t="str">
            <v>PVC止水带</v>
          </cell>
          <cell r="G6054" t="str">
            <v>数量</v>
          </cell>
          <cell r="H6054">
            <v>100</v>
          </cell>
          <cell r="I6054" t="str">
            <v>单价</v>
          </cell>
        </row>
        <row r="6055">
          <cell r="B6055" t="str">
            <v>项目名称:</v>
          </cell>
          <cell r="C6055" t="str">
            <v>200mm wide expandite super-cast water foil PVC or similar approved waterstop in construction joints in walls (Provisional)</v>
          </cell>
          <cell r="G6055" t="str">
            <v>单位</v>
          </cell>
          <cell r="H6055">
            <v>0</v>
          </cell>
          <cell r="I6055">
            <v>4.2382355655984654</v>
          </cell>
          <cell r="J6055" t="str">
            <v>6=894</v>
          </cell>
        </row>
        <row r="6056">
          <cell r="A6056" t="str">
            <v>PVC止水带</v>
          </cell>
          <cell r="B6056" t="str">
            <v>单   价:</v>
          </cell>
          <cell r="C6056">
            <v>4.2382355655984654</v>
          </cell>
          <cell r="D6056" t="str">
            <v>USD/</v>
          </cell>
          <cell r="G6056" t="str">
            <v>定额单位</v>
          </cell>
          <cell r="I6056">
            <v>412</v>
          </cell>
          <cell r="J6056" t="str">
            <v>止水带</v>
          </cell>
        </row>
        <row r="6057">
          <cell r="A6057" t="str">
            <v>定额号</v>
          </cell>
          <cell r="B6057" t="str">
            <v>E01</v>
          </cell>
          <cell r="C6057" t="str">
            <v>名称及规格</v>
          </cell>
          <cell r="D6057" t="str">
            <v>单位</v>
          </cell>
          <cell r="E6057" t="str">
            <v>数  量</v>
          </cell>
          <cell r="F6057" t="str">
            <v>单价</v>
          </cell>
          <cell r="G6057" t="str">
            <v>合价</v>
          </cell>
          <cell r="J6057" t="str">
            <v>100M</v>
          </cell>
          <cell r="Q6057" t="str">
            <v>数量汇总</v>
          </cell>
          <cell r="R6057" t="str">
            <v>价格汇总(美元)</v>
          </cell>
          <cell r="S6057" t="str">
            <v>价格汇总(当地币)</v>
          </cell>
        </row>
        <row r="6058">
          <cell r="G6058" t="str">
            <v>美元</v>
          </cell>
          <cell r="H6058" t="str">
            <v>当地币</v>
          </cell>
          <cell r="J6058">
            <v>0.01</v>
          </cell>
        </row>
        <row r="6059">
          <cell r="A6059" t="str">
            <v>L00</v>
          </cell>
          <cell r="B6059">
            <v>1</v>
          </cell>
          <cell r="C6059" t="str">
            <v>人工</v>
          </cell>
          <cell r="G6059">
            <v>0.35553268142048383</v>
          </cell>
          <cell r="H6059">
            <v>34.540000000000006</v>
          </cell>
          <cell r="Q6059">
            <v>0</v>
          </cell>
          <cell r="R6059">
            <v>35.553268142048381</v>
          </cell>
          <cell r="S6059">
            <v>3454.0000000000005</v>
          </cell>
        </row>
        <row r="6060">
          <cell r="A6060" t="str">
            <v>L10</v>
          </cell>
          <cell r="B6060">
            <v>1.1000000000000001</v>
          </cell>
          <cell r="C6060" t="str">
            <v>力工</v>
          </cell>
          <cell r="D6060" t="str">
            <v>day</v>
          </cell>
          <cell r="E6060">
            <v>8.8000000000000009E-2</v>
          </cell>
          <cell r="F6060">
            <v>2.8821410190427175</v>
          </cell>
          <cell r="G6060">
            <v>0.25362840967575917</v>
          </cell>
          <cell r="H6060">
            <v>24.640000000000004</v>
          </cell>
          <cell r="J6060">
            <v>8.8000000000000007</v>
          </cell>
          <cell r="Q6060">
            <v>8.8000000000000007</v>
          </cell>
          <cell r="R6060">
            <v>25.362840967575917</v>
          </cell>
          <cell r="S6060">
            <v>2464.0000000000005</v>
          </cell>
        </row>
        <row r="6061">
          <cell r="A6061" t="str">
            <v>L20</v>
          </cell>
          <cell r="B6061">
            <v>1.2</v>
          </cell>
          <cell r="C6061" t="str">
            <v>技工</v>
          </cell>
          <cell r="D6061" t="str">
            <v>day</v>
          </cell>
          <cell r="E6061">
            <v>2.2000000000000002E-2</v>
          </cell>
          <cell r="F6061">
            <v>4.6320123520329384</v>
          </cell>
          <cell r="G6061">
            <v>0.10190427174472465</v>
          </cell>
          <cell r="H6061">
            <v>9.9</v>
          </cell>
          <cell r="J6061">
            <v>2.2000000000000002</v>
          </cell>
          <cell r="Q6061">
            <v>2.2000000000000002</v>
          </cell>
          <cell r="R6061">
            <v>10.190427174472465</v>
          </cell>
          <cell r="S6061">
            <v>990</v>
          </cell>
        </row>
        <row r="6062">
          <cell r="A6062" t="str">
            <v>M000</v>
          </cell>
          <cell r="B6062">
            <v>2</v>
          </cell>
          <cell r="C6062" t="str">
            <v>建筑材料</v>
          </cell>
          <cell r="G6062">
            <v>3.0689446364237929</v>
          </cell>
          <cell r="H6062">
            <v>298.14797142857151</v>
          </cell>
          <cell r="Q6062">
            <v>0</v>
          </cell>
          <cell r="R6062">
            <v>306.89446364237926</v>
          </cell>
          <cell r="S6062">
            <v>29814.797142857151</v>
          </cell>
        </row>
        <row r="6063">
          <cell r="A6063" t="str">
            <v>Q16</v>
          </cell>
          <cell r="C6063" t="str">
            <v>丙酮</v>
          </cell>
          <cell r="D6063" t="str">
            <v>kg</v>
          </cell>
          <cell r="E6063">
            <v>3.04E-2</v>
          </cell>
          <cell r="F6063">
            <v>1</v>
          </cell>
          <cell r="G6063">
            <v>3.04E-2</v>
          </cell>
          <cell r="H6063">
            <v>2.95336</v>
          </cell>
          <cell r="J6063">
            <v>3.04</v>
          </cell>
          <cell r="Q6063">
            <v>3.04</v>
          </cell>
          <cell r="R6063">
            <v>3.04</v>
          </cell>
          <cell r="S6063">
            <v>295.33600000000001</v>
          </cell>
        </row>
        <row r="6064">
          <cell r="A6064" t="str">
            <v>GP5</v>
          </cell>
          <cell r="C6064" t="str">
            <v xml:space="preserve">DN100 uPVC pipe </v>
          </cell>
          <cell r="D6064" t="str">
            <v>m</v>
          </cell>
          <cell r="E6064">
            <v>1.05</v>
          </cell>
          <cell r="F6064">
            <v>2.6762738033968092</v>
          </cell>
          <cell r="G6064">
            <v>2.81008749356665</v>
          </cell>
          <cell r="H6064">
            <v>273.00000000000006</v>
          </cell>
          <cell r="J6064">
            <v>105</v>
          </cell>
          <cell r="Q6064">
            <v>105</v>
          </cell>
          <cell r="R6064">
            <v>281.00874935666502</v>
          </cell>
          <cell r="S6064">
            <v>27300.000000000007</v>
          </cell>
        </row>
        <row r="6065">
          <cell r="A6065" t="str">
            <v>Q17-5</v>
          </cell>
          <cell r="C6065" t="str">
            <v>环氧树脂</v>
          </cell>
          <cell r="D6065" t="str">
            <v>kg</v>
          </cell>
          <cell r="E6065">
            <v>3.04E-2</v>
          </cell>
          <cell r="F6065">
            <v>6.8571428571428568</v>
          </cell>
          <cell r="G6065">
            <v>0.20845714285714284</v>
          </cell>
          <cell r="H6065">
            <v>20.251611428571429</v>
          </cell>
          <cell r="J6065">
            <v>3.04</v>
          </cell>
          <cell r="Q6065">
            <v>3.04</v>
          </cell>
          <cell r="R6065">
            <v>20.845714285714283</v>
          </cell>
          <cell r="S6065">
            <v>2025.161142857143</v>
          </cell>
        </row>
        <row r="6066">
          <cell r="C6066">
            <v>0</v>
          </cell>
          <cell r="D6066">
            <v>0</v>
          </cell>
          <cell r="E6066">
            <v>0</v>
          </cell>
          <cell r="F6066">
            <v>0</v>
          </cell>
          <cell r="G6066">
            <v>0</v>
          </cell>
          <cell r="H6066">
            <v>0</v>
          </cell>
          <cell r="Q6066">
            <v>0</v>
          </cell>
          <cell r="R6066">
            <v>0</v>
          </cell>
          <cell r="S6066">
            <v>0</v>
          </cell>
        </row>
        <row r="6067">
          <cell r="C6067">
            <v>0</v>
          </cell>
          <cell r="D6067">
            <v>0</v>
          </cell>
          <cell r="E6067">
            <v>0</v>
          </cell>
          <cell r="F6067">
            <v>0</v>
          </cell>
          <cell r="G6067">
            <v>0</v>
          </cell>
          <cell r="H6067">
            <v>0</v>
          </cell>
          <cell r="Q6067">
            <v>0</v>
          </cell>
          <cell r="R6067">
            <v>0</v>
          </cell>
          <cell r="S6067">
            <v>0</v>
          </cell>
        </row>
        <row r="6068">
          <cell r="C6068">
            <v>0</v>
          </cell>
          <cell r="D6068">
            <v>0</v>
          </cell>
          <cell r="E6068">
            <v>0</v>
          </cell>
          <cell r="F6068">
            <v>0</v>
          </cell>
          <cell r="G6068">
            <v>0</v>
          </cell>
          <cell r="H6068">
            <v>0</v>
          </cell>
          <cell r="Q6068">
            <v>0</v>
          </cell>
          <cell r="R6068">
            <v>0</v>
          </cell>
          <cell r="S6068">
            <v>0</v>
          </cell>
        </row>
        <row r="6069">
          <cell r="C6069">
            <v>0</v>
          </cell>
          <cell r="D6069">
            <v>0</v>
          </cell>
          <cell r="E6069">
            <v>0</v>
          </cell>
          <cell r="F6069">
            <v>0</v>
          </cell>
          <cell r="G6069">
            <v>0</v>
          </cell>
          <cell r="H6069">
            <v>0</v>
          </cell>
          <cell r="Q6069">
            <v>0</v>
          </cell>
          <cell r="R6069">
            <v>0</v>
          </cell>
          <cell r="S6069">
            <v>0</v>
          </cell>
        </row>
        <row r="6070">
          <cell r="C6070">
            <v>0</v>
          </cell>
          <cell r="D6070">
            <v>0</v>
          </cell>
          <cell r="E6070">
            <v>0</v>
          </cell>
          <cell r="F6070">
            <v>0</v>
          </cell>
          <cell r="G6070">
            <v>0</v>
          </cell>
          <cell r="H6070">
            <v>0</v>
          </cell>
          <cell r="Q6070">
            <v>0</v>
          </cell>
          <cell r="R6070">
            <v>0</v>
          </cell>
          <cell r="S6070">
            <v>0</v>
          </cell>
        </row>
        <row r="6071">
          <cell r="C6071">
            <v>0</v>
          </cell>
          <cell r="D6071">
            <v>0</v>
          </cell>
          <cell r="E6071">
            <v>0</v>
          </cell>
          <cell r="F6071">
            <v>0</v>
          </cell>
          <cell r="G6071">
            <v>0</v>
          </cell>
          <cell r="H6071">
            <v>0</v>
          </cell>
          <cell r="Q6071">
            <v>0</v>
          </cell>
          <cell r="R6071">
            <v>0</v>
          </cell>
          <cell r="S6071">
            <v>0</v>
          </cell>
        </row>
        <row r="6072">
          <cell r="C6072">
            <v>0</v>
          </cell>
          <cell r="D6072">
            <v>0</v>
          </cell>
          <cell r="E6072">
            <v>0</v>
          </cell>
          <cell r="F6072">
            <v>0</v>
          </cell>
          <cell r="G6072">
            <v>0</v>
          </cell>
          <cell r="H6072">
            <v>0</v>
          </cell>
          <cell r="Q6072">
            <v>0</v>
          </cell>
          <cell r="R6072">
            <v>0</v>
          </cell>
          <cell r="S6072">
            <v>0</v>
          </cell>
        </row>
        <row r="6073">
          <cell r="C6073">
            <v>0</v>
          </cell>
          <cell r="D6073">
            <v>0</v>
          </cell>
          <cell r="E6073">
            <v>0</v>
          </cell>
          <cell r="F6073">
            <v>0</v>
          </cell>
          <cell r="G6073">
            <v>0</v>
          </cell>
          <cell r="H6073">
            <v>0</v>
          </cell>
          <cell r="Q6073">
            <v>0</v>
          </cell>
          <cell r="R6073">
            <v>0</v>
          </cell>
          <cell r="S6073">
            <v>0</v>
          </cell>
        </row>
        <row r="6074">
          <cell r="C6074">
            <v>0</v>
          </cell>
          <cell r="D6074">
            <v>0</v>
          </cell>
          <cell r="E6074">
            <v>0</v>
          </cell>
          <cell r="F6074">
            <v>0</v>
          </cell>
          <cell r="G6074">
            <v>0</v>
          </cell>
          <cell r="H6074">
            <v>0</v>
          </cell>
          <cell r="Q6074">
            <v>0</v>
          </cell>
          <cell r="R6074">
            <v>0</v>
          </cell>
          <cell r="S6074">
            <v>0</v>
          </cell>
        </row>
        <row r="6075">
          <cell r="C6075">
            <v>0</v>
          </cell>
          <cell r="D6075">
            <v>0</v>
          </cell>
          <cell r="E6075">
            <v>0</v>
          </cell>
          <cell r="F6075">
            <v>0</v>
          </cell>
          <cell r="G6075">
            <v>0</v>
          </cell>
          <cell r="H6075">
            <v>0</v>
          </cell>
          <cell r="Q6075">
            <v>0</v>
          </cell>
          <cell r="R6075">
            <v>0</v>
          </cell>
          <cell r="S6075">
            <v>0</v>
          </cell>
        </row>
        <row r="6076">
          <cell r="C6076">
            <v>0</v>
          </cell>
          <cell r="D6076">
            <v>0</v>
          </cell>
          <cell r="E6076">
            <v>0</v>
          </cell>
          <cell r="F6076">
            <v>0</v>
          </cell>
          <cell r="G6076">
            <v>0</v>
          </cell>
          <cell r="H6076">
            <v>0</v>
          </cell>
          <cell r="Q6076">
            <v>0</v>
          </cell>
          <cell r="R6076">
            <v>0</v>
          </cell>
          <cell r="S6076">
            <v>0</v>
          </cell>
        </row>
        <row r="6077">
          <cell r="C6077">
            <v>0</v>
          </cell>
          <cell r="D6077">
            <v>0</v>
          </cell>
          <cell r="E6077">
            <v>0</v>
          </cell>
          <cell r="F6077">
            <v>0</v>
          </cell>
          <cell r="G6077">
            <v>0</v>
          </cell>
          <cell r="H6077">
            <v>0</v>
          </cell>
          <cell r="Q6077">
            <v>0</v>
          </cell>
          <cell r="R6077">
            <v>0</v>
          </cell>
          <cell r="S6077">
            <v>0</v>
          </cell>
        </row>
        <row r="6078">
          <cell r="C6078">
            <v>0</v>
          </cell>
          <cell r="D6078">
            <v>0</v>
          </cell>
          <cell r="E6078">
            <v>0</v>
          </cell>
          <cell r="F6078">
            <v>0</v>
          </cell>
          <cell r="G6078">
            <v>0</v>
          </cell>
          <cell r="H6078">
            <v>0</v>
          </cell>
          <cell r="Q6078">
            <v>0</v>
          </cell>
          <cell r="R6078">
            <v>0</v>
          </cell>
          <cell r="S6078">
            <v>0</v>
          </cell>
        </row>
        <row r="6079">
          <cell r="C6079">
            <v>0</v>
          </cell>
          <cell r="D6079">
            <v>0</v>
          </cell>
          <cell r="E6079">
            <v>0</v>
          </cell>
          <cell r="F6079">
            <v>0</v>
          </cell>
          <cell r="G6079">
            <v>0</v>
          </cell>
          <cell r="H6079">
            <v>0</v>
          </cell>
          <cell r="Q6079">
            <v>0</v>
          </cell>
          <cell r="R6079">
            <v>0</v>
          </cell>
          <cell r="S6079">
            <v>0</v>
          </cell>
        </row>
        <row r="6080">
          <cell r="C6080">
            <v>0</v>
          </cell>
          <cell r="D6080">
            <v>0</v>
          </cell>
          <cell r="E6080">
            <v>0</v>
          </cell>
          <cell r="F6080">
            <v>0</v>
          </cell>
          <cell r="G6080">
            <v>0</v>
          </cell>
          <cell r="H6080">
            <v>0</v>
          </cell>
          <cell r="Q6080">
            <v>0</v>
          </cell>
          <cell r="R6080">
            <v>0</v>
          </cell>
          <cell r="S6080">
            <v>0</v>
          </cell>
        </row>
        <row r="6081">
          <cell r="C6081">
            <v>0</v>
          </cell>
          <cell r="D6081">
            <v>0</v>
          </cell>
          <cell r="E6081">
            <v>0</v>
          </cell>
          <cell r="F6081">
            <v>0</v>
          </cell>
          <cell r="G6081">
            <v>0</v>
          </cell>
          <cell r="H6081">
            <v>0</v>
          </cell>
          <cell r="Q6081">
            <v>0</v>
          </cell>
          <cell r="R6081">
            <v>0</v>
          </cell>
          <cell r="S6081">
            <v>0</v>
          </cell>
        </row>
        <row r="6082">
          <cell r="A6082" t="str">
            <v>m998</v>
          </cell>
          <cell r="C6082" t="str">
            <v>其它材料费</v>
          </cell>
          <cell r="D6082" t="str">
            <v>%</v>
          </cell>
          <cell r="E6082">
            <v>0</v>
          </cell>
          <cell r="F6082">
            <v>0</v>
          </cell>
          <cell r="G6082">
            <v>0</v>
          </cell>
          <cell r="H6082">
            <v>0</v>
          </cell>
          <cell r="Q6082">
            <v>0</v>
          </cell>
          <cell r="R6082">
            <v>0</v>
          </cell>
          <cell r="S6082">
            <v>0</v>
          </cell>
        </row>
        <row r="6083">
          <cell r="A6083" t="str">
            <v>m999</v>
          </cell>
          <cell r="C6083" t="str">
            <v>其它材料费</v>
          </cell>
          <cell r="D6083" t="str">
            <v>usd</v>
          </cell>
          <cell r="E6083">
            <v>0.02</v>
          </cell>
          <cell r="F6083">
            <v>1</v>
          </cell>
          <cell r="G6083">
            <v>0.02</v>
          </cell>
          <cell r="H6083">
            <v>1.9430000000000001</v>
          </cell>
          <cell r="J6083">
            <v>2</v>
          </cell>
          <cell r="Q6083">
            <v>2</v>
          </cell>
          <cell r="R6083">
            <v>2</v>
          </cell>
          <cell r="S6083">
            <v>194.3</v>
          </cell>
        </row>
        <row r="6084">
          <cell r="A6084" t="str">
            <v>E000</v>
          </cell>
          <cell r="B6084">
            <v>3</v>
          </cell>
          <cell r="C6084" t="str">
            <v>施工设备</v>
          </cell>
          <cell r="G6084">
            <v>0</v>
          </cell>
          <cell r="H6084">
            <v>0</v>
          </cell>
          <cell r="Q6084">
            <v>0</v>
          </cell>
          <cell r="R6084">
            <v>0</v>
          </cell>
          <cell r="S6084">
            <v>0</v>
          </cell>
        </row>
        <row r="6085">
          <cell r="C6085">
            <v>0</v>
          </cell>
          <cell r="D6085">
            <v>0</v>
          </cell>
          <cell r="E6085">
            <v>0</v>
          </cell>
          <cell r="F6085">
            <v>0</v>
          </cell>
          <cell r="G6085">
            <v>0</v>
          </cell>
          <cell r="H6085">
            <v>0</v>
          </cell>
          <cell r="Q6085">
            <v>0</v>
          </cell>
          <cell r="R6085">
            <v>0</v>
          </cell>
          <cell r="S6085">
            <v>0</v>
          </cell>
        </row>
        <row r="6086">
          <cell r="C6086">
            <v>0</v>
          </cell>
          <cell r="D6086">
            <v>0</v>
          </cell>
          <cell r="E6086">
            <v>0</v>
          </cell>
          <cell r="F6086">
            <v>0</v>
          </cell>
          <cell r="G6086">
            <v>0</v>
          </cell>
          <cell r="H6086">
            <v>0</v>
          </cell>
          <cell r="Q6086">
            <v>0</v>
          </cell>
          <cell r="R6086">
            <v>0</v>
          </cell>
          <cell r="S6086">
            <v>0</v>
          </cell>
        </row>
        <row r="6087">
          <cell r="C6087">
            <v>0</v>
          </cell>
          <cell r="D6087">
            <v>0</v>
          </cell>
          <cell r="E6087">
            <v>0</v>
          </cell>
          <cell r="F6087">
            <v>0</v>
          </cell>
          <cell r="G6087">
            <v>0</v>
          </cell>
          <cell r="H6087">
            <v>0</v>
          </cell>
          <cell r="Q6087">
            <v>0</v>
          </cell>
          <cell r="R6087">
            <v>0</v>
          </cell>
          <cell r="S6087">
            <v>0</v>
          </cell>
        </row>
        <row r="6088">
          <cell r="C6088">
            <v>0</v>
          </cell>
          <cell r="D6088">
            <v>0</v>
          </cell>
          <cell r="E6088">
            <v>0</v>
          </cell>
          <cell r="F6088">
            <v>0</v>
          </cell>
          <cell r="G6088">
            <v>0</v>
          </cell>
          <cell r="H6088">
            <v>0</v>
          </cell>
          <cell r="Q6088">
            <v>0</v>
          </cell>
          <cell r="R6088">
            <v>0</v>
          </cell>
          <cell r="S6088">
            <v>0</v>
          </cell>
        </row>
        <row r="6089">
          <cell r="C6089">
            <v>0</v>
          </cell>
          <cell r="D6089">
            <v>0</v>
          </cell>
          <cell r="E6089">
            <v>0</v>
          </cell>
          <cell r="F6089">
            <v>0</v>
          </cell>
          <cell r="G6089">
            <v>0</v>
          </cell>
          <cell r="H6089">
            <v>0</v>
          </cell>
          <cell r="Q6089">
            <v>0</v>
          </cell>
          <cell r="R6089">
            <v>0</v>
          </cell>
          <cell r="S6089">
            <v>0</v>
          </cell>
        </row>
        <row r="6090">
          <cell r="C6090">
            <v>0</v>
          </cell>
          <cell r="D6090">
            <v>0</v>
          </cell>
          <cell r="E6090">
            <v>0</v>
          </cell>
          <cell r="F6090">
            <v>0</v>
          </cell>
          <cell r="G6090">
            <v>0</v>
          </cell>
          <cell r="H6090">
            <v>0</v>
          </cell>
          <cell r="Q6090">
            <v>0</v>
          </cell>
          <cell r="R6090">
            <v>0</v>
          </cell>
          <cell r="S6090">
            <v>0</v>
          </cell>
        </row>
        <row r="6091">
          <cell r="C6091">
            <v>0</v>
          </cell>
          <cell r="D6091">
            <v>0</v>
          </cell>
          <cell r="E6091">
            <v>0</v>
          </cell>
          <cell r="F6091">
            <v>0</v>
          </cell>
          <cell r="G6091">
            <v>0</v>
          </cell>
          <cell r="H6091">
            <v>0</v>
          </cell>
          <cell r="Q6091">
            <v>0</v>
          </cell>
          <cell r="R6091">
            <v>0</v>
          </cell>
          <cell r="S6091">
            <v>0</v>
          </cell>
        </row>
        <row r="6092">
          <cell r="C6092">
            <v>0</v>
          </cell>
          <cell r="D6092">
            <v>0</v>
          </cell>
          <cell r="E6092">
            <v>0</v>
          </cell>
          <cell r="F6092">
            <v>0</v>
          </cell>
          <cell r="G6092">
            <v>0</v>
          </cell>
          <cell r="H6092">
            <v>0</v>
          </cell>
          <cell r="Q6092">
            <v>0</v>
          </cell>
          <cell r="R6092">
            <v>0</v>
          </cell>
          <cell r="S6092">
            <v>0</v>
          </cell>
        </row>
        <row r="6093">
          <cell r="C6093">
            <v>0</v>
          </cell>
          <cell r="D6093">
            <v>0</v>
          </cell>
          <cell r="E6093">
            <v>0</v>
          </cell>
          <cell r="F6093">
            <v>0</v>
          </cell>
          <cell r="G6093">
            <v>0</v>
          </cell>
          <cell r="H6093">
            <v>0</v>
          </cell>
          <cell r="Q6093">
            <v>0</v>
          </cell>
          <cell r="R6093">
            <v>0</v>
          </cell>
          <cell r="S6093">
            <v>0</v>
          </cell>
        </row>
        <row r="6094">
          <cell r="C6094">
            <v>0</v>
          </cell>
          <cell r="D6094">
            <v>0</v>
          </cell>
          <cell r="E6094">
            <v>0</v>
          </cell>
          <cell r="F6094">
            <v>0</v>
          </cell>
          <cell r="G6094">
            <v>0</v>
          </cell>
          <cell r="H6094">
            <v>0</v>
          </cell>
          <cell r="Q6094">
            <v>0</v>
          </cell>
          <cell r="R6094">
            <v>0</v>
          </cell>
          <cell r="S6094">
            <v>0</v>
          </cell>
        </row>
        <row r="6095">
          <cell r="C6095">
            <v>0</v>
          </cell>
          <cell r="D6095">
            <v>0</v>
          </cell>
          <cell r="E6095">
            <v>0</v>
          </cell>
          <cell r="F6095">
            <v>0</v>
          </cell>
          <cell r="H6095">
            <v>0</v>
          </cell>
          <cell r="Q6095">
            <v>0</v>
          </cell>
          <cell r="R6095">
            <v>0</v>
          </cell>
          <cell r="S6095">
            <v>0</v>
          </cell>
        </row>
        <row r="6096">
          <cell r="C6096">
            <v>0</v>
          </cell>
          <cell r="D6096">
            <v>0</v>
          </cell>
          <cell r="E6096">
            <v>0</v>
          </cell>
          <cell r="F6096">
            <v>0</v>
          </cell>
          <cell r="H6096">
            <v>0</v>
          </cell>
          <cell r="Q6096">
            <v>0</v>
          </cell>
          <cell r="R6096">
            <v>0</v>
          </cell>
          <cell r="S6096">
            <v>0</v>
          </cell>
        </row>
        <row r="6097">
          <cell r="B6097">
            <v>4</v>
          </cell>
          <cell r="C6097" t="str">
            <v>基本直接费</v>
          </cell>
          <cell r="G6097">
            <v>3.4244773178442767</v>
          </cell>
        </row>
        <row r="6098">
          <cell r="B6098">
            <v>5</v>
          </cell>
          <cell r="C6098" t="str">
            <v>其他直接费</v>
          </cell>
          <cell r="G6098">
            <v>0.55601701555826122</v>
          </cell>
        </row>
        <row r="6099">
          <cell r="B6099">
            <v>6</v>
          </cell>
          <cell r="C6099" t="str">
            <v>间接费</v>
          </cell>
          <cell r="G6099">
            <v>0.25774123219592804</v>
          </cell>
        </row>
        <row r="6100">
          <cell r="B6100">
            <v>7</v>
          </cell>
          <cell r="C6100" t="str">
            <v>合计</v>
          </cell>
          <cell r="G6100">
            <v>4.2382355655984654</v>
          </cell>
        </row>
        <row r="6102">
          <cell r="B6102" t="str">
            <v>单   价   分   析   表</v>
          </cell>
          <cell r="J6102" t="str">
            <v>工序划分</v>
          </cell>
          <cell r="Q6102" t="str">
            <v>汇总项</v>
          </cell>
        </row>
        <row r="6104">
          <cell r="A6104" t="str">
            <v>BOQ系数</v>
          </cell>
          <cell r="B6104" t="str">
            <v>项目编号:</v>
          </cell>
          <cell r="C6104" t="str">
            <v>油漆</v>
          </cell>
          <cell r="G6104" t="str">
            <v>数量</v>
          </cell>
          <cell r="H6104">
            <v>215.76</v>
          </cell>
          <cell r="I6104" t="str">
            <v>单价</v>
          </cell>
          <cell r="J6104" t="str">
            <v>‘5-1-1</v>
          </cell>
        </row>
        <row r="6105">
          <cell r="B6105" t="str">
            <v>项目名称:</v>
          </cell>
          <cell r="C6105" t="str">
            <v>Hand-rail pipe and fittings including 900 mm high level balustrades</v>
          </cell>
          <cell r="G6105" t="str">
            <v>单位</v>
          </cell>
          <cell r="H6105">
            <v>0</v>
          </cell>
          <cell r="I6105">
            <v>1.0417867102637988</v>
          </cell>
          <cell r="J6105" t="str">
            <v>漆</v>
          </cell>
        </row>
        <row r="6106">
          <cell r="A6106" t="str">
            <v>油漆</v>
          </cell>
          <cell r="B6106" t="str">
            <v>单   价:</v>
          </cell>
          <cell r="C6106">
            <v>1.0417867102637988</v>
          </cell>
          <cell r="D6106" t="str">
            <v>USD/</v>
          </cell>
          <cell r="G6106" t="str">
            <v>定额单位</v>
          </cell>
          <cell r="I6106">
            <v>101</v>
          </cell>
        </row>
        <row r="6107">
          <cell r="A6107" t="str">
            <v>定额号</v>
          </cell>
          <cell r="B6107" t="str">
            <v>E01</v>
          </cell>
          <cell r="C6107" t="str">
            <v>名称及规格</v>
          </cell>
          <cell r="D6107" t="str">
            <v>单位</v>
          </cell>
          <cell r="E6107" t="str">
            <v>数  量</v>
          </cell>
          <cell r="F6107" t="str">
            <v>单价</v>
          </cell>
          <cell r="G6107" t="str">
            <v>合价</v>
          </cell>
          <cell r="J6107" t="str">
            <v>10M2</v>
          </cell>
          <cell r="Q6107" t="str">
            <v>数量汇总</v>
          </cell>
          <cell r="R6107" t="str">
            <v>价格汇总(美元)</v>
          </cell>
          <cell r="S6107" t="str">
            <v>价格汇总(当地币)</v>
          </cell>
        </row>
        <row r="6108">
          <cell r="G6108" t="str">
            <v>美元</v>
          </cell>
          <cell r="H6108" t="str">
            <v>当地币</v>
          </cell>
          <cell r="J6108">
            <v>0.1</v>
          </cell>
        </row>
        <row r="6109">
          <cell r="A6109" t="str">
            <v>L00</v>
          </cell>
          <cell r="B6109">
            <v>1</v>
          </cell>
          <cell r="C6109" t="str">
            <v>人工</v>
          </cell>
          <cell r="G6109">
            <v>0.28442614513638703</v>
          </cell>
          <cell r="H6109">
            <v>27.632000000000001</v>
          </cell>
          <cell r="Q6109">
            <v>0</v>
          </cell>
          <cell r="R6109">
            <v>61.367785074626866</v>
          </cell>
          <cell r="S6109">
            <v>5961.8803200000002</v>
          </cell>
        </row>
        <row r="6110">
          <cell r="A6110" t="str">
            <v>L10</v>
          </cell>
          <cell r="B6110">
            <v>1.1000000000000001</v>
          </cell>
          <cell r="C6110" t="str">
            <v>力工</v>
          </cell>
          <cell r="D6110" t="str">
            <v>day</v>
          </cell>
          <cell r="E6110">
            <v>7.0400000000000004E-2</v>
          </cell>
          <cell r="F6110">
            <v>2.8821410190427175</v>
          </cell>
          <cell r="G6110">
            <v>0.20290272774060733</v>
          </cell>
          <cell r="H6110">
            <v>19.712000000000003</v>
          </cell>
          <cell r="J6110">
            <v>0.70400000000000007</v>
          </cell>
          <cell r="Q6110">
            <v>15.189503999999999</v>
          </cell>
          <cell r="R6110">
            <v>43.778292537313433</v>
          </cell>
          <cell r="S6110">
            <v>4253.0611200000003</v>
          </cell>
        </row>
        <row r="6111">
          <cell r="A6111" t="str">
            <v>L20</v>
          </cell>
          <cell r="B6111">
            <v>1.2</v>
          </cell>
          <cell r="C6111" t="str">
            <v>技工</v>
          </cell>
          <cell r="D6111" t="str">
            <v>day</v>
          </cell>
          <cell r="E6111">
            <v>1.7600000000000001E-2</v>
          </cell>
          <cell r="F6111">
            <v>4.6320123520329384</v>
          </cell>
          <cell r="G6111">
            <v>8.1523417395779715E-2</v>
          </cell>
          <cell r="H6111">
            <v>7.92</v>
          </cell>
          <cell r="J6111">
            <v>0.17600000000000002</v>
          </cell>
          <cell r="Q6111">
            <v>3.7973759999999999</v>
          </cell>
          <cell r="R6111">
            <v>17.589492537313429</v>
          </cell>
          <cell r="S6111">
            <v>1708.8191999999999</v>
          </cell>
        </row>
        <row r="6112">
          <cell r="A6112" t="str">
            <v>M000</v>
          </cell>
          <cell r="B6112">
            <v>2</v>
          </cell>
          <cell r="C6112" t="str">
            <v>建筑材料</v>
          </cell>
          <cell r="G6112">
            <v>0.55733333333333357</v>
          </cell>
          <cell r="H6112">
            <v>54.144933333333363</v>
          </cell>
          <cell r="Q6112">
            <v>0</v>
          </cell>
          <cell r="R6112">
            <v>120.25024000000005</v>
          </cell>
          <cell r="S6112">
            <v>11682.310816000007</v>
          </cell>
        </row>
        <row r="6113">
          <cell r="A6113" t="str">
            <v>Y07</v>
          </cell>
          <cell r="C6113" t="str">
            <v>防锈漆</v>
          </cell>
          <cell r="D6113" t="str">
            <v>kg</v>
          </cell>
          <cell r="E6113">
            <v>0.30000000000000004</v>
          </cell>
          <cell r="F6113">
            <v>1.8577777777777782</v>
          </cell>
          <cell r="G6113">
            <v>0.55733333333333357</v>
          </cell>
          <cell r="H6113">
            <v>54.144933333333363</v>
          </cell>
          <cell r="J6113">
            <v>3</v>
          </cell>
          <cell r="Q6113">
            <v>64.728000000000009</v>
          </cell>
          <cell r="R6113">
            <v>120.25024000000005</v>
          </cell>
          <cell r="S6113">
            <v>11682.310816000007</v>
          </cell>
        </row>
        <row r="6114">
          <cell r="C6114">
            <v>0</v>
          </cell>
          <cell r="D6114">
            <v>0</v>
          </cell>
          <cell r="E6114">
            <v>0</v>
          </cell>
          <cell r="F6114">
            <v>0</v>
          </cell>
          <cell r="G6114">
            <v>0</v>
          </cell>
          <cell r="H6114">
            <v>0</v>
          </cell>
          <cell r="Q6114">
            <v>0</v>
          </cell>
          <cell r="R6114">
            <v>0</v>
          </cell>
          <cell r="S6114">
            <v>0</v>
          </cell>
        </row>
        <row r="6115">
          <cell r="C6115">
            <v>0</v>
          </cell>
          <cell r="D6115">
            <v>0</v>
          </cell>
          <cell r="E6115">
            <v>0</v>
          </cell>
          <cell r="F6115">
            <v>0</v>
          </cell>
          <cell r="G6115">
            <v>0</v>
          </cell>
          <cell r="H6115">
            <v>0</v>
          </cell>
          <cell r="Q6115">
            <v>0</v>
          </cell>
          <cell r="R6115">
            <v>0</v>
          </cell>
          <cell r="S6115">
            <v>0</v>
          </cell>
        </row>
        <row r="6116">
          <cell r="C6116">
            <v>0</v>
          </cell>
          <cell r="D6116">
            <v>0</v>
          </cell>
          <cell r="E6116">
            <v>0</v>
          </cell>
          <cell r="F6116">
            <v>0</v>
          </cell>
          <cell r="G6116">
            <v>0</v>
          </cell>
          <cell r="H6116">
            <v>0</v>
          </cell>
          <cell r="Q6116">
            <v>0</v>
          </cell>
          <cell r="R6116">
            <v>0</v>
          </cell>
          <cell r="S6116">
            <v>0</v>
          </cell>
        </row>
        <row r="6117">
          <cell r="C6117">
            <v>0</v>
          </cell>
          <cell r="D6117">
            <v>0</v>
          </cell>
          <cell r="E6117">
            <v>0</v>
          </cell>
          <cell r="F6117">
            <v>0</v>
          </cell>
          <cell r="G6117">
            <v>0</v>
          </cell>
          <cell r="H6117">
            <v>0</v>
          </cell>
          <cell r="Q6117">
            <v>0</v>
          </cell>
          <cell r="R6117">
            <v>0</v>
          </cell>
          <cell r="S6117">
            <v>0</v>
          </cell>
        </row>
        <row r="6118">
          <cell r="C6118">
            <v>0</v>
          </cell>
          <cell r="D6118">
            <v>0</v>
          </cell>
          <cell r="E6118">
            <v>0</v>
          </cell>
          <cell r="F6118">
            <v>0</v>
          </cell>
          <cell r="G6118">
            <v>0</v>
          </cell>
          <cell r="H6118">
            <v>0</v>
          </cell>
          <cell r="Q6118">
            <v>0</v>
          </cell>
          <cell r="R6118">
            <v>0</v>
          </cell>
          <cell r="S6118">
            <v>0</v>
          </cell>
        </row>
        <row r="6119">
          <cell r="C6119">
            <v>0</v>
          </cell>
          <cell r="D6119">
            <v>0</v>
          </cell>
          <cell r="E6119">
            <v>0</v>
          </cell>
          <cell r="F6119">
            <v>0</v>
          </cell>
          <cell r="G6119">
            <v>0</v>
          </cell>
          <cell r="H6119">
            <v>0</v>
          </cell>
          <cell r="Q6119">
            <v>0</v>
          </cell>
          <cell r="R6119">
            <v>0</v>
          </cell>
          <cell r="S6119">
            <v>0</v>
          </cell>
        </row>
        <row r="6120">
          <cell r="C6120">
            <v>0</v>
          </cell>
          <cell r="D6120">
            <v>0</v>
          </cell>
          <cell r="E6120">
            <v>0</v>
          </cell>
          <cell r="F6120">
            <v>0</v>
          </cell>
          <cell r="G6120">
            <v>0</v>
          </cell>
          <cell r="H6120">
            <v>0</v>
          </cell>
          <cell r="Q6120">
            <v>0</v>
          </cell>
          <cell r="R6120">
            <v>0</v>
          </cell>
          <cell r="S6120">
            <v>0</v>
          </cell>
        </row>
        <row r="6121">
          <cell r="C6121">
            <v>0</v>
          </cell>
          <cell r="D6121">
            <v>0</v>
          </cell>
          <cell r="E6121">
            <v>0</v>
          </cell>
          <cell r="F6121">
            <v>0</v>
          </cell>
          <cell r="G6121">
            <v>0</v>
          </cell>
          <cell r="H6121">
            <v>0</v>
          </cell>
          <cell r="Q6121">
            <v>0</v>
          </cell>
          <cell r="R6121">
            <v>0</v>
          </cell>
          <cell r="S6121">
            <v>0</v>
          </cell>
        </row>
        <row r="6122">
          <cell r="C6122">
            <v>0</v>
          </cell>
          <cell r="D6122">
            <v>0</v>
          </cell>
          <cell r="E6122">
            <v>0</v>
          </cell>
          <cell r="F6122">
            <v>0</v>
          </cell>
          <cell r="G6122">
            <v>0</v>
          </cell>
          <cell r="H6122">
            <v>0</v>
          </cell>
          <cell r="Q6122">
            <v>0</v>
          </cell>
          <cell r="R6122">
            <v>0</v>
          </cell>
          <cell r="S6122">
            <v>0</v>
          </cell>
        </row>
        <row r="6123">
          <cell r="C6123">
            <v>0</v>
          </cell>
          <cell r="D6123">
            <v>0</v>
          </cell>
          <cell r="E6123">
            <v>0</v>
          </cell>
          <cell r="F6123">
            <v>0</v>
          </cell>
          <cell r="G6123">
            <v>0</v>
          </cell>
          <cell r="H6123">
            <v>0</v>
          </cell>
          <cell r="Q6123">
            <v>0</v>
          </cell>
          <cell r="R6123">
            <v>0</v>
          </cell>
          <cell r="S6123">
            <v>0</v>
          </cell>
        </row>
        <row r="6124">
          <cell r="C6124">
            <v>0</v>
          </cell>
          <cell r="D6124">
            <v>0</v>
          </cell>
          <cell r="E6124">
            <v>0</v>
          </cell>
          <cell r="F6124">
            <v>0</v>
          </cell>
          <cell r="G6124">
            <v>0</v>
          </cell>
          <cell r="H6124">
            <v>0</v>
          </cell>
          <cell r="Q6124">
            <v>0</v>
          </cell>
          <cell r="R6124">
            <v>0</v>
          </cell>
          <cell r="S6124">
            <v>0</v>
          </cell>
        </row>
        <row r="6125">
          <cell r="C6125">
            <v>0</v>
          </cell>
          <cell r="D6125">
            <v>0</v>
          </cell>
          <cell r="E6125">
            <v>0</v>
          </cell>
          <cell r="F6125">
            <v>0</v>
          </cell>
          <cell r="G6125">
            <v>0</v>
          </cell>
          <cell r="H6125">
            <v>0</v>
          </cell>
          <cell r="Q6125">
            <v>0</v>
          </cell>
          <cell r="R6125">
            <v>0</v>
          </cell>
          <cell r="S6125">
            <v>0</v>
          </cell>
        </row>
        <row r="6126">
          <cell r="C6126">
            <v>0</v>
          </cell>
          <cell r="D6126">
            <v>0</v>
          </cell>
          <cell r="E6126">
            <v>0</v>
          </cell>
          <cell r="F6126">
            <v>0</v>
          </cell>
          <cell r="G6126">
            <v>0</v>
          </cell>
          <cell r="H6126">
            <v>0</v>
          </cell>
          <cell r="Q6126">
            <v>0</v>
          </cell>
          <cell r="R6126">
            <v>0</v>
          </cell>
          <cell r="S6126">
            <v>0</v>
          </cell>
        </row>
        <row r="6127">
          <cell r="C6127">
            <v>0</v>
          </cell>
          <cell r="D6127">
            <v>0</v>
          </cell>
          <cell r="E6127">
            <v>0</v>
          </cell>
          <cell r="F6127">
            <v>0</v>
          </cell>
          <cell r="G6127">
            <v>0</v>
          </cell>
          <cell r="H6127">
            <v>0</v>
          </cell>
          <cell r="Q6127">
            <v>0</v>
          </cell>
          <cell r="R6127">
            <v>0</v>
          </cell>
          <cell r="S6127">
            <v>0</v>
          </cell>
        </row>
        <row r="6128">
          <cell r="C6128">
            <v>0</v>
          </cell>
          <cell r="D6128">
            <v>0</v>
          </cell>
          <cell r="E6128">
            <v>0</v>
          </cell>
          <cell r="F6128">
            <v>0</v>
          </cell>
          <cell r="G6128">
            <v>0</v>
          </cell>
          <cell r="H6128">
            <v>0</v>
          </cell>
          <cell r="Q6128">
            <v>0</v>
          </cell>
          <cell r="R6128">
            <v>0</v>
          </cell>
          <cell r="S6128">
            <v>0</v>
          </cell>
        </row>
        <row r="6129">
          <cell r="C6129">
            <v>0</v>
          </cell>
          <cell r="D6129">
            <v>0</v>
          </cell>
          <cell r="E6129">
            <v>0</v>
          </cell>
          <cell r="F6129">
            <v>0</v>
          </cell>
          <cell r="G6129">
            <v>0</v>
          </cell>
          <cell r="H6129">
            <v>0</v>
          </cell>
          <cell r="Q6129">
            <v>0</v>
          </cell>
          <cell r="R6129">
            <v>0</v>
          </cell>
          <cell r="S6129">
            <v>0</v>
          </cell>
        </row>
        <row r="6130">
          <cell r="C6130">
            <v>0</v>
          </cell>
          <cell r="D6130">
            <v>0</v>
          </cell>
          <cell r="E6130">
            <v>0</v>
          </cell>
          <cell r="F6130">
            <v>0</v>
          </cell>
          <cell r="G6130">
            <v>0</v>
          </cell>
          <cell r="H6130">
            <v>0</v>
          </cell>
          <cell r="Q6130">
            <v>0</v>
          </cell>
          <cell r="R6130">
            <v>0</v>
          </cell>
          <cell r="S6130">
            <v>0</v>
          </cell>
        </row>
        <row r="6131">
          <cell r="C6131">
            <v>0</v>
          </cell>
          <cell r="D6131">
            <v>0</v>
          </cell>
          <cell r="E6131">
            <v>0</v>
          </cell>
          <cell r="F6131">
            <v>0</v>
          </cell>
          <cell r="G6131">
            <v>0</v>
          </cell>
          <cell r="H6131">
            <v>0</v>
          </cell>
          <cell r="Q6131">
            <v>0</v>
          </cell>
          <cell r="R6131">
            <v>0</v>
          </cell>
          <cell r="S6131">
            <v>0</v>
          </cell>
        </row>
        <row r="6132">
          <cell r="A6132" t="str">
            <v>m998</v>
          </cell>
          <cell r="C6132" t="str">
            <v>其它材料费</v>
          </cell>
          <cell r="D6132" t="str">
            <v>%</v>
          </cell>
          <cell r="E6132">
            <v>0</v>
          </cell>
          <cell r="F6132">
            <v>0</v>
          </cell>
          <cell r="G6132">
            <v>0</v>
          </cell>
          <cell r="H6132">
            <v>0</v>
          </cell>
          <cell r="Q6132">
            <v>0</v>
          </cell>
          <cell r="R6132">
            <v>0</v>
          </cell>
          <cell r="S6132">
            <v>0</v>
          </cell>
        </row>
        <row r="6133">
          <cell r="A6133" t="str">
            <v>m999</v>
          </cell>
          <cell r="C6133" t="str">
            <v>其它材料费</v>
          </cell>
          <cell r="D6133" t="str">
            <v>usd</v>
          </cell>
          <cell r="E6133">
            <v>0</v>
          </cell>
          <cell r="F6133">
            <v>1</v>
          </cell>
          <cell r="G6133">
            <v>0</v>
          </cell>
          <cell r="H6133">
            <v>0</v>
          </cell>
          <cell r="Q6133">
            <v>0</v>
          </cell>
          <cell r="R6133">
            <v>0</v>
          </cell>
          <cell r="S6133">
            <v>0</v>
          </cell>
        </row>
        <row r="6134">
          <cell r="A6134" t="str">
            <v>E000</v>
          </cell>
          <cell r="B6134">
            <v>3</v>
          </cell>
          <cell r="C6134" t="str">
            <v>施工设备</v>
          </cell>
          <cell r="G6134">
            <v>0</v>
          </cell>
          <cell r="H6134">
            <v>0</v>
          </cell>
          <cell r="Q6134">
            <v>0</v>
          </cell>
          <cell r="R6134">
            <v>0</v>
          </cell>
          <cell r="S6134">
            <v>0</v>
          </cell>
        </row>
        <row r="6135">
          <cell r="C6135">
            <v>0</v>
          </cell>
          <cell r="D6135">
            <v>0</v>
          </cell>
          <cell r="E6135">
            <v>0</v>
          </cell>
          <cell r="F6135">
            <v>0</v>
          </cell>
          <cell r="G6135">
            <v>0</v>
          </cell>
          <cell r="H6135">
            <v>0</v>
          </cell>
          <cell r="Q6135">
            <v>0</v>
          </cell>
          <cell r="R6135">
            <v>0</v>
          </cell>
          <cell r="S6135">
            <v>0</v>
          </cell>
        </row>
        <row r="6136">
          <cell r="C6136">
            <v>0</v>
          </cell>
          <cell r="D6136">
            <v>0</v>
          </cell>
          <cell r="E6136">
            <v>0</v>
          </cell>
          <cell r="F6136">
            <v>0</v>
          </cell>
          <cell r="G6136">
            <v>0</v>
          </cell>
          <cell r="H6136">
            <v>0</v>
          </cell>
          <cell r="Q6136">
            <v>0</v>
          </cell>
          <cell r="R6136">
            <v>0</v>
          </cell>
          <cell r="S6136">
            <v>0</v>
          </cell>
        </row>
        <row r="6137">
          <cell r="C6137">
            <v>0</v>
          </cell>
          <cell r="D6137">
            <v>0</v>
          </cell>
          <cell r="E6137">
            <v>0</v>
          </cell>
          <cell r="F6137">
            <v>0</v>
          </cell>
          <cell r="G6137">
            <v>0</v>
          </cell>
          <cell r="H6137">
            <v>0</v>
          </cell>
          <cell r="Q6137">
            <v>0</v>
          </cell>
          <cell r="R6137">
            <v>0</v>
          </cell>
          <cell r="S6137">
            <v>0</v>
          </cell>
        </row>
        <row r="6138">
          <cell r="C6138">
            <v>0</v>
          </cell>
          <cell r="D6138">
            <v>0</v>
          </cell>
          <cell r="E6138">
            <v>0</v>
          </cell>
          <cell r="F6138">
            <v>0</v>
          </cell>
          <cell r="G6138">
            <v>0</v>
          </cell>
          <cell r="H6138">
            <v>0</v>
          </cell>
          <cell r="Q6138">
            <v>0</v>
          </cell>
          <cell r="R6138">
            <v>0</v>
          </cell>
          <cell r="S6138">
            <v>0</v>
          </cell>
        </row>
        <row r="6139">
          <cell r="C6139">
            <v>0</v>
          </cell>
          <cell r="D6139">
            <v>0</v>
          </cell>
          <cell r="E6139">
            <v>0</v>
          </cell>
          <cell r="F6139">
            <v>0</v>
          </cell>
          <cell r="G6139">
            <v>0</v>
          </cell>
          <cell r="H6139">
            <v>0</v>
          </cell>
          <cell r="Q6139">
            <v>0</v>
          </cell>
          <cell r="R6139">
            <v>0</v>
          </cell>
          <cell r="S6139">
            <v>0</v>
          </cell>
        </row>
        <row r="6140">
          <cell r="C6140">
            <v>0</v>
          </cell>
          <cell r="D6140">
            <v>0</v>
          </cell>
          <cell r="E6140">
            <v>0</v>
          </cell>
          <cell r="F6140">
            <v>0</v>
          </cell>
          <cell r="G6140">
            <v>0</v>
          </cell>
          <cell r="H6140">
            <v>0</v>
          </cell>
          <cell r="Q6140">
            <v>0</v>
          </cell>
          <cell r="R6140">
            <v>0</v>
          </cell>
          <cell r="S6140">
            <v>0</v>
          </cell>
        </row>
        <row r="6141">
          <cell r="C6141">
            <v>0</v>
          </cell>
          <cell r="D6141">
            <v>0</v>
          </cell>
          <cell r="E6141">
            <v>0</v>
          </cell>
          <cell r="F6141">
            <v>0</v>
          </cell>
          <cell r="G6141">
            <v>0</v>
          </cell>
          <cell r="H6141">
            <v>0</v>
          </cell>
          <cell r="Q6141">
            <v>0</v>
          </cell>
          <cell r="R6141">
            <v>0</v>
          </cell>
          <cell r="S6141">
            <v>0</v>
          </cell>
        </row>
        <row r="6142">
          <cell r="C6142">
            <v>0</v>
          </cell>
          <cell r="D6142">
            <v>0</v>
          </cell>
          <cell r="E6142">
            <v>0</v>
          </cell>
          <cell r="F6142">
            <v>0</v>
          </cell>
          <cell r="G6142">
            <v>0</v>
          </cell>
          <cell r="H6142">
            <v>0</v>
          </cell>
          <cell r="Q6142">
            <v>0</v>
          </cell>
          <cell r="R6142">
            <v>0</v>
          </cell>
          <cell r="S6142">
            <v>0</v>
          </cell>
        </row>
        <row r="6143">
          <cell r="C6143">
            <v>0</v>
          </cell>
          <cell r="D6143">
            <v>0</v>
          </cell>
          <cell r="E6143">
            <v>0</v>
          </cell>
          <cell r="F6143">
            <v>0</v>
          </cell>
          <cell r="G6143">
            <v>0</v>
          </cell>
          <cell r="H6143">
            <v>0</v>
          </cell>
          <cell r="Q6143">
            <v>0</v>
          </cell>
          <cell r="R6143">
            <v>0</v>
          </cell>
          <cell r="S6143">
            <v>0</v>
          </cell>
        </row>
        <row r="6144">
          <cell r="C6144">
            <v>0</v>
          </cell>
          <cell r="D6144">
            <v>0</v>
          </cell>
          <cell r="E6144">
            <v>0</v>
          </cell>
          <cell r="F6144">
            <v>0</v>
          </cell>
          <cell r="G6144">
            <v>0</v>
          </cell>
          <cell r="H6144">
            <v>0</v>
          </cell>
          <cell r="Q6144">
            <v>0</v>
          </cell>
          <cell r="R6144">
            <v>0</v>
          </cell>
          <cell r="S6144">
            <v>0</v>
          </cell>
        </row>
        <row r="6145">
          <cell r="C6145">
            <v>0</v>
          </cell>
          <cell r="D6145">
            <v>0</v>
          </cell>
          <cell r="E6145">
            <v>0</v>
          </cell>
          <cell r="F6145">
            <v>0</v>
          </cell>
          <cell r="H6145">
            <v>0</v>
          </cell>
          <cell r="Q6145">
            <v>0</v>
          </cell>
          <cell r="R6145">
            <v>0</v>
          </cell>
          <cell r="S6145">
            <v>0</v>
          </cell>
        </row>
        <row r="6146">
          <cell r="C6146">
            <v>0</v>
          </cell>
          <cell r="D6146">
            <v>0</v>
          </cell>
          <cell r="E6146">
            <v>0</v>
          </cell>
          <cell r="F6146">
            <v>0</v>
          </cell>
          <cell r="H6146">
            <v>0</v>
          </cell>
          <cell r="Q6146">
            <v>0</v>
          </cell>
          <cell r="R6146">
            <v>0</v>
          </cell>
          <cell r="S6146">
            <v>0</v>
          </cell>
        </row>
        <row r="6147">
          <cell r="B6147">
            <v>4</v>
          </cell>
          <cell r="C6147" t="str">
            <v>基本直接费</v>
          </cell>
          <cell r="G6147">
            <v>0.84175947846972066</v>
          </cell>
        </row>
        <row r="6148">
          <cell r="B6148">
            <v>5</v>
          </cell>
          <cell r="C6148" t="str">
            <v>其他直接费</v>
          </cell>
          <cell r="G6148">
            <v>0.13667270932056899</v>
          </cell>
        </row>
        <row r="6149">
          <cell r="B6149">
            <v>6</v>
          </cell>
          <cell r="C6149" t="str">
            <v>间接费</v>
          </cell>
          <cell r="G6149">
            <v>6.3354522473509159E-2</v>
          </cell>
        </row>
        <row r="6150">
          <cell r="B6150">
            <v>7</v>
          </cell>
          <cell r="C6150" t="str">
            <v>合计</v>
          </cell>
          <cell r="G6150">
            <v>1.0417867102637988</v>
          </cell>
        </row>
        <row r="6152">
          <cell r="B6152" t="str">
            <v>单   价   分   析   表</v>
          </cell>
          <cell r="J6152" t="str">
            <v>工序划分</v>
          </cell>
          <cell r="Q6152" t="str">
            <v>汇总项</v>
          </cell>
        </row>
        <row r="6154">
          <cell r="A6154" t="str">
            <v>BOQ系数</v>
          </cell>
          <cell r="B6154" t="str">
            <v>项目编号:</v>
          </cell>
          <cell r="C6154" t="str">
            <v>滤料1</v>
          </cell>
          <cell r="G6154" t="str">
            <v>数量</v>
          </cell>
          <cell r="H6154">
            <v>64</v>
          </cell>
          <cell r="I6154" t="str">
            <v>单价</v>
          </cell>
        </row>
        <row r="6155">
          <cell r="B6155" t="str">
            <v>项目名称:</v>
          </cell>
          <cell r="C6155" t="str">
            <v xml:space="preserve">Provide gravel and form filters bed </v>
          </cell>
          <cell r="G6155" t="str">
            <v>单位</v>
          </cell>
          <cell r="H6155">
            <v>0</v>
          </cell>
          <cell r="I6155">
            <v>21.209979803995239</v>
          </cell>
          <cell r="J6155" t="str">
            <v>滤料</v>
          </cell>
        </row>
        <row r="6156">
          <cell r="A6156" t="str">
            <v>滤料1</v>
          </cell>
          <cell r="B6156" t="str">
            <v>单   价:</v>
          </cell>
          <cell r="C6156">
            <v>21.209979803995239</v>
          </cell>
          <cell r="D6156" t="str">
            <v>USD/</v>
          </cell>
          <cell r="G6156" t="str">
            <v>定额单位</v>
          </cell>
          <cell r="I6156">
            <v>2061</v>
          </cell>
          <cell r="J6156" t="str">
            <v>5=782</v>
          </cell>
        </row>
        <row r="6157">
          <cell r="A6157" t="str">
            <v>定额号</v>
          </cell>
          <cell r="B6157" t="str">
            <v>E01</v>
          </cell>
          <cell r="C6157" t="str">
            <v>名称及规格</v>
          </cell>
          <cell r="D6157" t="str">
            <v>单位</v>
          </cell>
          <cell r="E6157" t="str">
            <v>数  量</v>
          </cell>
          <cell r="F6157" t="str">
            <v>单价</v>
          </cell>
          <cell r="G6157" t="str">
            <v>合价</v>
          </cell>
          <cell r="J6157">
            <v>10</v>
          </cell>
          <cell r="Q6157" t="str">
            <v>数量汇总</v>
          </cell>
          <cell r="R6157" t="str">
            <v>价格汇总(美元)</v>
          </cell>
          <cell r="S6157" t="str">
            <v>价格汇总(当地币)</v>
          </cell>
        </row>
        <row r="6158">
          <cell r="G6158" t="str">
            <v>美元</v>
          </cell>
          <cell r="H6158" t="str">
            <v>当地币</v>
          </cell>
          <cell r="J6158">
            <v>0.1</v>
          </cell>
        </row>
        <row r="6159">
          <cell r="A6159" t="str">
            <v>L00</v>
          </cell>
          <cell r="B6159">
            <v>1</v>
          </cell>
          <cell r="C6159" t="str">
            <v>人工</v>
          </cell>
          <cell r="G6159">
            <v>6.5676582604220286</v>
          </cell>
          <cell r="H6159">
            <v>638.04800000000012</v>
          </cell>
          <cell r="Q6159">
            <v>0</v>
          </cell>
          <cell r="R6159">
            <v>420.33012866700983</v>
          </cell>
          <cell r="S6159">
            <v>40835.072000000007</v>
          </cell>
        </row>
        <row r="6160">
          <cell r="A6160" t="str">
            <v>L10</v>
          </cell>
          <cell r="B6160">
            <v>1.1000000000000001</v>
          </cell>
          <cell r="C6160" t="str">
            <v>力工</v>
          </cell>
          <cell r="D6160" t="str">
            <v>day</v>
          </cell>
          <cell r="E6160">
            <v>1.6256000000000002</v>
          </cell>
          <cell r="F6160">
            <v>2.8821410190427175</v>
          </cell>
          <cell r="G6160">
            <v>4.6852084405558418</v>
          </cell>
          <cell r="H6160">
            <v>455.16800000000006</v>
          </cell>
          <cell r="J6160">
            <v>16.256</v>
          </cell>
          <cell r="Q6160">
            <v>104.03840000000001</v>
          </cell>
          <cell r="R6160">
            <v>299.85334019557388</v>
          </cell>
          <cell r="S6160">
            <v>29130.752000000004</v>
          </cell>
        </row>
        <row r="6161">
          <cell r="A6161" t="str">
            <v>L20</v>
          </cell>
          <cell r="B6161">
            <v>1.2</v>
          </cell>
          <cell r="C6161" t="str">
            <v>技工</v>
          </cell>
          <cell r="D6161" t="str">
            <v>day</v>
          </cell>
          <cell r="E6161">
            <v>0.40640000000000004</v>
          </cell>
          <cell r="F6161">
            <v>4.6320123520329384</v>
          </cell>
          <cell r="G6161">
            <v>1.8824498198661863</v>
          </cell>
          <cell r="H6161">
            <v>182.88000000000002</v>
          </cell>
          <cell r="J6161">
            <v>4.0640000000000001</v>
          </cell>
          <cell r="Q6161">
            <v>26.009600000000002</v>
          </cell>
          <cell r="R6161">
            <v>120.47678847143592</v>
          </cell>
          <cell r="S6161">
            <v>11704.320000000002</v>
          </cell>
        </row>
        <row r="6162">
          <cell r="A6162" t="str">
            <v>M000</v>
          </cell>
          <cell r="B6162">
            <v>2</v>
          </cell>
          <cell r="C6162" t="str">
            <v>建筑材料</v>
          </cell>
          <cell r="G6162">
            <v>8.3715536798764809</v>
          </cell>
          <cell r="H6162">
            <v>813.29644000000019</v>
          </cell>
          <cell r="Q6162">
            <v>0</v>
          </cell>
          <cell r="R6162">
            <v>535.77943551209478</v>
          </cell>
          <cell r="S6162">
            <v>52050.972160000012</v>
          </cell>
        </row>
        <row r="6163">
          <cell r="A6163" t="str">
            <v>M10</v>
          </cell>
          <cell r="C6163" t="str">
            <v>砂砾料</v>
          </cell>
          <cell r="D6163" t="str">
            <v>m3</v>
          </cell>
          <cell r="E6163">
            <v>1.02</v>
          </cell>
          <cell r="F6163">
            <v>8</v>
          </cell>
          <cell r="G6163">
            <v>8.16</v>
          </cell>
          <cell r="H6163">
            <v>792.74400000000003</v>
          </cell>
          <cell r="J6163">
            <v>10.199999999999999</v>
          </cell>
          <cell r="Q6163">
            <v>65.28</v>
          </cell>
          <cell r="R6163">
            <v>522.24</v>
          </cell>
          <cell r="S6163">
            <v>50735.616000000002</v>
          </cell>
        </row>
        <row r="6164">
          <cell r="C6164">
            <v>0</v>
          </cell>
          <cell r="D6164">
            <v>0</v>
          </cell>
          <cell r="E6164">
            <v>0</v>
          </cell>
          <cell r="F6164">
            <v>0</v>
          </cell>
          <cell r="G6164">
            <v>0</v>
          </cell>
          <cell r="H6164">
            <v>0</v>
          </cell>
          <cell r="Q6164">
            <v>0</v>
          </cell>
          <cell r="R6164">
            <v>0</v>
          </cell>
          <cell r="S6164">
            <v>0</v>
          </cell>
        </row>
        <row r="6165">
          <cell r="A6165" t="str">
            <v>Y08</v>
          </cell>
          <cell r="C6165" t="str">
            <v>水</v>
          </cell>
          <cell r="D6165" t="str">
            <v>m3</v>
          </cell>
          <cell r="E6165">
            <v>0.25</v>
          </cell>
          <cell r="F6165">
            <v>0.51466803911477099</v>
          </cell>
          <cell r="G6165">
            <v>0.12866700977869275</v>
          </cell>
          <cell r="H6165">
            <v>12.500000000000002</v>
          </cell>
          <cell r="J6165">
            <v>2.5</v>
          </cell>
          <cell r="Q6165">
            <v>16</v>
          </cell>
          <cell r="R6165">
            <v>8.2346886258363359</v>
          </cell>
          <cell r="S6165">
            <v>800.00000000000011</v>
          </cell>
        </row>
        <row r="6166">
          <cell r="C6166">
            <v>0</v>
          </cell>
          <cell r="D6166">
            <v>0</v>
          </cell>
          <cell r="E6166">
            <v>0</v>
          </cell>
          <cell r="F6166">
            <v>0</v>
          </cell>
          <cell r="G6166">
            <v>0</v>
          </cell>
          <cell r="H6166">
            <v>0</v>
          </cell>
          <cell r="Q6166">
            <v>0</v>
          </cell>
          <cell r="R6166">
            <v>0</v>
          </cell>
          <cell r="S6166">
            <v>0</v>
          </cell>
        </row>
        <row r="6167">
          <cell r="C6167">
            <v>0</v>
          </cell>
          <cell r="D6167">
            <v>0</v>
          </cell>
          <cell r="E6167">
            <v>0</v>
          </cell>
          <cell r="F6167">
            <v>0</v>
          </cell>
          <cell r="G6167">
            <v>0</v>
          </cell>
          <cell r="H6167">
            <v>0</v>
          </cell>
          <cell r="Q6167">
            <v>0</v>
          </cell>
          <cell r="R6167">
            <v>0</v>
          </cell>
          <cell r="S6167">
            <v>0</v>
          </cell>
        </row>
        <row r="6168">
          <cell r="C6168">
            <v>0</v>
          </cell>
          <cell r="D6168">
            <v>0</v>
          </cell>
          <cell r="E6168">
            <v>0</v>
          </cell>
          <cell r="F6168">
            <v>0</v>
          </cell>
          <cell r="G6168">
            <v>0</v>
          </cell>
          <cell r="H6168">
            <v>0</v>
          </cell>
          <cell r="Q6168">
            <v>0</v>
          </cell>
          <cell r="R6168">
            <v>0</v>
          </cell>
          <cell r="S6168">
            <v>0</v>
          </cell>
        </row>
        <row r="6169">
          <cell r="C6169">
            <v>0</v>
          </cell>
          <cell r="D6169">
            <v>0</v>
          </cell>
          <cell r="E6169">
            <v>0</v>
          </cell>
          <cell r="F6169">
            <v>0</v>
          </cell>
          <cell r="G6169">
            <v>0</v>
          </cell>
          <cell r="H6169">
            <v>0</v>
          </cell>
          <cell r="Q6169">
            <v>0</v>
          </cell>
          <cell r="R6169">
            <v>0</v>
          </cell>
          <cell r="S6169">
            <v>0</v>
          </cell>
        </row>
        <row r="6170">
          <cell r="C6170">
            <v>0</v>
          </cell>
          <cell r="D6170">
            <v>0</v>
          </cell>
          <cell r="E6170">
            <v>0</v>
          </cell>
          <cell r="F6170">
            <v>0</v>
          </cell>
          <cell r="G6170">
            <v>0</v>
          </cell>
          <cell r="H6170">
            <v>0</v>
          </cell>
          <cell r="Q6170">
            <v>0</v>
          </cell>
          <cell r="R6170">
            <v>0</v>
          </cell>
          <cell r="S6170">
            <v>0</v>
          </cell>
        </row>
        <row r="6171">
          <cell r="C6171">
            <v>0</v>
          </cell>
          <cell r="D6171">
            <v>0</v>
          </cell>
          <cell r="E6171">
            <v>0</v>
          </cell>
          <cell r="F6171">
            <v>0</v>
          </cell>
          <cell r="G6171">
            <v>0</v>
          </cell>
          <cell r="H6171">
            <v>0</v>
          </cell>
          <cell r="Q6171">
            <v>0</v>
          </cell>
          <cell r="R6171">
            <v>0</v>
          </cell>
          <cell r="S6171">
            <v>0</v>
          </cell>
        </row>
        <row r="6172">
          <cell r="C6172">
            <v>0</v>
          </cell>
          <cell r="D6172">
            <v>0</v>
          </cell>
          <cell r="E6172">
            <v>0</v>
          </cell>
          <cell r="F6172">
            <v>0</v>
          </cell>
          <cell r="G6172">
            <v>0</v>
          </cell>
          <cell r="H6172">
            <v>0</v>
          </cell>
          <cell r="Q6172">
            <v>0</v>
          </cell>
          <cell r="R6172">
            <v>0</v>
          </cell>
          <cell r="S6172">
            <v>0</v>
          </cell>
        </row>
        <row r="6173">
          <cell r="C6173">
            <v>0</v>
          </cell>
          <cell r="D6173">
            <v>0</v>
          </cell>
          <cell r="E6173">
            <v>0</v>
          </cell>
          <cell r="F6173">
            <v>0</v>
          </cell>
          <cell r="G6173">
            <v>0</v>
          </cell>
          <cell r="H6173">
            <v>0</v>
          </cell>
          <cell r="Q6173">
            <v>0</v>
          </cell>
          <cell r="R6173">
            <v>0</v>
          </cell>
          <cell r="S6173">
            <v>0</v>
          </cell>
        </row>
        <row r="6174">
          <cell r="C6174">
            <v>0</v>
          </cell>
          <cell r="D6174">
            <v>0</v>
          </cell>
          <cell r="E6174">
            <v>0</v>
          </cell>
          <cell r="F6174">
            <v>0</v>
          </cell>
          <cell r="G6174">
            <v>0</v>
          </cell>
          <cell r="H6174">
            <v>0</v>
          </cell>
          <cell r="Q6174">
            <v>0</v>
          </cell>
          <cell r="R6174">
            <v>0</v>
          </cell>
          <cell r="S6174">
            <v>0</v>
          </cell>
        </row>
        <row r="6175">
          <cell r="C6175">
            <v>0</v>
          </cell>
          <cell r="D6175">
            <v>0</v>
          </cell>
          <cell r="E6175">
            <v>0</v>
          </cell>
          <cell r="F6175">
            <v>0</v>
          </cell>
          <cell r="G6175">
            <v>0</v>
          </cell>
          <cell r="H6175">
            <v>0</v>
          </cell>
          <cell r="Q6175">
            <v>0</v>
          </cell>
          <cell r="R6175">
            <v>0</v>
          </cell>
          <cell r="S6175">
            <v>0</v>
          </cell>
        </row>
        <row r="6176">
          <cell r="C6176">
            <v>0</v>
          </cell>
          <cell r="D6176">
            <v>0</v>
          </cell>
          <cell r="E6176">
            <v>0</v>
          </cell>
          <cell r="F6176">
            <v>0</v>
          </cell>
          <cell r="G6176">
            <v>0</v>
          </cell>
          <cell r="H6176">
            <v>0</v>
          </cell>
          <cell r="Q6176">
            <v>0</v>
          </cell>
          <cell r="R6176">
            <v>0</v>
          </cell>
          <cell r="S6176">
            <v>0</v>
          </cell>
        </row>
        <row r="6177">
          <cell r="C6177">
            <v>0</v>
          </cell>
          <cell r="D6177">
            <v>0</v>
          </cell>
          <cell r="E6177">
            <v>0</v>
          </cell>
          <cell r="F6177">
            <v>0</v>
          </cell>
          <cell r="G6177">
            <v>0</v>
          </cell>
          <cell r="H6177">
            <v>0</v>
          </cell>
          <cell r="Q6177">
            <v>0</v>
          </cell>
          <cell r="R6177">
            <v>0</v>
          </cell>
          <cell r="S6177">
            <v>0</v>
          </cell>
        </row>
        <row r="6178">
          <cell r="C6178">
            <v>0</v>
          </cell>
          <cell r="D6178">
            <v>0</v>
          </cell>
          <cell r="E6178">
            <v>0</v>
          </cell>
          <cell r="F6178">
            <v>0</v>
          </cell>
          <cell r="G6178">
            <v>0</v>
          </cell>
          <cell r="H6178">
            <v>0</v>
          </cell>
          <cell r="Q6178">
            <v>0</v>
          </cell>
          <cell r="R6178">
            <v>0</v>
          </cell>
          <cell r="S6178">
            <v>0</v>
          </cell>
        </row>
        <row r="6179">
          <cell r="C6179">
            <v>0</v>
          </cell>
          <cell r="D6179">
            <v>0</v>
          </cell>
          <cell r="E6179">
            <v>0</v>
          </cell>
          <cell r="F6179">
            <v>0</v>
          </cell>
          <cell r="G6179">
            <v>0</v>
          </cell>
          <cell r="H6179">
            <v>0</v>
          </cell>
          <cell r="Q6179">
            <v>0</v>
          </cell>
          <cell r="R6179">
            <v>0</v>
          </cell>
          <cell r="S6179">
            <v>0</v>
          </cell>
        </row>
        <row r="6180">
          <cell r="C6180">
            <v>0</v>
          </cell>
          <cell r="D6180">
            <v>0</v>
          </cell>
          <cell r="E6180">
            <v>0</v>
          </cell>
          <cell r="F6180">
            <v>0</v>
          </cell>
          <cell r="G6180">
            <v>0</v>
          </cell>
          <cell r="H6180">
            <v>0</v>
          </cell>
          <cell r="Q6180">
            <v>0</v>
          </cell>
          <cell r="R6180">
            <v>0</v>
          </cell>
          <cell r="S6180">
            <v>0</v>
          </cell>
        </row>
        <row r="6181">
          <cell r="C6181">
            <v>0</v>
          </cell>
          <cell r="D6181">
            <v>0</v>
          </cell>
          <cell r="E6181">
            <v>0</v>
          </cell>
          <cell r="F6181">
            <v>0</v>
          </cell>
          <cell r="G6181">
            <v>0</v>
          </cell>
          <cell r="H6181">
            <v>0</v>
          </cell>
          <cell r="Q6181">
            <v>0</v>
          </cell>
          <cell r="R6181">
            <v>0</v>
          </cell>
          <cell r="S6181">
            <v>0</v>
          </cell>
        </row>
        <row r="6182">
          <cell r="A6182" t="str">
            <v>m998</v>
          </cell>
          <cell r="C6182" t="str">
            <v>其它材料费</v>
          </cell>
          <cell r="D6182" t="str">
            <v>%</v>
          </cell>
          <cell r="E6182">
            <v>0.1</v>
          </cell>
          <cell r="F6182">
            <v>0.82886670097786919</v>
          </cell>
          <cell r="G6182">
            <v>8.2886670097786927E-2</v>
          </cell>
          <cell r="H6182">
            <v>8.0524400000000007</v>
          </cell>
          <cell r="J6182">
            <v>1</v>
          </cell>
          <cell r="Q6182">
            <v>6.4</v>
          </cell>
          <cell r="R6182">
            <v>5.3047468862583633</v>
          </cell>
          <cell r="S6182">
            <v>515.35616000000005</v>
          </cell>
        </row>
        <row r="6183">
          <cell r="A6183" t="str">
            <v>m999</v>
          </cell>
          <cell r="C6183" t="str">
            <v>其它材料费</v>
          </cell>
          <cell r="D6183" t="str">
            <v>usd</v>
          </cell>
          <cell r="E6183">
            <v>0</v>
          </cell>
          <cell r="F6183">
            <v>1</v>
          </cell>
          <cell r="G6183">
            <v>0</v>
          </cell>
          <cell r="H6183">
            <v>0</v>
          </cell>
          <cell r="Q6183">
            <v>0</v>
          </cell>
          <cell r="R6183">
            <v>0</v>
          </cell>
          <cell r="S6183">
            <v>0</v>
          </cell>
        </row>
        <row r="6184">
          <cell r="A6184" t="str">
            <v>E000</v>
          </cell>
          <cell r="B6184">
            <v>3</v>
          </cell>
          <cell r="C6184" t="str">
            <v>施工设备</v>
          </cell>
          <cell r="G6184">
            <v>2.1983665700315638</v>
          </cell>
          <cell r="H6184">
            <v>213.57131227856644</v>
          </cell>
          <cell r="Q6184">
            <v>0</v>
          </cell>
          <cell r="R6184">
            <v>140.69546048202008</v>
          </cell>
          <cell r="S6184">
            <v>13668.563985828252</v>
          </cell>
        </row>
        <row r="6185">
          <cell r="C6185">
            <v>0</v>
          </cell>
          <cell r="D6185">
            <v>0</v>
          </cell>
          <cell r="E6185">
            <v>0</v>
          </cell>
          <cell r="F6185">
            <v>0</v>
          </cell>
          <cell r="G6185">
            <v>0</v>
          </cell>
          <cell r="H6185">
            <v>0</v>
          </cell>
          <cell r="Q6185">
            <v>0</v>
          </cell>
          <cell r="R6185">
            <v>0</v>
          </cell>
          <cell r="S6185">
            <v>0</v>
          </cell>
        </row>
        <row r="6186">
          <cell r="C6186">
            <v>0</v>
          </cell>
          <cell r="D6186">
            <v>0</v>
          </cell>
          <cell r="E6186">
            <v>0</v>
          </cell>
          <cell r="F6186">
            <v>0</v>
          </cell>
          <cell r="G6186">
            <v>0</v>
          </cell>
          <cell r="H6186">
            <v>0</v>
          </cell>
          <cell r="Q6186">
            <v>0</v>
          </cell>
          <cell r="R6186">
            <v>0</v>
          </cell>
          <cell r="S6186">
            <v>0</v>
          </cell>
        </row>
        <row r="6187">
          <cell r="A6187" t="str">
            <v>E016</v>
          </cell>
          <cell r="C6187" t="str">
            <v>机动翻斗车</v>
          </cell>
          <cell r="D6187" t="str">
            <v>台班</v>
          </cell>
          <cell r="E6187">
            <v>0.05</v>
          </cell>
          <cell r="F6187">
            <v>43.967331400631274</v>
          </cell>
          <cell r="G6187">
            <v>2.1983665700315638</v>
          </cell>
          <cell r="H6187">
            <v>213.57131227856644</v>
          </cell>
          <cell r="J6187">
            <v>0.5</v>
          </cell>
          <cell r="Q6187">
            <v>3.2</v>
          </cell>
          <cell r="R6187">
            <v>140.69546048202008</v>
          </cell>
          <cell r="S6187">
            <v>13668.563985828252</v>
          </cell>
        </row>
        <row r="6188">
          <cell r="C6188">
            <v>0</v>
          </cell>
          <cell r="D6188">
            <v>0</v>
          </cell>
          <cell r="E6188">
            <v>0</v>
          </cell>
          <cell r="F6188">
            <v>0</v>
          </cell>
          <cell r="G6188">
            <v>0</v>
          </cell>
          <cell r="H6188">
            <v>0</v>
          </cell>
          <cell r="Q6188">
            <v>0</v>
          </cell>
          <cell r="R6188">
            <v>0</v>
          </cell>
          <cell r="S6188">
            <v>0</v>
          </cell>
        </row>
        <row r="6189">
          <cell r="C6189">
            <v>0</v>
          </cell>
          <cell r="D6189">
            <v>0</v>
          </cell>
          <cell r="E6189">
            <v>0</v>
          </cell>
          <cell r="F6189">
            <v>0</v>
          </cell>
          <cell r="G6189">
            <v>0</v>
          </cell>
          <cell r="H6189">
            <v>0</v>
          </cell>
          <cell r="Q6189">
            <v>0</v>
          </cell>
          <cell r="R6189">
            <v>0</v>
          </cell>
          <cell r="S6189">
            <v>0</v>
          </cell>
        </row>
        <row r="6190">
          <cell r="C6190">
            <v>0</v>
          </cell>
          <cell r="D6190">
            <v>0</v>
          </cell>
          <cell r="E6190">
            <v>0</v>
          </cell>
          <cell r="F6190">
            <v>0</v>
          </cell>
          <cell r="G6190">
            <v>0</v>
          </cell>
          <cell r="H6190">
            <v>0</v>
          </cell>
          <cell r="Q6190">
            <v>0</v>
          </cell>
          <cell r="R6190">
            <v>0</v>
          </cell>
          <cell r="S6190">
            <v>0</v>
          </cell>
        </row>
        <row r="6191">
          <cell r="C6191">
            <v>0</v>
          </cell>
          <cell r="D6191">
            <v>0</v>
          </cell>
          <cell r="E6191">
            <v>0</v>
          </cell>
          <cell r="F6191">
            <v>0</v>
          </cell>
          <cell r="G6191">
            <v>0</v>
          </cell>
          <cell r="H6191">
            <v>0</v>
          </cell>
          <cell r="Q6191">
            <v>0</v>
          </cell>
          <cell r="R6191">
            <v>0</v>
          </cell>
          <cell r="S6191">
            <v>0</v>
          </cell>
        </row>
        <row r="6192">
          <cell r="C6192">
            <v>0</v>
          </cell>
          <cell r="D6192">
            <v>0</v>
          </cell>
          <cell r="E6192">
            <v>0</v>
          </cell>
          <cell r="F6192">
            <v>0</v>
          </cell>
          <cell r="G6192">
            <v>0</v>
          </cell>
          <cell r="H6192">
            <v>0</v>
          </cell>
          <cell r="Q6192">
            <v>0</v>
          </cell>
          <cell r="R6192">
            <v>0</v>
          </cell>
          <cell r="S6192">
            <v>0</v>
          </cell>
        </row>
        <row r="6193">
          <cell r="C6193">
            <v>0</v>
          </cell>
          <cell r="D6193">
            <v>0</v>
          </cell>
          <cell r="E6193">
            <v>0</v>
          </cell>
          <cell r="F6193">
            <v>0</v>
          </cell>
          <cell r="G6193">
            <v>0</v>
          </cell>
          <cell r="H6193">
            <v>0</v>
          </cell>
          <cell r="Q6193">
            <v>0</v>
          </cell>
          <cell r="R6193">
            <v>0</v>
          </cell>
          <cell r="S6193">
            <v>0</v>
          </cell>
        </row>
        <row r="6194">
          <cell r="C6194">
            <v>0</v>
          </cell>
          <cell r="D6194">
            <v>0</v>
          </cell>
          <cell r="E6194">
            <v>0</v>
          </cell>
          <cell r="F6194">
            <v>0</v>
          </cell>
          <cell r="G6194">
            <v>0</v>
          </cell>
          <cell r="H6194">
            <v>0</v>
          </cell>
          <cell r="Q6194">
            <v>0</v>
          </cell>
          <cell r="R6194">
            <v>0</v>
          </cell>
          <cell r="S6194">
            <v>0</v>
          </cell>
        </row>
        <row r="6195">
          <cell r="C6195">
            <v>0</v>
          </cell>
          <cell r="D6195">
            <v>0</v>
          </cell>
          <cell r="E6195">
            <v>0</v>
          </cell>
          <cell r="F6195">
            <v>0</v>
          </cell>
          <cell r="H6195">
            <v>0</v>
          </cell>
          <cell r="Q6195">
            <v>0</v>
          </cell>
          <cell r="R6195">
            <v>0</v>
          </cell>
          <cell r="S6195">
            <v>0</v>
          </cell>
        </row>
        <row r="6196">
          <cell r="C6196">
            <v>0</v>
          </cell>
          <cell r="D6196">
            <v>0</v>
          </cell>
          <cell r="E6196">
            <v>0</v>
          </cell>
          <cell r="F6196">
            <v>0</v>
          </cell>
          <cell r="H6196">
            <v>0</v>
          </cell>
          <cell r="Q6196">
            <v>0</v>
          </cell>
          <cell r="R6196">
            <v>0</v>
          </cell>
          <cell r="S6196">
            <v>0</v>
          </cell>
        </row>
        <row r="6197">
          <cell r="B6197">
            <v>4</v>
          </cell>
          <cell r="C6197" t="str">
            <v>基本直接费</v>
          </cell>
          <cell r="G6197">
            <v>17.137578510330073</v>
          </cell>
        </row>
        <row r="6198">
          <cell r="B6198">
            <v>5</v>
          </cell>
          <cell r="C6198" t="str">
            <v>其他直接费</v>
          </cell>
          <cell r="G6198">
            <v>2.7825517218515352</v>
          </cell>
        </row>
        <row r="6199">
          <cell r="B6199">
            <v>6</v>
          </cell>
          <cell r="C6199" t="str">
            <v>间接费</v>
          </cell>
          <cell r="G6199">
            <v>1.2898495718136307</v>
          </cell>
        </row>
        <row r="6200">
          <cell r="B6200">
            <v>7</v>
          </cell>
          <cell r="C6200" t="str">
            <v>合计</v>
          </cell>
          <cell r="G6200">
            <v>21.209979803995239</v>
          </cell>
        </row>
        <row r="6202">
          <cell r="B6202" t="str">
            <v>单   价   分   析   表</v>
          </cell>
          <cell r="J6202" t="str">
            <v>工序划分</v>
          </cell>
          <cell r="Q6202" t="str">
            <v>汇总项</v>
          </cell>
        </row>
        <row r="6204">
          <cell r="A6204" t="str">
            <v>BOQ系数</v>
          </cell>
          <cell r="B6204" t="str">
            <v>项目编号:</v>
          </cell>
          <cell r="C6204" t="str">
            <v>滤料2</v>
          </cell>
          <cell r="G6204" t="str">
            <v>数量</v>
          </cell>
          <cell r="H6204">
            <v>128</v>
          </cell>
          <cell r="I6204" t="str">
            <v>单价</v>
          </cell>
        </row>
        <row r="6205">
          <cell r="B6205" t="str">
            <v>项目名称:</v>
          </cell>
          <cell r="C6205" t="str">
            <v>Provide sand and form filter sand bed</v>
          </cell>
          <cell r="G6205" t="str">
            <v>单位</v>
          </cell>
          <cell r="H6205">
            <v>0</v>
          </cell>
          <cell r="I6205">
            <v>27.202207013051918</v>
          </cell>
          <cell r="J6205" t="str">
            <v>滤料</v>
          </cell>
        </row>
        <row r="6206">
          <cell r="A6206" t="str">
            <v>滤料2</v>
          </cell>
          <cell r="B6206" t="str">
            <v>单   价:</v>
          </cell>
          <cell r="C6206">
            <v>27.202207013051918</v>
          </cell>
          <cell r="D6206" t="str">
            <v>USD/</v>
          </cell>
          <cell r="G6206" t="str">
            <v>定额单位</v>
          </cell>
          <cell r="I6206">
            <v>2643</v>
          </cell>
          <cell r="J6206" t="str">
            <v>5=780</v>
          </cell>
        </row>
        <row r="6207">
          <cell r="A6207" t="str">
            <v>定额号</v>
          </cell>
          <cell r="B6207" t="str">
            <v>E01</v>
          </cell>
          <cell r="C6207" t="str">
            <v>名称及规格</v>
          </cell>
          <cell r="D6207" t="str">
            <v>单位</v>
          </cell>
          <cell r="E6207" t="str">
            <v>数  量</v>
          </cell>
          <cell r="F6207" t="str">
            <v>单价</v>
          </cell>
          <cell r="G6207" t="str">
            <v>合价</v>
          </cell>
          <cell r="J6207">
            <v>10</v>
          </cell>
          <cell r="Q6207" t="str">
            <v>数量汇总</v>
          </cell>
          <cell r="R6207" t="str">
            <v>价格汇总(美元)</v>
          </cell>
          <cell r="S6207" t="str">
            <v>价格汇总(当地币)</v>
          </cell>
        </row>
        <row r="6208">
          <cell r="G6208" t="str">
            <v>美元</v>
          </cell>
          <cell r="H6208" t="str">
            <v>当地币</v>
          </cell>
          <cell r="J6208">
            <v>0.1</v>
          </cell>
        </row>
        <row r="6209">
          <cell r="A6209" t="str">
            <v>L00</v>
          </cell>
          <cell r="B6209">
            <v>1</v>
          </cell>
          <cell r="C6209" t="str">
            <v>人工</v>
          </cell>
          <cell r="G6209">
            <v>7.2625630468347921</v>
          </cell>
          <cell r="H6209">
            <v>705.55800000000011</v>
          </cell>
          <cell r="Q6209">
            <v>0</v>
          </cell>
          <cell r="R6209">
            <v>929.60806999485339</v>
          </cell>
          <cell r="S6209">
            <v>90311.424000000014</v>
          </cell>
        </row>
        <row r="6210">
          <cell r="A6210" t="str">
            <v>L10</v>
          </cell>
          <cell r="B6210">
            <v>1.1000000000000001</v>
          </cell>
          <cell r="C6210" t="str">
            <v>力工</v>
          </cell>
          <cell r="D6210" t="str">
            <v>day</v>
          </cell>
          <cell r="E6210">
            <v>1.7976000000000001</v>
          </cell>
          <cell r="F6210">
            <v>2.8821410190427175</v>
          </cell>
          <cell r="G6210">
            <v>5.1809366958311891</v>
          </cell>
          <cell r="H6210">
            <v>503.32800000000003</v>
          </cell>
          <cell r="J6210">
            <v>17.975999999999999</v>
          </cell>
          <cell r="Q6210">
            <v>230.09280000000001</v>
          </cell>
          <cell r="R6210">
            <v>663.1598970663922</v>
          </cell>
          <cell r="S6210">
            <v>64425.984000000004</v>
          </cell>
        </row>
        <row r="6211">
          <cell r="A6211" t="str">
            <v>L20</v>
          </cell>
          <cell r="B6211">
            <v>1.2</v>
          </cell>
          <cell r="C6211" t="str">
            <v>技工</v>
          </cell>
          <cell r="D6211" t="str">
            <v>day</v>
          </cell>
          <cell r="E6211">
            <v>0.44940000000000002</v>
          </cell>
          <cell r="F6211">
            <v>4.6320123520329384</v>
          </cell>
          <cell r="G6211">
            <v>2.0816263510036026</v>
          </cell>
          <cell r="H6211">
            <v>202.23000000000002</v>
          </cell>
          <cell r="J6211">
            <v>4.4939999999999998</v>
          </cell>
          <cell r="Q6211">
            <v>57.523200000000003</v>
          </cell>
          <cell r="R6211">
            <v>266.44817292846113</v>
          </cell>
          <cell r="S6211">
            <v>25885.440000000002</v>
          </cell>
        </row>
        <row r="6212">
          <cell r="A6212" t="str">
            <v>M000</v>
          </cell>
          <cell r="B6212">
            <v>2</v>
          </cell>
          <cell r="C6212" t="str">
            <v>建筑材料</v>
          </cell>
          <cell r="G6212">
            <v>12.518344415851775</v>
          </cell>
          <cell r="H6212">
            <v>1216.15716</v>
          </cell>
          <cell r="Q6212">
            <v>0</v>
          </cell>
          <cell r="R6212">
            <v>1602.3480852290272</v>
          </cell>
          <cell r="S6212">
            <v>155668.11648</v>
          </cell>
        </row>
        <row r="6213">
          <cell r="A6213" t="str">
            <v>M06</v>
          </cell>
          <cell r="C6213" t="str">
            <v>砂</v>
          </cell>
          <cell r="D6213" t="str">
            <v>m3</v>
          </cell>
          <cell r="E6213">
            <v>1.02</v>
          </cell>
          <cell r="F6213">
            <v>12</v>
          </cell>
          <cell r="G6213">
            <v>12.24</v>
          </cell>
          <cell r="H6213">
            <v>1189.116</v>
          </cell>
          <cell r="J6213">
            <v>10.199999999999999</v>
          </cell>
          <cell r="Q6213">
            <v>130.56</v>
          </cell>
          <cell r="R6213">
            <v>1566.72</v>
          </cell>
          <cell r="S6213">
            <v>152206.848</v>
          </cell>
        </row>
        <row r="6214">
          <cell r="C6214">
            <v>0</v>
          </cell>
          <cell r="D6214">
            <v>0</v>
          </cell>
          <cell r="E6214">
            <v>0</v>
          </cell>
          <cell r="F6214">
            <v>0</v>
          </cell>
          <cell r="G6214">
            <v>0</v>
          </cell>
          <cell r="H6214">
            <v>0</v>
          </cell>
          <cell r="Q6214">
            <v>0</v>
          </cell>
          <cell r="R6214">
            <v>0</v>
          </cell>
          <cell r="S6214">
            <v>0</v>
          </cell>
        </row>
        <row r="6215">
          <cell r="A6215" t="str">
            <v>Y08</v>
          </cell>
          <cell r="C6215" t="str">
            <v>水</v>
          </cell>
          <cell r="D6215" t="str">
            <v>m3</v>
          </cell>
          <cell r="E6215">
            <v>0.30000000000000004</v>
          </cell>
          <cell r="F6215">
            <v>0.51466803911477099</v>
          </cell>
          <cell r="G6215">
            <v>0.15440041173443131</v>
          </cell>
          <cell r="H6215">
            <v>15.000000000000002</v>
          </cell>
          <cell r="J6215">
            <v>3</v>
          </cell>
          <cell r="Q6215">
            <v>38.400000000000006</v>
          </cell>
          <cell r="R6215">
            <v>19.763252702007208</v>
          </cell>
          <cell r="S6215">
            <v>1920.0000000000002</v>
          </cell>
        </row>
        <row r="6216">
          <cell r="C6216">
            <v>0</v>
          </cell>
          <cell r="D6216">
            <v>0</v>
          </cell>
          <cell r="E6216">
            <v>0</v>
          </cell>
          <cell r="F6216">
            <v>0</v>
          </cell>
          <cell r="G6216">
            <v>0</v>
          </cell>
          <cell r="H6216">
            <v>0</v>
          </cell>
          <cell r="Q6216">
            <v>0</v>
          </cell>
          <cell r="R6216">
            <v>0</v>
          </cell>
          <cell r="S6216">
            <v>0</v>
          </cell>
        </row>
        <row r="6217">
          <cell r="C6217">
            <v>0</v>
          </cell>
          <cell r="D6217">
            <v>0</v>
          </cell>
          <cell r="E6217">
            <v>0</v>
          </cell>
          <cell r="F6217">
            <v>0</v>
          </cell>
          <cell r="G6217">
            <v>0</v>
          </cell>
          <cell r="H6217">
            <v>0</v>
          </cell>
          <cell r="Q6217">
            <v>0</v>
          </cell>
          <cell r="R6217">
            <v>0</v>
          </cell>
          <cell r="S6217">
            <v>0</v>
          </cell>
        </row>
        <row r="6218">
          <cell r="C6218">
            <v>0</v>
          </cell>
          <cell r="D6218">
            <v>0</v>
          </cell>
          <cell r="E6218">
            <v>0</v>
          </cell>
          <cell r="F6218">
            <v>0</v>
          </cell>
          <cell r="G6218">
            <v>0</v>
          </cell>
          <cell r="H6218">
            <v>0</v>
          </cell>
          <cell r="Q6218">
            <v>0</v>
          </cell>
          <cell r="R6218">
            <v>0</v>
          </cell>
          <cell r="S6218">
            <v>0</v>
          </cell>
        </row>
        <row r="6219">
          <cell r="C6219">
            <v>0</v>
          </cell>
          <cell r="D6219">
            <v>0</v>
          </cell>
          <cell r="E6219">
            <v>0</v>
          </cell>
          <cell r="F6219">
            <v>0</v>
          </cell>
          <cell r="G6219">
            <v>0</v>
          </cell>
          <cell r="H6219">
            <v>0</v>
          </cell>
          <cell r="Q6219">
            <v>0</v>
          </cell>
          <cell r="R6219">
            <v>0</v>
          </cell>
          <cell r="S6219">
            <v>0</v>
          </cell>
        </row>
        <row r="6220">
          <cell r="C6220">
            <v>0</v>
          </cell>
          <cell r="D6220">
            <v>0</v>
          </cell>
          <cell r="E6220">
            <v>0</v>
          </cell>
          <cell r="F6220">
            <v>0</v>
          </cell>
          <cell r="G6220">
            <v>0</v>
          </cell>
          <cell r="H6220">
            <v>0</v>
          </cell>
          <cell r="Q6220">
            <v>0</v>
          </cell>
          <cell r="R6220">
            <v>0</v>
          </cell>
          <cell r="S6220">
            <v>0</v>
          </cell>
        </row>
        <row r="6221">
          <cell r="C6221">
            <v>0</v>
          </cell>
          <cell r="D6221">
            <v>0</v>
          </cell>
          <cell r="E6221">
            <v>0</v>
          </cell>
          <cell r="F6221">
            <v>0</v>
          </cell>
          <cell r="G6221">
            <v>0</v>
          </cell>
          <cell r="H6221">
            <v>0</v>
          </cell>
          <cell r="Q6221">
            <v>0</v>
          </cell>
          <cell r="R6221">
            <v>0</v>
          </cell>
          <cell r="S6221">
            <v>0</v>
          </cell>
        </row>
        <row r="6222">
          <cell r="C6222">
            <v>0</v>
          </cell>
          <cell r="D6222">
            <v>0</v>
          </cell>
          <cell r="E6222">
            <v>0</v>
          </cell>
          <cell r="F6222">
            <v>0</v>
          </cell>
          <cell r="G6222">
            <v>0</v>
          </cell>
          <cell r="H6222">
            <v>0</v>
          </cell>
          <cell r="Q6222">
            <v>0</v>
          </cell>
          <cell r="R6222">
            <v>0</v>
          </cell>
          <cell r="S6222">
            <v>0</v>
          </cell>
        </row>
        <row r="6223">
          <cell r="C6223">
            <v>0</v>
          </cell>
          <cell r="D6223">
            <v>0</v>
          </cell>
          <cell r="E6223">
            <v>0</v>
          </cell>
          <cell r="F6223">
            <v>0</v>
          </cell>
          <cell r="G6223">
            <v>0</v>
          </cell>
          <cell r="H6223">
            <v>0</v>
          </cell>
          <cell r="Q6223">
            <v>0</v>
          </cell>
          <cell r="R6223">
            <v>0</v>
          </cell>
          <cell r="S6223">
            <v>0</v>
          </cell>
        </row>
        <row r="6224">
          <cell r="C6224">
            <v>0</v>
          </cell>
          <cell r="D6224">
            <v>0</v>
          </cell>
          <cell r="E6224">
            <v>0</v>
          </cell>
          <cell r="F6224">
            <v>0</v>
          </cell>
          <cell r="G6224">
            <v>0</v>
          </cell>
          <cell r="H6224">
            <v>0</v>
          </cell>
          <cell r="Q6224">
            <v>0</v>
          </cell>
          <cell r="R6224">
            <v>0</v>
          </cell>
          <cell r="S6224">
            <v>0</v>
          </cell>
        </row>
        <row r="6225">
          <cell r="C6225">
            <v>0</v>
          </cell>
          <cell r="D6225">
            <v>0</v>
          </cell>
          <cell r="E6225">
            <v>0</v>
          </cell>
          <cell r="F6225">
            <v>0</v>
          </cell>
          <cell r="G6225">
            <v>0</v>
          </cell>
          <cell r="H6225">
            <v>0</v>
          </cell>
          <cell r="Q6225">
            <v>0</v>
          </cell>
          <cell r="R6225">
            <v>0</v>
          </cell>
          <cell r="S6225">
            <v>0</v>
          </cell>
        </row>
        <row r="6226">
          <cell r="C6226">
            <v>0</v>
          </cell>
          <cell r="D6226">
            <v>0</v>
          </cell>
          <cell r="E6226">
            <v>0</v>
          </cell>
          <cell r="F6226">
            <v>0</v>
          </cell>
          <cell r="G6226">
            <v>0</v>
          </cell>
          <cell r="H6226">
            <v>0</v>
          </cell>
          <cell r="Q6226">
            <v>0</v>
          </cell>
          <cell r="R6226">
            <v>0</v>
          </cell>
          <cell r="S6226">
            <v>0</v>
          </cell>
        </row>
        <row r="6227">
          <cell r="C6227">
            <v>0</v>
          </cell>
          <cell r="D6227">
            <v>0</v>
          </cell>
          <cell r="E6227">
            <v>0</v>
          </cell>
          <cell r="F6227">
            <v>0</v>
          </cell>
          <cell r="G6227">
            <v>0</v>
          </cell>
          <cell r="H6227">
            <v>0</v>
          </cell>
          <cell r="Q6227">
            <v>0</v>
          </cell>
          <cell r="R6227">
            <v>0</v>
          </cell>
          <cell r="S6227">
            <v>0</v>
          </cell>
        </row>
        <row r="6228">
          <cell r="C6228">
            <v>0</v>
          </cell>
          <cell r="D6228">
            <v>0</v>
          </cell>
          <cell r="E6228">
            <v>0</v>
          </cell>
          <cell r="F6228">
            <v>0</v>
          </cell>
          <cell r="G6228">
            <v>0</v>
          </cell>
          <cell r="H6228">
            <v>0</v>
          </cell>
          <cell r="Q6228">
            <v>0</v>
          </cell>
          <cell r="R6228">
            <v>0</v>
          </cell>
          <cell r="S6228">
            <v>0</v>
          </cell>
        </row>
        <row r="6229">
          <cell r="C6229">
            <v>0</v>
          </cell>
          <cell r="D6229">
            <v>0</v>
          </cell>
          <cell r="E6229">
            <v>0</v>
          </cell>
          <cell r="F6229">
            <v>0</v>
          </cell>
          <cell r="G6229">
            <v>0</v>
          </cell>
          <cell r="H6229">
            <v>0</v>
          </cell>
          <cell r="Q6229">
            <v>0</v>
          </cell>
          <cell r="R6229">
            <v>0</v>
          </cell>
          <cell r="S6229">
            <v>0</v>
          </cell>
        </row>
        <row r="6230">
          <cell r="C6230">
            <v>0</v>
          </cell>
          <cell r="D6230">
            <v>0</v>
          </cell>
          <cell r="E6230">
            <v>0</v>
          </cell>
          <cell r="F6230">
            <v>0</v>
          </cell>
          <cell r="G6230">
            <v>0</v>
          </cell>
          <cell r="H6230">
            <v>0</v>
          </cell>
          <cell r="Q6230">
            <v>0</v>
          </cell>
          <cell r="R6230">
            <v>0</v>
          </cell>
          <cell r="S6230">
            <v>0</v>
          </cell>
        </row>
        <row r="6231">
          <cell r="C6231">
            <v>0</v>
          </cell>
          <cell r="D6231">
            <v>0</v>
          </cell>
          <cell r="E6231">
            <v>0</v>
          </cell>
          <cell r="F6231">
            <v>0</v>
          </cell>
          <cell r="G6231">
            <v>0</v>
          </cell>
          <cell r="H6231">
            <v>0</v>
          </cell>
          <cell r="Q6231">
            <v>0</v>
          </cell>
          <cell r="R6231">
            <v>0</v>
          </cell>
          <cell r="S6231">
            <v>0</v>
          </cell>
        </row>
        <row r="6232">
          <cell r="A6232" t="str">
            <v>m998</v>
          </cell>
          <cell r="C6232" t="str">
            <v>其它材料费</v>
          </cell>
          <cell r="D6232" t="str">
            <v>%</v>
          </cell>
          <cell r="E6232">
            <v>0.1</v>
          </cell>
          <cell r="F6232">
            <v>1.239440041173443</v>
          </cell>
          <cell r="G6232">
            <v>0.1239440041173443</v>
          </cell>
          <cell r="H6232">
            <v>12.04116</v>
          </cell>
          <cell r="J6232">
            <v>1</v>
          </cell>
          <cell r="Q6232">
            <v>12.8</v>
          </cell>
          <cell r="R6232">
            <v>15.86483252702007</v>
          </cell>
          <cell r="S6232">
            <v>1541.26848</v>
          </cell>
        </row>
        <row r="6233">
          <cell r="A6233" t="str">
            <v>m999</v>
          </cell>
          <cell r="C6233" t="str">
            <v>其它材料费</v>
          </cell>
          <cell r="D6233" t="str">
            <v>usd</v>
          </cell>
          <cell r="E6233">
            <v>0</v>
          </cell>
          <cell r="F6233">
            <v>1</v>
          </cell>
          <cell r="G6233">
            <v>0</v>
          </cell>
          <cell r="H6233">
            <v>0</v>
          </cell>
          <cell r="Q6233">
            <v>0</v>
          </cell>
          <cell r="R6233">
            <v>0</v>
          </cell>
          <cell r="S6233">
            <v>0</v>
          </cell>
        </row>
        <row r="6234">
          <cell r="A6234" t="str">
            <v>E000</v>
          </cell>
          <cell r="B6234">
            <v>3</v>
          </cell>
          <cell r="C6234" t="str">
            <v>施工设备</v>
          </cell>
          <cell r="G6234">
            <v>2.1983665700315638</v>
          </cell>
          <cell r="H6234">
            <v>213.57131227856644</v>
          </cell>
          <cell r="Q6234">
            <v>0</v>
          </cell>
          <cell r="R6234">
            <v>281.39092096404016</v>
          </cell>
          <cell r="S6234">
            <v>27337.127971656504</v>
          </cell>
        </row>
        <row r="6235">
          <cell r="C6235">
            <v>0</v>
          </cell>
          <cell r="D6235">
            <v>0</v>
          </cell>
          <cell r="E6235">
            <v>0</v>
          </cell>
          <cell r="F6235">
            <v>0</v>
          </cell>
          <cell r="G6235">
            <v>0</v>
          </cell>
          <cell r="H6235">
            <v>0</v>
          </cell>
          <cell r="Q6235">
            <v>0</v>
          </cell>
          <cell r="R6235">
            <v>0</v>
          </cell>
          <cell r="S6235">
            <v>0</v>
          </cell>
        </row>
        <row r="6236">
          <cell r="C6236">
            <v>0</v>
          </cell>
          <cell r="D6236">
            <v>0</v>
          </cell>
          <cell r="E6236">
            <v>0</v>
          </cell>
          <cell r="F6236">
            <v>0</v>
          </cell>
          <cell r="G6236">
            <v>0</v>
          </cell>
          <cell r="H6236">
            <v>0</v>
          </cell>
          <cell r="Q6236">
            <v>0</v>
          </cell>
          <cell r="R6236">
            <v>0</v>
          </cell>
          <cell r="S6236">
            <v>0</v>
          </cell>
        </row>
        <row r="6237">
          <cell r="A6237" t="str">
            <v>E016</v>
          </cell>
          <cell r="C6237" t="str">
            <v>机动翻斗车</v>
          </cell>
          <cell r="D6237" t="str">
            <v>台班</v>
          </cell>
          <cell r="E6237">
            <v>0.05</v>
          </cell>
          <cell r="F6237">
            <v>43.967331400631274</v>
          </cell>
          <cell r="G6237">
            <v>2.1983665700315638</v>
          </cell>
          <cell r="H6237">
            <v>213.57131227856644</v>
          </cell>
          <cell r="J6237">
            <v>0.5</v>
          </cell>
          <cell r="Q6237">
            <v>6.4</v>
          </cell>
          <cell r="R6237">
            <v>281.39092096404016</v>
          </cell>
          <cell r="S6237">
            <v>27337.127971656504</v>
          </cell>
        </row>
        <row r="6238">
          <cell r="C6238">
            <v>0</v>
          </cell>
          <cell r="D6238">
            <v>0</v>
          </cell>
          <cell r="E6238">
            <v>0</v>
          </cell>
          <cell r="F6238">
            <v>0</v>
          </cell>
          <cell r="G6238">
            <v>0</v>
          </cell>
          <cell r="H6238">
            <v>0</v>
          </cell>
          <cell r="Q6238">
            <v>0</v>
          </cell>
          <cell r="R6238">
            <v>0</v>
          </cell>
          <cell r="S6238">
            <v>0</v>
          </cell>
        </row>
        <row r="6239">
          <cell r="C6239">
            <v>0</v>
          </cell>
          <cell r="D6239">
            <v>0</v>
          </cell>
          <cell r="E6239">
            <v>0</v>
          </cell>
          <cell r="F6239">
            <v>0</v>
          </cell>
          <cell r="G6239">
            <v>0</v>
          </cell>
          <cell r="H6239">
            <v>0</v>
          </cell>
          <cell r="Q6239">
            <v>0</v>
          </cell>
          <cell r="R6239">
            <v>0</v>
          </cell>
          <cell r="S6239">
            <v>0</v>
          </cell>
        </row>
        <row r="6240">
          <cell r="C6240">
            <v>0</v>
          </cell>
          <cell r="D6240">
            <v>0</v>
          </cell>
          <cell r="E6240">
            <v>0</v>
          </cell>
          <cell r="F6240">
            <v>0</v>
          </cell>
          <cell r="G6240">
            <v>0</v>
          </cell>
          <cell r="H6240">
            <v>0</v>
          </cell>
          <cell r="Q6240">
            <v>0</v>
          </cell>
          <cell r="R6240">
            <v>0</v>
          </cell>
          <cell r="S6240">
            <v>0</v>
          </cell>
        </row>
        <row r="6241">
          <cell r="C6241">
            <v>0</v>
          </cell>
          <cell r="D6241">
            <v>0</v>
          </cell>
          <cell r="E6241">
            <v>0</v>
          </cell>
          <cell r="F6241">
            <v>0</v>
          </cell>
          <cell r="G6241">
            <v>0</v>
          </cell>
          <cell r="H6241">
            <v>0</v>
          </cell>
          <cell r="Q6241">
            <v>0</v>
          </cell>
          <cell r="R6241">
            <v>0</v>
          </cell>
          <cell r="S6241">
            <v>0</v>
          </cell>
        </row>
        <row r="6242">
          <cell r="C6242">
            <v>0</v>
          </cell>
          <cell r="D6242">
            <v>0</v>
          </cell>
          <cell r="E6242">
            <v>0</v>
          </cell>
          <cell r="F6242">
            <v>0</v>
          </cell>
          <cell r="G6242">
            <v>0</v>
          </cell>
          <cell r="H6242">
            <v>0</v>
          </cell>
          <cell r="Q6242">
            <v>0</v>
          </cell>
          <cell r="R6242">
            <v>0</v>
          </cell>
          <cell r="S6242">
            <v>0</v>
          </cell>
        </row>
        <row r="6243">
          <cell r="C6243">
            <v>0</v>
          </cell>
          <cell r="D6243">
            <v>0</v>
          </cell>
          <cell r="E6243">
            <v>0</v>
          </cell>
          <cell r="F6243">
            <v>0</v>
          </cell>
          <cell r="G6243">
            <v>0</v>
          </cell>
          <cell r="H6243">
            <v>0</v>
          </cell>
          <cell r="Q6243">
            <v>0</v>
          </cell>
          <cell r="R6243">
            <v>0</v>
          </cell>
          <cell r="S6243">
            <v>0</v>
          </cell>
        </row>
        <row r="6244">
          <cell r="C6244">
            <v>0</v>
          </cell>
          <cell r="D6244">
            <v>0</v>
          </cell>
          <cell r="E6244">
            <v>0</v>
          </cell>
          <cell r="F6244">
            <v>0</v>
          </cell>
          <cell r="G6244">
            <v>0</v>
          </cell>
          <cell r="H6244">
            <v>0</v>
          </cell>
          <cell r="Q6244">
            <v>0</v>
          </cell>
          <cell r="R6244">
            <v>0</v>
          </cell>
          <cell r="S6244">
            <v>0</v>
          </cell>
        </row>
        <row r="6245">
          <cell r="C6245">
            <v>0</v>
          </cell>
          <cell r="D6245">
            <v>0</v>
          </cell>
          <cell r="E6245">
            <v>0</v>
          </cell>
          <cell r="F6245">
            <v>0</v>
          </cell>
          <cell r="H6245">
            <v>0</v>
          </cell>
          <cell r="Q6245">
            <v>0</v>
          </cell>
          <cell r="R6245">
            <v>0</v>
          </cell>
          <cell r="S6245">
            <v>0</v>
          </cell>
        </row>
        <row r="6246">
          <cell r="C6246">
            <v>0</v>
          </cell>
          <cell r="D6246">
            <v>0</v>
          </cell>
          <cell r="E6246">
            <v>0</v>
          </cell>
          <cell r="F6246">
            <v>0</v>
          </cell>
          <cell r="H6246">
            <v>0</v>
          </cell>
          <cell r="Q6246">
            <v>0</v>
          </cell>
          <cell r="R6246">
            <v>0</v>
          </cell>
          <cell r="S6246">
            <v>0</v>
          </cell>
        </row>
        <row r="6247">
          <cell r="B6247">
            <v>4</v>
          </cell>
          <cell r="C6247" t="str">
            <v>基本直接费</v>
          </cell>
          <cell r="G6247">
            <v>21.979274032718131</v>
          </cell>
        </row>
        <row r="6248">
          <cell r="B6248">
            <v>5</v>
          </cell>
          <cell r="C6248" t="str">
            <v>其他直接费</v>
          </cell>
          <cell r="G6248">
            <v>3.5686760978467227</v>
          </cell>
        </row>
        <row r="6249">
          <cell r="B6249">
            <v>6</v>
          </cell>
          <cell r="C6249" t="str">
            <v>间接费</v>
          </cell>
          <cell r="G6249">
            <v>1.654256882487064</v>
          </cell>
        </row>
        <row r="6250">
          <cell r="B6250">
            <v>7</v>
          </cell>
          <cell r="C6250" t="str">
            <v>合计</v>
          </cell>
          <cell r="G6250">
            <v>27.202207013051918</v>
          </cell>
        </row>
        <row r="6252">
          <cell r="B6252" t="str">
            <v>单   价   分   析   表</v>
          </cell>
          <cell r="J6252" t="str">
            <v>工序划分</v>
          </cell>
          <cell r="Q6252" t="str">
            <v>汇总项</v>
          </cell>
        </row>
        <row r="6253">
          <cell r="H6253">
            <v>6218.7015456621984</v>
          </cell>
        </row>
        <row r="6254">
          <cell r="A6254" t="str">
            <v>BOQ系数</v>
          </cell>
          <cell r="B6254" t="str">
            <v>项目编号:</v>
          </cell>
          <cell r="C6254" t="str">
            <v>预制砼块210*105*60</v>
          </cell>
          <cell r="G6254" t="str">
            <v>数量</v>
          </cell>
          <cell r="H6254">
            <v>32000</v>
          </cell>
          <cell r="I6254" t="str">
            <v>单价</v>
          </cell>
        </row>
        <row r="6255">
          <cell r="B6255" t="str">
            <v>项目名称:</v>
          </cell>
          <cell r="C6255" t="str">
            <v>Normal loading blocks size 210mm x 105mm x 60mm (Minimum strength 45N/m2) laid on  50mm screeded sand bed (or quarry dust) and compacted by surface vibration</v>
          </cell>
          <cell r="G6255" t="str">
            <v>单位</v>
          </cell>
          <cell r="H6255">
            <v>0</v>
          </cell>
          <cell r="I6255">
            <v>0.1943344233019437</v>
          </cell>
          <cell r="J6255" t="str">
            <v>砼块</v>
          </cell>
        </row>
        <row r="6256">
          <cell r="A6256" t="str">
            <v>预制砼块210*105*60</v>
          </cell>
          <cell r="B6256" t="str">
            <v>单   价:</v>
          </cell>
          <cell r="C6256">
            <v>0.1943344233019437</v>
          </cell>
          <cell r="D6256" t="str">
            <v>USD/</v>
          </cell>
          <cell r="G6256" t="str">
            <v>定额单位</v>
          </cell>
          <cell r="I6256">
            <v>19</v>
          </cell>
          <cell r="J6256" t="str">
            <v>185，1</v>
          </cell>
        </row>
        <row r="6257">
          <cell r="A6257" t="str">
            <v>定额号</v>
          </cell>
          <cell r="B6257" t="str">
            <v>E01</v>
          </cell>
          <cell r="C6257" t="str">
            <v>名称及规格</v>
          </cell>
          <cell r="D6257" t="str">
            <v>单位</v>
          </cell>
          <cell r="E6257" t="str">
            <v>数  量</v>
          </cell>
          <cell r="F6257" t="str">
            <v>单价</v>
          </cell>
          <cell r="G6257" t="str">
            <v>合价</v>
          </cell>
          <cell r="J6257" t="str">
            <v>1000M2</v>
          </cell>
          <cell r="Q6257" t="str">
            <v>数量汇总</v>
          </cell>
          <cell r="R6257" t="str">
            <v>价格汇总(美元)</v>
          </cell>
          <cell r="S6257" t="str">
            <v>价格汇总(当地币)</v>
          </cell>
        </row>
        <row r="6258">
          <cell r="G6258" t="str">
            <v>美元</v>
          </cell>
          <cell r="H6258" t="str">
            <v>当地币</v>
          </cell>
          <cell r="J6258">
            <v>3.3074999999999998E-5</v>
          </cell>
        </row>
        <row r="6259">
          <cell r="A6259" t="str">
            <v>L00</v>
          </cell>
          <cell r="B6259">
            <v>1</v>
          </cell>
          <cell r="C6259" t="str">
            <v>人工</v>
          </cell>
          <cell r="G6259">
            <v>3.8409965156973744E-2</v>
          </cell>
          <cell r="H6259">
            <v>3.7315281149999993</v>
          </cell>
          <cell r="Q6259">
            <v>0</v>
          </cell>
          <cell r="R6259">
            <v>1229.1188850231597</v>
          </cell>
          <cell r="S6259">
            <v>119408.89967999997</v>
          </cell>
        </row>
        <row r="6260">
          <cell r="A6260" t="str">
            <v>L10</v>
          </cell>
          <cell r="B6260">
            <v>1.1000000000000001</v>
          </cell>
          <cell r="C6260" t="str">
            <v>力工</v>
          </cell>
          <cell r="D6260" t="str">
            <v>day</v>
          </cell>
          <cell r="E6260">
            <v>9.5070779999999987E-3</v>
          </cell>
          <cell r="F6260">
            <v>2.8821410190427175</v>
          </cell>
          <cell r="G6260">
            <v>2.7400739475038596E-2</v>
          </cell>
          <cell r="H6260">
            <v>2.6619818399999997</v>
          </cell>
          <cell r="J6260">
            <v>287.44</v>
          </cell>
          <cell r="Q6260">
            <v>304.22649599999994</v>
          </cell>
          <cell r="R6260">
            <v>876.82366320123504</v>
          </cell>
          <cell r="S6260">
            <v>85183.418879999997</v>
          </cell>
        </row>
        <row r="6261">
          <cell r="A6261" t="str">
            <v>L20</v>
          </cell>
          <cell r="B6261">
            <v>1.2</v>
          </cell>
          <cell r="C6261" t="str">
            <v>技工</v>
          </cell>
          <cell r="D6261" t="str">
            <v>day</v>
          </cell>
          <cell r="E6261">
            <v>2.3767694999999997E-3</v>
          </cell>
          <cell r="F6261">
            <v>4.6320123520329384</v>
          </cell>
          <cell r="G6261">
            <v>1.100922568193515E-2</v>
          </cell>
          <cell r="H6261">
            <v>1.0695462749999998</v>
          </cell>
          <cell r="J6261">
            <v>71.86</v>
          </cell>
          <cell r="Q6261">
            <v>76.056623999999985</v>
          </cell>
          <cell r="R6261">
            <v>352.29522182192477</v>
          </cell>
          <cell r="S6261">
            <v>34225.48079999999</v>
          </cell>
        </row>
        <row r="6262">
          <cell r="A6262" t="str">
            <v>M000</v>
          </cell>
          <cell r="B6262">
            <v>2</v>
          </cell>
          <cell r="C6262" t="str">
            <v>建筑材料</v>
          </cell>
          <cell r="G6262">
            <v>0.11691569572631239</v>
          </cell>
          <cell r="H6262">
            <v>11.358359839811248</v>
          </cell>
          <cell r="Q6262">
            <v>0</v>
          </cell>
          <cell r="R6262">
            <v>3741.3022632419961</v>
          </cell>
          <cell r="S6262">
            <v>363467.51487395994</v>
          </cell>
        </row>
        <row r="6263">
          <cell r="A6263" t="str">
            <v>C25</v>
          </cell>
          <cell r="C6263" t="str">
            <v>混凝土C25</v>
          </cell>
          <cell r="D6263" t="str">
            <v>m3</v>
          </cell>
          <cell r="E6263">
            <v>1.6702874999999999E-3</v>
          </cell>
          <cell r="F6263">
            <v>58.37</v>
          </cell>
          <cell r="G6263">
            <v>9.7494681374999989E-2</v>
          </cell>
          <cell r="H6263">
            <v>9.4716082955812499</v>
          </cell>
          <cell r="J6263">
            <v>50.5</v>
          </cell>
          <cell r="Q6263">
            <v>53.449199999999998</v>
          </cell>
          <cell r="R6263">
            <v>3119.8298039999995</v>
          </cell>
          <cell r="S6263">
            <v>303091.46545860003</v>
          </cell>
        </row>
        <row r="6264">
          <cell r="A6264" t="str">
            <v>G08</v>
          </cell>
          <cell r="C6264" t="str">
            <v>型钢</v>
          </cell>
          <cell r="D6264" t="str">
            <v>t</v>
          </cell>
          <cell r="E6264">
            <v>4.8950999999999991E-6</v>
          </cell>
          <cell r="F6264">
            <v>788.18013381369019</v>
          </cell>
          <cell r="G6264">
            <v>3.8582205730313943E-3</v>
          </cell>
          <cell r="H6264">
            <v>0.37482612866999998</v>
          </cell>
          <cell r="J6264">
            <v>0.14799999999999999</v>
          </cell>
          <cell r="Q6264">
            <v>0.15664319999999998</v>
          </cell>
          <cell r="R6264">
            <v>123.46305833700463</v>
          </cell>
          <cell r="S6264">
            <v>11994.43611744</v>
          </cell>
        </row>
        <row r="6265">
          <cell r="A6265" t="str">
            <v>G09-1</v>
          </cell>
          <cell r="C6265" t="str">
            <v>钢板</v>
          </cell>
          <cell r="D6265" t="str">
            <v>t</v>
          </cell>
          <cell r="E6265">
            <v>4.6304999999999995E-7</v>
          </cell>
          <cell r="F6265">
            <v>788.18013381369019</v>
          </cell>
          <cell r="G6265">
            <v>3.649668109624292E-4</v>
          </cell>
          <cell r="H6265">
            <v>3.5456525684999997E-2</v>
          </cell>
          <cell r="J6265">
            <v>1.4E-2</v>
          </cell>
          <cell r="Q6265">
            <v>1.4817599999999998E-2</v>
          </cell>
          <cell r="R6265">
            <v>11.678937950797735</v>
          </cell>
          <cell r="S6265">
            <v>1134.6088219199999</v>
          </cell>
        </row>
        <row r="6266">
          <cell r="A6266" t="str">
            <v>G14</v>
          </cell>
          <cell r="C6266" t="str">
            <v>电焊条</v>
          </cell>
          <cell r="D6266" t="str">
            <v>kg</v>
          </cell>
          <cell r="E6266">
            <v>1.2237749999999999E-4</v>
          </cell>
          <cell r="F6266">
            <v>1.2506433350488935</v>
          </cell>
          <cell r="G6266">
            <v>1.5305060473494594E-4</v>
          </cell>
          <cell r="H6266">
            <v>1.4868866249999998E-2</v>
          </cell>
          <cell r="J6266">
            <v>3.7</v>
          </cell>
          <cell r="Q6266">
            <v>3.9160799999999996</v>
          </cell>
          <cell r="R6266">
            <v>4.8976193515182702</v>
          </cell>
          <cell r="S6266">
            <v>475.80371999999994</v>
          </cell>
        </row>
        <row r="6267">
          <cell r="A6267" t="str">
            <v>G11</v>
          </cell>
          <cell r="C6267" t="str">
            <v>铁件</v>
          </cell>
          <cell r="D6267" t="str">
            <v>kg</v>
          </cell>
          <cell r="E6267">
            <v>9.4925249999999988E-4</v>
          </cell>
          <cell r="F6267">
            <v>0.91610910962429226</v>
          </cell>
          <cell r="G6267">
            <v>8.6961886258363338E-4</v>
          </cell>
          <cell r="H6267">
            <v>8.448347249999999E-2</v>
          </cell>
          <cell r="J6267">
            <v>28.7</v>
          </cell>
          <cell r="Q6267">
            <v>30.376079999999995</v>
          </cell>
          <cell r="R6267">
            <v>27.827803602676269</v>
          </cell>
          <cell r="S6267">
            <v>2703.4711199999997</v>
          </cell>
        </row>
        <row r="6268">
          <cell r="A6268" t="str">
            <v>M30</v>
          </cell>
          <cell r="C6268" t="str">
            <v>砂浆M7.5</v>
          </cell>
          <cell r="D6268" t="str">
            <v>m3</v>
          </cell>
          <cell r="E6268">
            <v>3.3074999999999999E-4</v>
          </cell>
          <cell r="F6268">
            <v>40.71</v>
          </cell>
          <cell r="G6268">
            <v>1.3464832499999999E-2</v>
          </cell>
          <cell r="H6268">
            <v>1.308108477375</v>
          </cell>
          <cell r="J6268">
            <v>10</v>
          </cell>
          <cell r="Q6268">
            <v>10.584</v>
          </cell>
          <cell r="R6268">
            <v>430.87464</v>
          </cell>
          <cell r="S6268">
            <v>41859.471276000004</v>
          </cell>
        </row>
        <row r="6269">
          <cell r="C6269">
            <v>0</v>
          </cell>
          <cell r="D6269">
            <v>0</v>
          </cell>
          <cell r="E6269">
            <v>0</v>
          </cell>
          <cell r="F6269">
            <v>0</v>
          </cell>
          <cell r="G6269">
            <v>0</v>
          </cell>
          <cell r="H6269">
            <v>0</v>
          </cell>
          <cell r="Q6269">
            <v>0</v>
          </cell>
          <cell r="R6269">
            <v>0</v>
          </cell>
          <cell r="S6269">
            <v>0</v>
          </cell>
        </row>
        <row r="6270">
          <cell r="C6270">
            <v>0</v>
          </cell>
          <cell r="D6270">
            <v>0</v>
          </cell>
          <cell r="E6270">
            <v>0</v>
          </cell>
          <cell r="F6270">
            <v>0</v>
          </cell>
          <cell r="G6270">
            <v>0</v>
          </cell>
          <cell r="H6270">
            <v>0</v>
          </cell>
          <cell r="Q6270">
            <v>0</v>
          </cell>
          <cell r="R6270">
            <v>0</v>
          </cell>
          <cell r="S6270">
            <v>0</v>
          </cell>
        </row>
        <row r="6271">
          <cell r="C6271">
            <v>0</v>
          </cell>
          <cell r="D6271">
            <v>0</v>
          </cell>
          <cell r="E6271">
            <v>0</v>
          </cell>
          <cell r="F6271">
            <v>0</v>
          </cell>
          <cell r="G6271">
            <v>0</v>
          </cell>
          <cell r="H6271">
            <v>0</v>
          </cell>
          <cell r="Q6271">
            <v>0</v>
          </cell>
          <cell r="R6271">
            <v>0</v>
          </cell>
          <cell r="S6271">
            <v>0</v>
          </cell>
        </row>
        <row r="6272">
          <cell r="C6272">
            <v>0</v>
          </cell>
          <cell r="D6272">
            <v>0</v>
          </cell>
          <cell r="E6272">
            <v>0</v>
          </cell>
          <cell r="F6272">
            <v>0</v>
          </cell>
          <cell r="G6272">
            <v>0</v>
          </cell>
          <cell r="H6272">
            <v>0</v>
          </cell>
          <cell r="Q6272">
            <v>0</v>
          </cell>
          <cell r="R6272">
            <v>0</v>
          </cell>
          <cell r="S6272">
            <v>0</v>
          </cell>
        </row>
        <row r="6273">
          <cell r="C6273">
            <v>0</v>
          </cell>
          <cell r="D6273">
            <v>0</v>
          </cell>
          <cell r="E6273">
            <v>0</v>
          </cell>
          <cell r="F6273">
            <v>0</v>
          </cell>
          <cell r="G6273">
            <v>0</v>
          </cell>
          <cell r="H6273">
            <v>0</v>
          </cell>
          <cell r="Q6273">
            <v>0</v>
          </cell>
          <cell r="R6273">
            <v>0</v>
          </cell>
          <cell r="S6273">
            <v>0</v>
          </cell>
        </row>
        <row r="6274">
          <cell r="C6274">
            <v>0</v>
          </cell>
          <cell r="D6274">
            <v>0</v>
          </cell>
          <cell r="E6274">
            <v>0</v>
          </cell>
          <cell r="F6274">
            <v>0</v>
          </cell>
          <cell r="G6274">
            <v>0</v>
          </cell>
          <cell r="H6274">
            <v>0</v>
          </cell>
          <cell r="Q6274">
            <v>0</v>
          </cell>
          <cell r="R6274">
            <v>0</v>
          </cell>
          <cell r="S6274">
            <v>0</v>
          </cell>
        </row>
        <row r="6275">
          <cell r="C6275">
            <v>0</v>
          </cell>
          <cell r="D6275">
            <v>0</v>
          </cell>
          <cell r="E6275">
            <v>0</v>
          </cell>
          <cell r="F6275">
            <v>0</v>
          </cell>
          <cell r="G6275">
            <v>0</v>
          </cell>
          <cell r="H6275">
            <v>0</v>
          </cell>
          <cell r="Q6275">
            <v>0</v>
          </cell>
          <cell r="R6275">
            <v>0</v>
          </cell>
          <cell r="S6275">
            <v>0</v>
          </cell>
        </row>
        <row r="6276">
          <cell r="C6276">
            <v>0</v>
          </cell>
          <cell r="D6276">
            <v>0</v>
          </cell>
          <cell r="E6276">
            <v>0</v>
          </cell>
          <cell r="F6276">
            <v>0</v>
          </cell>
          <cell r="G6276">
            <v>0</v>
          </cell>
          <cell r="H6276">
            <v>0</v>
          </cell>
          <cell r="Q6276">
            <v>0</v>
          </cell>
          <cell r="R6276">
            <v>0</v>
          </cell>
          <cell r="S6276">
            <v>0</v>
          </cell>
        </row>
        <row r="6277">
          <cell r="C6277">
            <v>0</v>
          </cell>
          <cell r="D6277">
            <v>0</v>
          </cell>
          <cell r="E6277">
            <v>0</v>
          </cell>
          <cell r="F6277">
            <v>0</v>
          </cell>
          <cell r="G6277">
            <v>0</v>
          </cell>
          <cell r="H6277">
            <v>0</v>
          </cell>
          <cell r="Q6277">
            <v>0</v>
          </cell>
          <cell r="R6277">
            <v>0</v>
          </cell>
          <cell r="S6277">
            <v>0</v>
          </cell>
        </row>
        <row r="6278">
          <cell r="C6278">
            <v>0</v>
          </cell>
          <cell r="D6278">
            <v>0</v>
          </cell>
          <cell r="E6278">
            <v>0</v>
          </cell>
          <cell r="F6278">
            <v>0</v>
          </cell>
          <cell r="G6278">
            <v>0</v>
          </cell>
          <cell r="H6278">
            <v>0</v>
          </cell>
          <cell r="Q6278">
            <v>0</v>
          </cell>
          <cell r="R6278">
            <v>0</v>
          </cell>
          <cell r="S6278">
            <v>0</v>
          </cell>
        </row>
        <row r="6279">
          <cell r="C6279">
            <v>0</v>
          </cell>
          <cell r="D6279">
            <v>0</v>
          </cell>
          <cell r="E6279">
            <v>0</v>
          </cell>
          <cell r="F6279">
            <v>0</v>
          </cell>
          <cell r="G6279">
            <v>0</v>
          </cell>
          <cell r="H6279">
            <v>0</v>
          </cell>
          <cell r="Q6279">
            <v>0</v>
          </cell>
          <cell r="R6279">
            <v>0</v>
          </cell>
          <cell r="S6279">
            <v>0</v>
          </cell>
        </row>
        <row r="6280">
          <cell r="C6280">
            <v>0</v>
          </cell>
          <cell r="D6280">
            <v>0</v>
          </cell>
          <cell r="E6280">
            <v>0</v>
          </cell>
          <cell r="F6280">
            <v>0</v>
          </cell>
          <cell r="G6280">
            <v>0</v>
          </cell>
          <cell r="H6280">
            <v>0</v>
          </cell>
          <cell r="Q6280">
            <v>0</v>
          </cell>
          <cell r="R6280">
            <v>0</v>
          </cell>
          <cell r="S6280">
            <v>0</v>
          </cell>
        </row>
        <row r="6281">
          <cell r="C6281">
            <v>0</v>
          </cell>
          <cell r="D6281">
            <v>0</v>
          </cell>
          <cell r="E6281">
            <v>0</v>
          </cell>
          <cell r="F6281">
            <v>0</v>
          </cell>
          <cell r="G6281">
            <v>0</v>
          </cell>
          <cell r="H6281">
            <v>0</v>
          </cell>
          <cell r="Q6281">
            <v>0</v>
          </cell>
          <cell r="R6281">
            <v>0</v>
          </cell>
          <cell r="S6281">
            <v>0</v>
          </cell>
        </row>
        <row r="6282">
          <cell r="A6282" t="str">
            <v>m998</v>
          </cell>
          <cell r="C6282" t="str">
            <v>其它材料费</v>
          </cell>
          <cell r="D6282" t="str">
            <v>%</v>
          </cell>
          <cell r="E6282">
            <v>0</v>
          </cell>
          <cell r="F6282">
            <v>0</v>
          </cell>
          <cell r="G6282">
            <v>0</v>
          </cell>
          <cell r="H6282">
            <v>0</v>
          </cell>
          <cell r="Q6282">
            <v>0</v>
          </cell>
          <cell r="R6282">
            <v>0</v>
          </cell>
          <cell r="S6282">
            <v>0</v>
          </cell>
        </row>
        <row r="6283">
          <cell r="A6283" t="str">
            <v>m999</v>
          </cell>
          <cell r="C6283" t="str">
            <v>其它材料费</v>
          </cell>
          <cell r="D6283" t="str">
            <v>usd</v>
          </cell>
          <cell r="E6283">
            <v>7.1032500000000004E-4</v>
          </cell>
          <cell r="F6283">
            <v>1</v>
          </cell>
          <cell r="G6283">
            <v>7.1032500000000004E-4</v>
          </cell>
          <cell r="H6283">
            <v>6.900807375000001E-2</v>
          </cell>
          <cell r="J6283">
            <v>21.476190476190478</v>
          </cell>
          <cell r="Q6283">
            <v>22.730400000000003</v>
          </cell>
          <cell r="R6283">
            <v>22.730400000000003</v>
          </cell>
          <cell r="S6283">
            <v>2208.2583600000003</v>
          </cell>
        </row>
        <row r="6284">
          <cell r="A6284" t="str">
            <v>E000</v>
          </cell>
          <cell r="B6284">
            <v>3</v>
          </cell>
          <cell r="C6284" t="str">
            <v>施工设备</v>
          </cell>
          <cell r="G6284">
            <v>1.6957727707638381E-3</v>
          </cell>
          <cell r="H6284">
            <v>0.16474432467970687</v>
          </cell>
          <cell r="Q6284">
            <v>0</v>
          </cell>
          <cell r="R6284">
            <v>54.264728664442821</v>
          </cell>
          <cell r="S6284">
            <v>5271.8183897506196</v>
          </cell>
        </row>
        <row r="6285">
          <cell r="A6285" t="str">
            <v>E403</v>
          </cell>
          <cell r="C6285" t="str">
            <v>混凝土搅拌机</v>
          </cell>
          <cell r="D6285" t="str">
            <v>台班</v>
          </cell>
          <cell r="E6285">
            <v>4.0572000000000004E-5</v>
          </cell>
          <cell r="F6285">
            <v>28.477384246729034</v>
          </cell>
          <cell r="G6285">
            <v>1.1553844336582905E-3</v>
          </cell>
          <cell r="H6285">
            <v>0.11224559772990292</v>
          </cell>
          <cell r="J6285">
            <v>1.2266666666666668</v>
          </cell>
          <cell r="Q6285">
            <v>1.2983040000000001</v>
          </cell>
          <cell r="R6285">
            <v>36.972301877065291</v>
          </cell>
          <cell r="S6285">
            <v>3591.8591273568932</v>
          </cell>
        </row>
        <row r="6286">
          <cell r="A6286" t="str">
            <v>E701-1</v>
          </cell>
          <cell r="C6286" t="str">
            <v>交流电焊机</v>
          </cell>
          <cell r="D6286" t="str">
            <v>台班</v>
          </cell>
          <cell r="E6286">
            <v>1.78605E-5</v>
          </cell>
          <cell r="F6286">
            <v>30.256058738867754</v>
          </cell>
          <cell r="G6286">
            <v>5.4038833710554751E-4</v>
          </cell>
          <cell r="H6286">
            <v>5.2498726949803946E-2</v>
          </cell>
          <cell r="J6286">
            <v>0.54</v>
          </cell>
          <cell r="Q6286">
            <v>0.57153599999999993</v>
          </cell>
          <cell r="R6286">
            <v>17.292426787377522</v>
          </cell>
          <cell r="S6286">
            <v>1679.9592623937262</v>
          </cell>
        </row>
        <row r="6287">
          <cell r="C6287">
            <v>0</v>
          </cell>
          <cell r="D6287">
            <v>0</v>
          </cell>
          <cell r="E6287">
            <v>0</v>
          </cell>
          <cell r="F6287">
            <v>0</v>
          </cell>
          <cell r="G6287">
            <v>0</v>
          </cell>
          <cell r="H6287">
            <v>0</v>
          </cell>
          <cell r="Q6287">
            <v>0</v>
          </cell>
          <cell r="R6287">
            <v>0</v>
          </cell>
          <cell r="S6287">
            <v>0</v>
          </cell>
        </row>
        <row r="6288">
          <cell r="C6288">
            <v>0</v>
          </cell>
          <cell r="D6288">
            <v>0</v>
          </cell>
          <cell r="E6288">
            <v>0</v>
          </cell>
          <cell r="F6288">
            <v>0</v>
          </cell>
          <cell r="G6288">
            <v>0</v>
          </cell>
          <cell r="H6288">
            <v>0</v>
          </cell>
          <cell r="Q6288">
            <v>0</v>
          </cell>
          <cell r="R6288">
            <v>0</v>
          </cell>
          <cell r="S6288">
            <v>0</v>
          </cell>
        </row>
        <row r="6289">
          <cell r="C6289">
            <v>0</v>
          </cell>
          <cell r="D6289">
            <v>0</v>
          </cell>
          <cell r="E6289">
            <v>0</v>
          </cell>
          <cell r="F6289">
            <v>0</v>
          </cell>
          <cell r="G6289">
            <v>0</v>
          </cell>
          <cell r="H6289">
            <v>0</v>
          </cell>
          <cell r="Q6289">
            <v>0</v>
          </cell>
          <cell r="R6289">
            <v>0</v>
          </cell>
          <cell r="S6289">
            <v>0</v>
          </cell>
        </row>
        <row r="6290">
          <cell r="C6290">
            <v>0</v>
          </cell>
          <cell r="D6290">
            <v>0</v>
          </cell>
          <cell r="E6290">
            <v>0</v>
          </cell>
          <cell r="F6290">
            <v>0</v>
          </cell>
          <cell r="G6290">
            <v>0</v>
          </cell>
          <cell r="H6290">
            <v>0</v>
          </cell>
          <cell r="Q6290">
            <v>0</v>
          </cell>
          <cell r="R6290">
            <v>0</v>
          </cell>
          <cell r="S6290">
            <v>0</v>
          </cell>
        </row>
        <row r="6291">
          <cell r="C6291">
            <v>0</v>
          </cell>
          <cell r="D6291">
            <v>0</v>
          </cell>
          <cell r="E6291">
            <v>0</v>
          </cell>
          <cell r="F6291">
            <v>0</v>
          </cell>
          <cell r="G6291">
            <v>0</v>
          </cell>
          <cell r="H6291">
            <v>0</v>
          </cell>
          <cell r="Q6291">
            <v>0</v>
          </cell>
          <cell r="R6291">
            <v>0</v>
          </cell>
          <cell r="S6291">
            <v>0</v>
          </cell>
        </row>
        <row r="6292">
          <cell r="C6292">
            <v>0</v>
          </cell>
          <cell r="D6292">
            <v>0</v>
          </cell>
          <cell r="E6292">
            <v>0</v>
          </cell>
          <cell r="F6292">
            <v>0</v>
          </cell>
          <cell r="G6292">
            <v>0</v>
          </cell>
          <cell r="H6292">
            <v>0</v>
          </cell>
          <cell r="Q6292">
            <v>0</v>
          </cell>
          <cell r="R6292">
            <v>0</v>
          </cell>
          <cell r="S6292">
            <v>0</v>
          </cell>
        </row>
        <row r="6293">
          <cell r="C6293">
            <v>0</v>
          </cell>
          <cell r="D6293">
            <v>0</v>
          </cell>
          <cell r="E6293">
            <v>0</v>
          </cell>
          <cell r="F6293">
            <v>0</v>
          </cell>
          <cell r="G6293">
            <v>0</v>
          </cell>
          <cell r="H6293">
            <v>0</v>
          </cell>
          <cell r="Q6293">
            <v>0</v>
          </cell>
          <cell r="R6293">
            <v>0</v>
          </cell>
          <cell r="S6293">
            <v>0</v>
          </cell>
        </row>
        <row r="6294">
          <cell r="C6294">
            <v>0</v>
          </cell>
          <cell r="D6294">
            <v>0</v>
          </cell>
          <cell r="E6294">
            <v>0</v>
          </cell>
          <cell r="F6294">
            <v>0</v>
          </cell>
          <cell r="G6294">
            <v>0</v>
          </cell>
          <cell r="H6294">
            <v>0</v>
          </cell>
          <cell r="Q6294">
            <v>0</v>
          </cell>
          <cell r="R6294">
            <v>0</v>
          </cell>
          <cell r="S6294">
            <v>0</v>
          </cell>
        </row>
        <row r="6295">
          <cell r="C6295">
            <v>0</v>
          </cell>
          <cell r="D6295">
            <v>0</v>
          </cell>
          <cell r="E6295">
            <v>0</v>
          </cell>
          <cell r="F6295">
            <v>0</v>
          </cell>
          <cell r="H6295">
            <v>0</v>
          </cell>
          <cell r="Q6295">
            <v>0</v>
          </cell>
          <cell r="R6295">
            <v>0</v>
          </cell>
          <cell r="S6295">
            <v>0</v>
          </cell>
        </row>
        <row r="6296">
          <cell r="C6296">
            <v>0</v>
          </cell>
          <cell r="D6296">
            <v>0</v>
          </cell>
          <cell r="E6296">
            <v>0</v>
          </cell>
          <cell r="F6296">
            <v>0</v>
          </cell>
          <cell r="H6296">
            <v>0</v>
          </cell>
          <cell r="Q6296">
            <v>0</v>
          </cell>
          <cell r="R6296">
            <v>0</v>
          </cell>
          <cell r="S6296">
            <v>0</v>
          </cell>
        </row>
        <row r="6297">
          <cell r="B6297">
            <v>4</v>
          </cell>
          <cell r="C6297" t="str">
            <v>基本直接费</v>
          </cell>
          <cell r="G6297">
            <v>0.15702143365404997</v>
          </cell>
        </row>
        <row r="6298">
          <cell r="B6298">
            <v>5</v>
          </cell>
          <cell r="C6298" t="str">
            <v>其他直接费</v>
          </cell>
          <cell r="G6298">
            <v>2.5494865585491529E-2</v>
          </cell>
        </row>
        <row r="6299">
          <cell r="B6299">
            <v>6</v>
          </cell>
          <cell r="C6299" t="str">
            <v>间接费</v>
          </cell>
          <cell r="G6299">
            <v>1.1818124062402202E-2</v>
          </cell>
        </row>
        <row r="6300">
          <cell r="B6300">
            <v>7</v>
          </cell>
          <cell r="C6300" t="str">
            <v>合计</v>
          </cell>
          <cell r="G6300">
            <v>0.1943344233019437</v>
          </cell>
        </row>
        <row r="6302">
          <cell r="B6302" t="str">
            <v>单   价   分   析   表</v>
          </cell>
          <cell r="J6302" t="str">
            <v>工序划分</v>
          </cell>
          <cell r="Q6302" t="str">
            <v>汇总项</v>
          </cell>
        </row>
        <row r="6304">
          <cell r="A6304" t="str">
            <v>BOQ系数</v>
          </cell>
          <cell r="B6304" t="str">
            <v>项目编号:</v>
          </cell>
          <cell r="C6304" t="str">
            <v>预制砼块600*600*50</v>
          </cell>
          <cell r="G6304" t="str">
            <v>数量</v>
          </cell>
          <cell r="H6304">
            <v>315</v>
          </cell>
          <cell r="I6304" t="str">
            <v>单价</v>
          </cell>
        </row>
        <row r="6305">
          <cell r="B6305" t="str">
            <v>项目名称:</v>
          </cell>
          <cell r="C6305" t="str">
            <v>Precast concrete paving in 600mm x 600mm x 50mm slabs jointed and grouted up in lime and sand (1:3)</v>
          </cell>
          <cell r="G6305" t="str">
            <v>单位</v>
          </cell>
          <cell r="H6305">
            <v>0</v>
          </cell>
          <cell r="I6305">
            <v>2.1152046073680948</v>
          </cell>
          <cell r="J6305" t="str">
            <v>砼块</v>
          </cell>
        </row>
        <row r="6306">
          <cell r="A6306" t="str">
            <v>预制砼块600*600*50</v>
          </cell>
          <cell r="B6306" t="str">
            <v>单   价:</v>
          </cell>
          <cell r="C6306">
            <v>2.1152046073680948</v>
          </cell>
          <cell r="D6306" t="str">
            <v>USD/</v>
          </cell>
          <cell r="G6306" t="str">
            <v>定额单位</v>
          </cell>
          <cell r="I6306">
            <v>205</v>
          </cell>
          <cell r="J6306" t="str">
            <v>185，1</v>
          </cell>
        </row>
        <row r="6307">
          <cell r="A6307" t="str">
            <v>定额号</v>
          </cell>
          <cell r="B6307" t="str">
            <v>E01</v>
          </cell>
          <cell r="C6307" t="str">
            <v>名称及规格</v>
          </cell>
          <cell r="D6307" t="str">
            <v>单位</v>
          </cell>
          <cell r="E6307" t="str">
            <v>数  量</v>
          </cell>
          <cell r="F6307" t="str">
            <v>单价</v>
          </cell>
          <cell r="G6307" t="str">
            <v>合价</v>
          </cell>
          <cell r="J6307" t="str">
            <v>1000M2</v>
          </cell>
          <cell r="Q6307" t="str">
            <v>数量汇总</v>
          </cell>
          <cell r="R6307" t="str">
            <v>价格汇总(美元)</v>
          </cell>
          <cell r="S6307" t="str">
            <v>价格汇总(当地币)</v>
          </cell>
        </row>
        <row r="6308">
          <cell r="G6308" t="str">
            <v>美元</v>
          </cell>
          <cell r="H6308" t="str">
            <v>当地币</v>
          </cell>
          <cell r="J6308">
            <v>3.5999999999999997E-4</v>
          </cell>
        </row>
        <row r="6309">
          <cell r="A6309" t="str">
            <v>L00</v>
          </cell>
          <cell r="B6309">
            <v>1</v>
          </cell>
          <cell r="C6309" t="str">
            <v>人工</v>
          </cell>
          <cell r="G6309">
            <v>0.4180676479670612</v>
          </cell>
          <cell r="H6309">
            <v>40.615271999999997</v>
          </cell>
          <cell r="Q6309">
            <v>0</v>
          </cell>
          <cell r="R6309">
            <v>131.69130910962429</v>
          </cell>
          <cell r="S6309">
            <v>12793.810679999999</v>
          </cell>
        </row>
        <row r="6310">
          <cell r="A6310" t="str">
            <v>L10</v>
          </cell>
          <cell r="B6310">
            <v>1.1000000000000001</v>
          </cell>
          <cell r="C6310" t="str">
            <v>力工</v>
          </cell>
          <cell r="D6310" t="str">
            <v>day</v>
          </cell>
          <cell r="E6310">
            <v>0.10347839999999998</v>
          </cell>
          <cell r="F6310">
            <v>2.8821410190427175</v>
          </cell>
          <cell r="G6310">
            <v>0.29823934122490992</v>
          </cell>
          <cell r="H6310">
            <v>28.973952000000001</v>
          </cell>
          <cell r="J6310">
            <v>287.44</v>
          </cell>
          <cell r="Q6310">
            <v>32.595695999999997</v>
          </cell>
          <cell r="R6310">
            <v>93.945392485846625</v>
          </cell>
          <cell r="S6310">
            <v>9126.7948799999995</v>
          </cell>
        </row>
        <row r="6311">
          <cell r="A6311" t="str">
            <v>L20</v>
          </cell>
          <cell r="B6311">
            <v>1.2</v>
          </cell>
          <cell r="C6311" t="str">
            <v>技工</v>
          </cell>
          <cell r="D6311" t="str">
            <v>day</v>
          </cell>
          <cell r="E6311">
            <v>2.5869599999999996E-2</v>
          </cell>
          <cell r="F6311">
            <v>4.6320123520329384</v>
          </cell>
          <cell r="G6311">
            <v>0.11982830674215128</v>
          </cell>
          <cell r="H6311">
            <v>11.641319999999997</v>
          </cell>
          <cell r="J6311">
            <v>71.86</v>
          </cell>
          <cell r="Q6311">
            <v>8.1489239999999992</v>
          </cell>
          <cell r="R6311">
            <v>37.745916623777653</v>
          </cell>
          <cell r="S6311">
            <v>3667.0157999999988</v>
          </cell>
        </row>
        <row r="6312">
          <cell r="A6312" t="str">
            <v>M000</v>
          </cell>
          <cell r="B6312">
            <v>2</v>
          </cell>
          <cell r="C6312" t="str">
            <v>建筑材料</v>
          </cell>
          <cell r="G6312">
            <v>1.2725517902183663</v>
          </cell>
          <cell r="H6312">
            <v>123.6284064197143</v>
          </cell>
          <cell r="Q6312">
            <v>0</v>
          </cell>
          <cell r="R6312">
            <v>400.85381391878536</v>
          </cell>
          <cell r="S6312">
            <v>38942.948022210003</v>
          </cell>
        </row>
        <row r="6313">
          <cell r="A6313" t="str">
            <v>C25</v>
          </cell>
          <cell r="C6313" t="str">
            <v>混凝土C25</v>
          </cell>
          <cell r="D6313" t="str">
            <v>m3</v>
          </cell>
          <cell r="E6313">
            <v>1.8179999999999998E-2</v>
          </cell>
          <cell r="F6313">
            <v>58.37</v>
          </cell>
          <cell r="G6313">
            <v>1.0611666</v>
          </cell>
          <cell r="H6313">
            <v>103.09233519</v>
          </cell>
          <cell r="J6313">
            <v>50.5</v>
          </cell>
          <cell r="Q6313">
            <v>5.7266999999999992</v>
          </cell>
          <cell r="R6313">
            <v>334.26747899999998</v>
          </cell>
          <cell r="S6313">
            <v>32474.08558485</v>
          </cell>
        </row>
        <row r="6314">
          <cell r="A6314" t="str">
            <v>G08</v>
          </cell>
          <cell r="C6314" t="str">
            <v>型钢</v>
          </cell>
          <cell r="D6314" t="str">
            <v>t</v>
          </cell>
          <cell r="E6314">
            <v>5.3279999999999991E-5</v>
          </cell>
          <cell r="F6314">
            <v>788.18013381369019</v>
          </cell>
          <cell r="G6314">
            <v>4.1994237529593408E-2</v>
          </cell>
          <cell r="H6314">
            <v>4.0797401759999996</v>
          </cell>
          <cell r="J6314">
            <v>0.14799999999999999</v>
          </cell>
          <cell r="Q6314">
            <v>1.6783199999999998E-2</v>
          </cell>
          <cell r="R6314">
            <v>13.228184821821923</v>
          </cell>
          <cell r="S6314">
            <v>1285.1181554399998</v>
          </cell>
        </row>
        <row r="6315">
          <cell r="A6315" t="str">
            <v>G09-1</v>
          </cell>
          <cell r="C6315" t="str">
            <v>钢板</v>
          </cell>
          <cell r="D6315" t="str">
            <v>t</v>
          </cell>
          <cell r="E6315">
            <v>5.04E-6</v>
          </cell>
          <cell r="F6315">
            <v>788.18013381369019</v>
          </cell>
          <cell r="G6315">
            <v>3.9724278744209989E-3</v>
          </cell>
          <cell r="H6315">
            <v>0.38592136800000004</v>
          </cell>
          <cell r="J6315">
            <v>1.4E-2</v>
          </cell>
          <cell r="Q6315">
            <v>1.5876E-3</v>
          </cell>
          <cell r="R6315">
            <v>1.2513147804426146</v>
          </cell>
          <cell r="S6315">
            <v>121.56523092000002</v>
          </cell>
        </row>
        <row r="6316">
          <cell r="A6316" t="str">
            <v>G14</v>
          </cell>
          <cell r="C6316" t="str">
            <v>电焊条</v>
          </cell>
          <cell r="D6316" t="str">
            <v>kg</v>
          </cell>
          <cell r="E6316">
            <v>1.3319999999999999E-3</v>
          </cell>
          <cell r="F6316">
            <v>1.2506433350488935</v>
          </cell>
          <cell r="G6316">
            <v>1.6658569222851259E-3</v>
          </cell>
          <cell r="H6316">
            <v>0.16183799999999998</v>
          </cell>
          <cell r="J6316">
            <v>3.7</v>
          </cell>
          <cell r="Q6316">
            <v>0.41957999999999995</v>
          </cell>
          <cell r="R6316">
            <v>0.52474493051981463</v>
          </cell>
          <cell r="S6316">
            <v>50.978969999999997</v>
          </cell>
        </row>
        <row r="6317">
          <cell r="A6317" t="str">
            <v>G11</v>
          </cell>
          <cell r="C6317" t="str">
            <v>铁件</v>
          </cell>
          <cell r="D6317" t="str">
            <v>kg</v>
          </cell>
          <cell r="E6317">
            <v>1.0331999999999999E-2</v>
          </cell>
          <cell r="F6317">
            <v>0.91610910962429226</v>
          </cell>
          <cell r="G6317">
            <v>9.4652393206381864E-3</v>
          </cell>
          <cell r="H6317">
            <v>0.91954799999999992</v>
          </cell>
          <cell r="J6317">
            <v>28.7</v>
          </cell>
          <cell r="Q6317">
            <v>3.2545799999999998</v>
          </cell>
          <cell r="R6317">
            <v>2.9815503860010288</v>
          </cell>
          <cell r="S6317">
            <v>289.65761999999995</v>
          </cell>
        </row>
        <row r="6318">
          <cell r="A6318" t="str">
            <v>M30</v>
          </cell>
          <cell r="C6318" t="str">
            <v>砂浆M7.5</v>
          </cell>
          <cell r="D6318" t="str">
            <v>m3</v>
          </cell>
          <cell r="E6318">
            <v>3.5999999999999999E-3</v>
          </cell>
          <cell r="F6318">
            <v>40.71</v>
          </cell>
          <cell r="G6318">
            <v>0.14655599999999999</v>
          </cell>
          <cell r="H6318">
            <v>14.2379154</v>
          </cell>
          <cell r="J6318">
            <v>10</v>
          </cell>
          <cell r="Q6318">
            <v>1.1339999999999999</v>
          </cell>
          <cell r="R6318">
            <v>46.165140000000001</v>
          </cell>
          <cell r="S6318">
            <v>4484.9433509999999</v>
          </cell>
        </row>
        <row r="6319">
          <cell r="C6319">
            <v>0</v>
          </cell>
          <cell r="D6319">
            <v>0</v>
          </cell>
          <cell r="E6319">
            <v>0</v>
          </cell>
          <cell r="F6319">
            <v>0</v>
          </cell>
          <cell r="G6319">
            <v>0</v>
          </cell>
          <cell r="H6319">
            <v>0</v>
          </cell>
          <cell r="Q6319">
            <v>0</v>
          </cell>
          <cell r="R6319">
            <v>0</v>
          </cell>
          <cell r="S6319">
            <v>0</v>
          </cell>
        </row>
        <row r="6320">
          <cell r="C6320">
            <v>0</v>
          </cell>
          <cell r="D6320">
            <v>0</v>
          </cell>
          <cell r="E6320">
            <v>0</v>
          </cell>
          <cell r="F6320">
            <v>0</v>
          </cell>
          <cell r="G6320">
            <v>0</v>
          </cell>
          <cell r="H6320">
            <v>0</v>
          </cell>
          <cell r="Q6320">
            <v>0</v>
          </cell>
          <cell r="R6320">
            <v>0</v>
          </cell>
          <cell r="S6320">
            <v>0</v>
          </cell>
        </row>
        <row r="6321">
          <cell r="C6321">
            <v>0</v>
          </cell>
          <cell r="D6321">
            <v>0</v>
          </cell>
          <cell r="E6321">
            <v>0</v>
          </cell>
          <cell r="F6321">
            <v>0</v>
          </cell>
          <cell r="G6321">
            <v>0</v>
          </cell>
          <cell r="H6321">
            <v>0</v>
          </cell>
          <cell r="Q6321">
            <v>0</v>
          </cell>
          <cell r="R6321">
            <v>0</v>
          </cell>
          <cell r="S6321">
            <v>0</v>
          </cell>
        </row>
        <row r="6322">
          <cell r="C6322">
            <v>0</v>
          </cell>
          <cell r="D6322">
            <v>0</v>
          </cell>
          <cell r="E6322">
            <v>0</v>
          </cell>
          <cell r="F6322">
            <v>0</v>
          </cell>
          <cell r="G6322">
            <v>0</v>
          </cell>
          <cell r="H6322">
            <v>0</v>
          </cell>
          <cell r="Q6322">
            <v>0</v>
          </cell>
          <cell r="R6322">
            <v>0</v>
          </cell>
          <cell r="S6322">
            <v>0</v>
          </cell>
        </row>
        <row r="6323">
          <cell r="C6323">
            <v>0</v>
          </cell>
          <cell r="D6323">
            <v>0</v>
          </cell>
          <cell r="E6323">
            <v>0</v>
          </cell>
          <cell r="F6323">
            <v>0</v>
          </cell>
          <cell r="G6323">
            <v>0</v>
          </cell>
          <cell r="H6323">
            <v>0</v>
          </cell>
          <cell r="Q6323">
            <v>0</v>
          </cell>
          <cell r="R6323">
            <v>0</v>
          </cell>
          <cell r="S6323">
            <v>0</v>
          </cell>
        </row>
        <row r="6324">
          <cell r="C6324">
            <v>0</v>
          </cell>
          <cell r="D6324">
            <v>0</v>
          </cell>
          <cell r="E6324">
            <v>0</v>
          </cell>
          <cell r="F6324">
            <v>0</v>
          </cell>
          <cell r="G6324">
            <v>0</v>
          </cell>
          <cell r="H6324">
            <v>0</v>
          </cell>
          <cell r="Q6324">
            <v>0</v>
          </cell>
          <cell r="R6324">
            <v>0</v>
          </cell>
          <cell r="S6324">
            <v>0</v>
          </cell>
        </row>
        <row r="6325">
          <cell r="C6325">
            <v>0</v>
          </cell>
          <cell r="D6325">
            <v>0</v>
          </cell>
          <cell r="E6325">
            <v>0</v>
          </cell>
          <cell r="F6325">
            <v>0</v>
          </cell>
          <cell r="G6325">
            <v>0</v>
          </cell>
          <cell r="H6325">
            <v>0</v>
          </cell>
          <cell r="Q6325">
            <v>0</v>
          </cell>
          <cell r="R6325">
            <v>0</v>
          </cell>
          <cell r="S6325">
            <v>0</v>
          </cell>
        </row>
        <row r="6326">
          <cell r="C6326">
            <v>0</v>
          </cell>
          <cell r="D6326">
            <v>0</v>
          </cell>
          <cell r="E6326">
            <v>0</v>
          </cell>
          <cell r="F6326">
            <v>0</v>
          </cell>
          <cell r="G6326">
            <v>0</v>
          </cell>
          <cell r="H6326">
            <v>0</v>
          </cell>
          <cell r="Q6326">
            <v>0</v>
          </cell>
          <cell r="R6326">
            <v>0</v>
          </cell>
          <cell r="S6326">
            <v>0</v>
          </cell>
        </row>
        <row r="6327">
          <cell r="C6327">
            <v>0</v>
          </cell>
          <cell r="D6327">
            <v>0</v>
          </cell>
          <cell r="E6327">
            <v>0</v>
          </cell>
          <cell r="F6327">
            <v>0</v>
          </cell>
          <cell r="G6327">
            <v>0</v>
          </cell>
          <cell r="H6327">
            <v>0</v>
          </cell>
          <cell r="Q6327">
            <v>0</v>
          </cell>
          <cell r="R6327">
            <v>0</v>
          </cell>
          <cell r="S6327">
            <v>0</v>
          </cell>
        </row>
        <row r="6328">
          <cell r="C6328">
            <v>0</v>
          </cell>
          <cell r="D6328">
            <v>0</v>
          </cell>
          <cell r="E6328">
            <v>0</v>
          </cell>
          <cell r="F6328">
            <v>0</v>
          </cell>
          <cell r="G6328">
            <v>0</v>
          </cell>
          <cell r="H6328">
            <v>0</v>
          </cell>
          <cell r="Q6328">
            <v>0</v>
          </cell>
          <cell r="R6328">
            <v>0</v>
          </cell>
          <cell r="S6328">
            <v>0</v>
          </cell>
        </row>
        <row r="6329">
          <cell r="C6329">
            <v>0</v>
          </cell>
          <cell r="D6329">
            <v>0</v>
          </cell>
          <cell r="E6329">
            <v>0</v>
          </cell>
          <cell r="F6329">
            <v>0</v>
          </cell>
          <cell r="G6329">
            <v>0</v>
          </cell>
          <cell r="H6329">
            <v>0</v>
          </cell>
          <cell r="Q6329">
            <v>0</v>
          </cell>
          <cell r="R6329">
            <v>0</v>
          </cell>
          <cell r="S6329">
            <v>0</v>
          </cell>
        </row>
        <row r="6330">
          <cell r="C6330">
            <v>0</v>
          </cell>
          <cell r="D6330">
            <v>0</v>
          </cell>
          <cell r="E6330">
            <v>0</v>
          </cell>
          <cell r="F6330">
            <v>0</v>
          </cell>
          <cell r="G6330">
            <v>0</v>
          </cell>
          <cell r="H6330">
            <v>0</v>
          </cell>
          <cell r="Q6330">
            <v>0</v>
          </cell>
          <cell r="R6330">
            <v>0</v>
          </cell>
          <cell r="S6330">
            <v>0</v>
          </cell>
        </row>
        <row r="6331">
          <cell r="C6331">
            <v>0</v>
          </cell>
          <cell r="D6331">
            <v>0</v>
          </cell>
          <cell r="E6331">
            <v>0</v>
          </cell>
          <cell r="F6331">
            <v>0</v>
          </cell>
          <cell r="G6331">
            <v>0</v>
          </cell>
          <cell r="H6331">
            <v>0</v>
          </cell>
          <cell r="Q6331">
            <v>0</v>
          </cell>
          <cell r="R6331">
            <v>0</v>
          </cell>
          <cell r="S6331">
            <v>0</v>
          </cell>
        </row>
        <row r="6332">
          <cell r="A6332" t="str">
            <v>m998</v>
          </cell>
          <cell r="C6332" t="str">
            <v>其它材料费</v>
          </cell>
          <cell r="D6332" t="str">
            <v>%</v>
          </cell>
          <cell r="E6332">
            <v>0</v>
          </cell>
          <cell r="F6332">
            <v>0</v>
          </cell>
          <cell r="G6332">
            <v>0</v>
          </cell>
          <cell r="H6332">
            <v>0</v>
          </cell>
          <cell r="Q6332">
            <v>0</v>
          </cell>
          <cell r="R6332">
            <v>0</v>
          </cell>
          <cell r="S6332">
            <v>0</v>
          </cell>
        </row>
        <row r="6333">
          <cell r="A6333" t="str">
            <v>m999</v>
          </cell>
          <cell r="C6333" t="str">
            <v>其它材料费</v>
          </cell>
          <cell r="D6333" t="str">
            <v>usd</v>
          </cell>
          <cell r="E6333">
            <v>7.7314285714285714E-3</v>
          </cell>
          <cell r="F6333">
            <v>1</v>
          </cell>
          <cell r="G6333">
            <v>7.7314285714285714E-3</v>
          </cell>
          <cell r="H6333">
            <v>0.75110828571428578</v>
          </cell>
          <cell r="J6333">
            <v>21.476190476190478</v>
          </cell>
          <cell r="Q6333">
            <v>2.4354</v>
          </cell>
          <cell r="R6333">
            <v>2.4354</v>
          </cell>
          <cell r="S6333">
            <v>236.59911000000002</v>
          </cell>
        </row>
        <row r="6334">
          <cell r="A6334" t="str">
            <v>E000</v>
          </cell>
          <cell r="B6334">
            <v>3</v>
          </cell>
          <cell r="C6334" t="str">
            <v>施工设备</v>
          </cell>
          <cell r="G6334">
            <v>1.8457390702191434E-2</v>
          </cell>
          <cell r="H6334">
            <v>1.793135506717898</v>
          </cell>
          <cell r="Q6334">
            <v>0</v>
          </cell>
          <cell r="R6334">
            <v>5.814078071190302</v>
          </cell>
          <cell r="S6334">
            <v>564.83768461613784</v>
          </cell>
        </row>
        <row r="6335">
          <cell r="A6335" t="str">
            <v>E403</v>
          </cell>
          <cell r="C6335" t="str">
            <v>混凝土搅拌机</v>
          </cell>
          <cell r="D6335" t="str">
            <v>台班</v>
          </cell>
          <cell r="E6335">
            <v>4.416E-4</v>
          </cell>
          <cell r="F6335">
            <v>28.477384246729034</v>
          </cell>
          <cell r="G6335">
            <v>1.2575612883355541E-2</v>
          </cell>
          <cell r="H6335">
            <v>1.2217207916179909</v>
          </cell>
          <cell r="J6335">
            <v>1.2266666666666668</v>
          </cell>
          <cell r="Q6335">
            <v>0.13910400000000001</v>
          </cell>
          <cell r="R6335">
            <v>3.9613180582569956</v>
          </cell>
          <cell r="S6335">
            <v>384.8420493596671</v>
          </cell>
        </row>
        <row r="6336">
          <cell r="A6336" t="str">
            <v>E701-1</v>
          </cell>
          <cell r="C6336" t="str">
            <v>交流电焊机</v>
          </cell>
          <cell r="D6336" t="str">
            <v>台班</v>
          </cell>
          <cell r="E6336">
            <v>1.9440000000000001E-4</v>
          </cell>
          <cell r="F6336">
            <v>30.256058738867754</v>
          </cell>
          <cell r="G6336">
            <v>5.8817778188358918E-3</v>
          </cell>
          <cell r="H6336">
            <v>0.57141471509990693</v>
          </cell>
          <cell r="J6336">
            <v>0.54</v>
          </cell>
          <cell r="Q6336">
            <v>6.1236000000000006E-2</v>
          </cell>
          <cell r="R6336">
            <v>1.8527600129333059</v>
          </cell>
          <cell r="S6336">
            <v>179.99563525647068</v>
          </cell>
        </row>
        <row r="6337">
          <cell r="C6337">
            <v>0</v>
          </cell>
          <cell r="D6337">
            <v>0</v>
          </cell>
          <cell r="E6337">
            <v>0</v>
          </cell>
          <cell r="F6337">
            <v>0</v>
          </cell>
          <cell r="G6337">
            <v>0</v>
          </cell>
          <cell r="H6337">
            <v>0</v>
          </cell>
          <cell r="Q6337">
            <v>0</v>
          </cell>
          <cell r="R6337">
            <v>0</v>
          </cell>
          <cell r="S6337">
            <v>0</v>
          </cell>
        </row>
        <row r="6338">
          <cell r="C6338">
            <v>0</v>
          </cell>
          <cell r="D6338">
            <v>0</v>
          </cell>
          <cell r="E6338">
            <v>0</v>
          </cell>
          <cell r="F6338">
            <v>0</v>
          </cell>
          <cell r="G6338">
            <v>0</v>
          </cell>
          <cell r="H6338">
            <v>0</v>
          </cell>
          <cell r="Q6338">
            <v>0</v>
          </cell>
          <cell r="R6338">
            <v>0</v>
          </cell>
          <cell r="S6338">
            <v>0</v>
          </cell>
        </row>
        <row r="6339">
          <cell r="C6339">
            <v>0</v>
          </cell>
          <cell r="D6339">
            <v>0</v>
          </cell>
          <cell r="E6339">
            <v>0</v>
          </cell>
          <cell r="F6339">
            <v>0</v>
          </cell>
          <cell r="G6339">
            <v>0</v>
          </cell>
          <cell r="H6339">
            <v>0</v>
          </cell>
          <cell r="Q6339">
            <v>0</v>
          </cell>
          <cell r="R6339">
            <v>0</v>
          </cell>
          <cell r="S6339">
            <v>0</v>
          </cell>
        </row>
        <row r="6340">
          <cell r="C6340">
            <v>0</v>
          </cell>
          <cell r="D6340">
            <v>0</v>
          </cell>
          <cell r="E6340">
            <v>0</v>
          </cell>
          <cell r="F6340">
            <v>0</v>
          </cell>
          <cell r="G6340">
            <v>0</v>
          </cell>
          <cell r="H6340">
            <v>0</v>
          </cell>
          <cell r="Q6340">
            <v>0</v>
          </cell>
          <cell r="R6340">
            <v>0</v>
          </cell>
          <cell r="S6340">
            <v>0</v>
          </cell>
        </row>
        <row r="6341">
          <cell r="C6341">
            <v>0</v>
          </cell>
          <cell r="D6341">
            <v>0</v>
          </cell>
          <cell r="E6341">
            <v>0</v>
          </cell>
          <cell r="F6341">
            <v>0</v>
          </cell>
          <cell r="G6341">
            <v>0</v>
          </cell>
          <cell r="H6341">
            <v>0</v>
          </cell>
          <cell r="Q6341">
            <v>0</v>
          </cell>
          <cell r="R6341">
            <v>0</v>
          </cell>
          <cell r="S6341">
            <v>0</v>
          </cell>
        </row>
        <row r="6342">
          <cell r="C6342">
            <v>0</v>
          </cell>
          <cell r="D6342">
            <v>0</v>
          </cell>
          <cell r="E6342">
            <v>0</v>
          </cell>
          <cell r="F6342">
            <v>0</v>
          </cell>
          <cell r="G6342">
            <v>0</v>
          </cell>
          <cell r="H6342">
            <v>0</v>
          </cell>
          <cell r="Q6342">
            <v>0</v>
          </cell>
          <cell r="R6342">
            <v>0</v>
          </cell>
          <cell r="S6342">
            <v>0</v>
          </cell>
        </row>
        <row r="6343">
          <cell r="C6343">
            <v>0</v>
          </cell>
          <cell r="D6343">
            <v>0</v>
          </cell>
          <cell r="E6343">
            <v>0</v>
          </cell>
          <cell r="F6343">
            <v>0</v>
          </cell>
          <cell r="G6343">
            <v>0</v>
          </cell>
          <cell r="H6343">
            <v>0</v>
          </cell>
          <cell r="Q6343">
            <v>0</v>
          </cell>
          <cell r="R6343">
            <v>0</v>
          </cell>
          <cell r="S6343">
            <v>0</v>
          </cell>
        </row>
        <row r="6344">
          <cell r="C6344">
            <v>0</v>
          </cell>
          <cell r="D6344">
            <v>0</v>
          </cell>
          <cell r="E6344">
            <v>0</v>
          </cell>
          <cell r="F6344">
            <v>0</v>
          </cell>
          <cell r="G6344">
            <v>0</v>
          </cell>
          <cell r="H6344">
            <v>0</v>
          </cell>
          <cell r="Q6344">
            <v>0</v>
          </cell>
          <cell r="R6344">
            <v>0</v>
          </cell>
          <cell r="S6344">
            <v>0</v>
          </cell>
        </row>
        <row r="6345">
          <cell r="C6345">
            <v>0</v>
          </cell>
          <cell r="D6345">
            <v>0</v>
          </cell>
          <cell r="E6345">
            <v>0</v>
          </cell>
          <cell r="F6345">
            <v>0</v>
          </cell>
          <cell r="H6345">
            <v>0</v>
          </cell>
          <cell r="Q6345">
            <v>0</v>
          </cell>
          <cell r="R6345">
            <v>0</v>
          </cell>
          <cell r="S6345">
            <v>0</v>
          </cell>
        </row>
        <row r="6346">
          <cell r="C6346">
            <v>0</v>
          </cell>
          <cell r="D6346">
            <v>0</v>
          </cell>
          <cell r="E6346">
            <v>0</v>
          </cell>
          <cell r="F6346">
            <v>0</v>
          </cell>
          <cell r="H6346">
            <v>0</v>
          </cell>
          <cell r="Q6346">
            <v>0</v>
          </cell>
          <cell r="R6346">
            <v>0</v>
          </cell>
          <cell r="S6346">
            <v>0</v>
          </cell>
        </row>
        <row r="6347">
          <cell r="B6347">
            <v>4</v>
          </cell>
          <cell r="C6347" t="str">
            <v>基本直接费</v>
          </cell>
          <cell r="G6347">
            <v>1.7090768288876188</v>
          </cell>
        </row>
        <row r="6348">
          <cell r="B6348">
            <v>5</v>
          </cell>
          <cell r="C6348" t="str">
            <v>其他直接费</v>
          </cell>
          <cell r="G6348">
            <v>0.27749513562439759</v>
          </cell>
        </row>
        <row r="6349">
          <cell r="B6349">
            <v>6</v>
          </cell>
          <cell r="C6349" t="str">
            <v>间接费</v>
          </cell>
          <cell r="G6349">
            <v>0.12863264285607842</v>
          </cell>
        </row>
        <row r="6350">
          <cell r="B6350">
            <v>7</v>
          </cell>
          <cell r="C6350" t="str">
            <v>合计</v>
          </cell>
          <cell r="G6350">
            <v>2.1152046073680948</v>
          </cell>
        </row>
        <row r="6352">
          <cell r="B6352" t="str">
            <v>单   价   分   析   表</v>
          </cell>
          <cell r="J6352" t="str">
            <v>工序划分</v>
          </cell>
          <cell r="Q6352" t="str">
            <v>汇总项</v>
          </cell>
        </row>
        <row r="6354">
          <cell r="A6354" t="str">
            <v>BOQ系数</v>
          </cell>
          <cell r="B6354" t="str">
            <v>项目编号:</v>
          </cell>
          <cell r="C6354" t="str">
            <v>预制砼块250*100</v>
          </cell>
          <cell r="G6354" t="str">
            <v>数量</v>
          </cell>
          <cell r="H6354">
            <v>6</v>
          </cell>
          <cell r="I6354" t="str">
            <v>单价</v>
          </cell>
        </row>
        <row r="6355">
          <cell r="B6355" t="str">
            <v>项目名称:</v>
          </cell>
          <cell r="C6355" t="str">
            <v>Provide and cast 250 mm x 100 mm Class 15/20 concrete  benching and haunching for the cabs</v>
          </cell>
          <cell r="G6355" t="str">
            <v>单位</v>
          </cell>
          <cell r="H6355">
            <v>0</v>
          </cell>
          <cell r="I6355">
            <v>97.484765344221813</v>
          </cell>
          <cell r="J6355" t="str">
            <v>砼块</v>
          </cell>
        </row>
        <row r="6356">
          <cell r="A6356" t="str">
            <v>预制砼块250*100</v>
          </cell>
          <cell r="B6356" t="str">
            <v>单   价:</v>
          </cell>
          <cell r="C6356">
            <v>97.484765344221813</v>
          </cell>
          <cell r="D6356" t="str">
            <v>USD/</v>
          </cell>
          <cell r="G6356" t="str">
            <v>定额单位</v>
          </cell>
          <cell r="I6356">
            <v>9471</v>
          </cell>
          <cell r="J6356" t="str">
            <v>187，1</v>
          </cell>
        </row>
        <row r="6357">
          <cell r="A6357" t="str">
            <v>定额号</v>
          </cell>
          <cell r="B6357" t="str">
            <v>E01</v>
          </cell>
          <cell r="C6357" t="str">
            <v>名称及规格</v>
          </cell>
          <cell r="D6357" t="str">
            <v>单位</v>
          </cell>
          <cell r="E6357" t="str">
            <v>数  量</v>
          </cell>
          <cell r="F6357" t="str">
            <v>单价</v>
          </cell>
          <cell r="G6357" t="str">
            <v>合价</v>
          </cell>
          <cell r="J6357" t="str">
            <v>10M3</v>
          </cell>
          <cell r="Q6357" t="str">
            <v>数量汇总</v>
          </cell>
          <cell r="R6357" t="str">
            <v>价格汇总(美元)</v>
          </cell>
          <cell r="S6357" t="str">
            <v>价格汇总(当地币)</v>
          </cell>
        </row>
        <row r="6358">
          <cell r="G6358" t="str">
            <v>美元</v>
          </cell>
          <cell r="H6358" t="str">
            <v>当地币</v>
          </cell>
          <cell r="J6358">
            <v>0.1</v>
          </cell>
        </row>
        <row r="6359">
          <cell r="A6359" t="str">
            <v>L00</v>
          </cell>
          <cell r="B6359">
            <v>1</v>
          </cell>
          <cell r="C6359" t="str">
            <v>人工</v>
          </cell>
          <cell r="G6359">
            <v>15.514153371075658</v>
          </cell>
          <cell r="H6359">
            <v>1507.2000000000003</v>
          </cell>
          <cell r="Q6359">
            <v>0</v>
          </cell>
          <cell r="R6359">
            <v>93.084920226453946</v>
          </cell>
          <cell r="S6359">
            <v>9043.2000000000007</v>
          </cell>
        </row>
        <row r="6360">
          <cell r="A6360" t="str">
            <v>L10</v>
          </cell>
          <cell r="B6360">
            <v>1.1000000000000001</v>
          </cell>
          <cell r="C6360" t="str">
            <v>力工</v>
          </cell>
          <cell r="D6360" t="str">
            <v>day</v>
          </cell>
          <cell r="E6360">
            <v>3.8400000000000007</v>
          </cell>
          <cell r="F6360">
            <v>2.8821410190427175</v>
          </cell>
          <cell r="G6360">
            <v>11.067421513124037</v>
          </cell>
          <cell r="H6360">
            <v>1075.2000000000003</v>
          </cell>
          <cell r="J6360">
            <v>38.400000000000006</v>
          </cell>
          <cell r="Q6360">
            <v>23.040000000000006</v>
          </cell>
          <cell r="R6360">
            <v>66.404529078744218</v>
          </cell>
          <cell r="S6360">
            <v>6451.2000000000016</v>
          </cell>
        </row>
        <row r="6361">
          <cell r="A6361" t="str">
            <v>L20</v>
          </cell>
          <cell r="B6361">
            <v>1.2</v>
          </cell>
          <cell r="C6361" t="str">
            <v>技工</v>
          </cell>
          <cell r="D6361" t="str">
            <v>day</v>
          </cell>
          <cell r="E6361">
            <v>0.96000000000000019</v>
          </cell>
          <cell r="F6361">
            <v>4.6320123520329384</v>
          </cell>
          <cell r="G6361">
            <v>4.4467318579516215</v>
          </cell>
          <cell r="H6361">
            <v>432.00000000000006</v>
          </cell>
          <cell r="J6361">
            <v>9.6000000000000014</v>
          </cell>
          <cell r="Q6361">
            <v>5.7600000000000016</v>
          </cell>
          <cell r="R6361">
            <v>26.680391147709727</v>
          </cell>
          <cell r="S6361">
            <v>2592.0000000000005</v>
          </cell>
        </row>
        <row r="6362">
          <cell r="A6362" t="str">
            <v>M000</v>
          </cell>
          <cell r="B6362">
            <v>2</v>
          </cell>
          <cell r="C6362" t="str">
            <v>建筑材料</v>
          </cell>
          <cell r="G6362">
            <v>62.338911008994437</v>
          </cell>
          <cell r="H6362">
            <v>6056.2252045238101</v>
          </cell>
          <cell r="Q6362">
            <v>0</v>
          </cell>
          <cell r="R6362">
            <v>374.03346605396661</v>
          </cell>
          <cell r="S6362">
            <v>36337.351227142863</v>
          </cell>
        </row>
        <row r="6363">
          <cell r="A6363" t="str">
            <v>C25</v>
          </cell>
          <cell r="C6363" t="str">
            <v>混凝土C25</v>
          </cell>
          <cell r="D6363" t="str">
            <v>m3</v>
          </cell>
          <cell r="E6363">
            <v>1.01</v>
          </cell>
          <cell r="F6363">
            <v>58.37</v>
          </cell>
          <cell r="G6363">
            <v>58.953699999999998</v>
          </cell>
          <cell r="H6363">
            <v>5727.3519550000001</v>
          </cell>
          <cell r="J6363">
            <v>10.1</v>
          </cell>
          <cell r="Q6363">
            <v>6.0600000000000005</v>
          </cell>
          <cell r="R6363">
            <v>353.72219999999999</v>
          </cell>
          <cell r="S6363">
            <v>34364.111730000004</v>
          </cell>
        </row>
        <row r="6364">
          <cell r="A6364" t="str">
            <v>G08</v>
          </cell>
          <cell r="C6364" t="str">
            <v>型钢</v>
          </cell>
          <cell r="D6364" t="str">
            <v>t</v>
          </cell>
          <cell r="E6364">
            <v>2.9000000000000002E-3</v>
          </cell>
          <cell r="F6364">
            <v>788.18013381369019</v>
          </cell>
          <cell r="G6364">
            <v>2.2857223880597015</v>
          </cell>
          <cell r="H6364">
            <v>222.05793000000003</v>
          </cell>
          <cell r="J6364">
            <v>2.9000000000000001E-2</v>
          </cell>
          <cell r="Q6364">
            <v>1.7400000000000002E-2</v>
          </cell>
          <cell r="R6364">
            <v>13.714334328358209</v>
          </cell>
          <cell r="S6364">
            <v>1332.3475800000001</v>
          </cell>
        </row>
        <row r="6365">
          <cell r="A6365" t="str">
            <v>G09-1</v>
          </cell>
          <cell r="C6365" t="str">
            <v>钢板</v>
          </cell>
          <cell r="D6365" t="str">
            <v>t</v>
          </cell>
          <cell r="E6365">
            <v>3.0000000000000003E-4</v>
          </cell>
          <cell r="F6365">
            <v>788.18013381369019</v>
          </cell>
          <cell r="G6365">
            <v>0.23645404014410709</v>
          </cell>
          <cell r="H6365">
            <v>22.971510000000006</v>
          </cell>
          <cell r="J6365">
            <v>3.0000000000000001E-3</v>
          </cell>
          <cell r="Q6365">
            <v>1.8000000000000002E-3</v>
          </cell>
          <cell r="R6365">
            <v>1.4187242408646425</v>
          </cell>
          <cell r="S6365">
            <v>137.82906000000003</v>
          </cell>
        </row>
        <row r="6366">
          <cell r="A6366" t="str">
            <v>G14</v>
          </cell>
          <cell r="C6366" t="str">
            <v>电焊条</v>
          </cell>
          <cell r="D6366" t="str">
            <v>kg</v>
          </cell>
          <cell r="E6366">
            <v>0.05</v>
          </cell>
          <cell r="F6366">
            <v>1.2506433350488935</v>
          </cell>
          <cell r="G6366">
            <v>6.2532166752444676E-2</v>
          </cell>
          <cell r="H6366">
            <v>6.0750000000000011</v>
          </cell>
          <cell r="J6366">
            <v>0.5</v>
          </cell>
          <cell r="Q6366">
            <v>0.30000000000000004</v>
          </cell>
          <cell r="R6366">
            <v>0.37519300051466808</v>
          </cell>
          <cell r="S6366">
            <v>36.450000000000003</v>
          </cell>
        </row>
        <row r="6367">
          <cell r="A6367" t="str">
            <v>G11</v>
          </cell>
          <cell r="C6367" t="str">
            <v>铁件</v>
          </cell>
          <cell r="D6367" t="str">
            <v>kg</v>
          </cell>
          <cell r="E6367">
            <v>0.38</v>
          </cell>
          <cell r="F6367">
            <v>0.91610910962429226</v>
          </cell>
          <cell r="G6367">
            <v>0.34812146165723107</v>
          </cell>
          <cell r="H6367">
            <v>33.82</v>
          </cell>
          <cell r="J6367">
            <v>3.8</v>
          </cell>
          <cell r="Q6367">
            <v>2.2800000000000002</v>
          </cell>
          <cell r="R6367">
            <v>2.0887287699433865</v>
          </cell>
          <cell r="S6367">
            <v>202.92000000000002</v>
          </cell>
        </row>
        <row r="6368">
          <cell r="A6368" t="str">
            <v>M30</v>
          </cell>
          <cell r="C6368" t="str">
            <v>砂浆M7.5</v>
          </cell>
          <cell r="D6368" t="str">
            <v>m3</v>
          </cell>
          <cell r="E6368">
            <v>0</v>
          </cell>
          <cell r="F6368">
            <v>40.71</v>
          </cell>
          <cell r="G6368">
            <v>0</v>
          </cell>
          <cell r="H6368">
            <v>0</v>
          </cell>
          <cell r="Q6368">
            <v>0</v>
          </cell>
          <cell r="R6368">
            <v>0</v>
          </cell>
          <cell r="S6368">
            <v>0</v>
          </cell>
        </row>
        <row r="6369">
          <cell r="C6369">
            <v>0</v>
          </cell>
          <cell r="D6369">
            <v>0</v>
          </cell>
          <cell r="E6369">
            <v>0</v>
          </cell>
          <cell r="F6369">
            <v>0</v>
          </cell>
          <cell r="G6369">
            <v>0</v>
          </cell>
          <cell r="H6369">
            <v>0</v>
          </cell>
          <cell r="Q6369">
            <v>0</v>
          </cell>
          <cell r="R6369">
            <v>0</v>
          </cell>
          <cell r="S6369">
            <v>0</v>
          </cell>
        </row>
        <row r="6370">
          <cell r="C6370">
            <v>0</v>
          </cell>
          <cell r="D6370">
            <v>0</v>
          </cell>
          <cell r="E6370">
            <v>0</v>
          </cell>
          <cell r="F6370">
            <v>0</v>
          </cell>
          <cell r="G6370">
            <v>0</v>
          </cell>
          <cell r="H6370">
            <v>0</v>
          </cell>
          <cell r="Q6370">
            <v>0</v>
          </cell>
          <cell r="R6370">
            <v>0</v>
          </cell>
          <cell r="S6370">
            <v>0</v>
          </cell>
        </row>
        <row r="6371">
          <cell r="C6371">
            <v>0</v>
          </cell>
          <cell r="D6371">
            <v>0</v>
          </cell>
          <cell r="E6371">
            <v>0</v>
          </cell>
          <cell r="F6371">
            <v>0</v>
          </cell>
          <cell r="G6371">
            <v>0</v>
          </cell>
          <cell r="H6371">
            <v>0</v>
          </cell>
          <cell r="Q6371">
            <v>0</v>
          </cell>
          <cell r="R6371">
            <v>0</v>
          </cell>
          <cell r="S6371">
            <v>0</v>
          </cell>
        </row>
        <row r="6372">
          <cell r="C6372">
            <v>0</v>
          </cell>
          <cell r="D6372">
            <v>0</v>
          </cell>
          <cell r="E6372">
            <v>0</v>
          </cell>
          <cell r="F6372">
            <v>0</v>
          </cell>
          <cell r="G6372">
            <v>0</v>
          </cell>
          <cell r="H6372">
            <v>0</v>
          </cell>
          <cell r="Q6372">
            <v>0</v>
          </cell>
          <cell r="R6372">
            <v>0</v>
          </cell>
          <cell r="S6372">
            <v>0</v>
          </cell>
        </row>
        <row r="6373">
          <cell r="C6373">
            <v>0</v>
          </cell>
          <cell r="D6373">
            <v>0</v>
          </cell>
          <cell r="E6373">
            <v>0</v>
          </cell>
          <cell r="F6373">
            <v>0</v>
          </cell>
          <cell r="G6373">
            <v>0</v>
          </cell>
          <cell r="H6373">
            <v>0</v>
          </cell>
          <cell r="Q6373">
            <v>0</v>
          </cell>
          <cell r="R6373">
            <v>0</v>
          </cell>
          <cell r="S6373">
            <v>0</v>
          </cell>
        </row>
        <row r="6374">
          <cell r="C6374">
            <v>0</v>
          </cell>
          <cell r="D6374">
            <v>0</v>
          </cell>
          <cell r="E6374">
            <v>0</v>
          </cell>
          <cell r="F6374">
            <v>0</v>
          </cell>
          <cell r="G6374">
            <v>0</v>
          </cell>
          <cell r="H6374">
            <v>0</v>
          </cell>
          <cell r="Q6374">
            <v>0</v>
          </cell>
          <cell r="R6374">
            <v>0</v>
          </cell>
          <cell r="S6374">
            <v>0</v>
          </cell>
        </row>
        <row r="6375">
          <cell r="C6375">
            <v>0</v>
          </cell>
          <cell r="D6375">
            <v>0</v>
          </cell>
          <cell r="E6375">
            <v>0</v>
          </cell>
          <cell r="F6375">
            <v>0</v>
          </cell>
          <cell r="G6375">
            <v>0</v>
          </cell>
          <cell r="H6375">
            <v>0</v>
          </cell>
          <cell r="Q6375">
            <v>0</v>
          </cell>
          <cell r="R6375">
            <v>0</v>
          </cell>
          <cell r="S6375">
            <v>0</v>
          </cell>
        </row>
        <row r="6376">
          <cell r="C6376">
            <v>0</v>
          </cell>
          <cell r="D6376">
            <v>0</v>
          </cell>
          <cell r="E6376">
            <v>0</v>
          </cell>
          <cell r="F6376">
            <v>0</v>
          </cell>
          <cell r="G6376">
            <v>0</v>
          </cell>
          <cell r="H6376">
            <v>0</v>
          </cell>
          <cell r="Q6376">
            <v>0</v>
          </cell>
          <cell r="R6376">
            <v>0</v>
          </cell>
          <cell r="S6376">
            <v>0</v>
          </cell>
        </row>
        <row r="6377">
          <cell r="C6377">
            <v>0</v>
          </cell>
          <cell r="D6377">
            <v>0</v>
          </cell>
          <cell r="E6377">
            <v>0</v>
          </cell>
          <cell r="F6377">
            <v>0</v>
          </cell>
          <cell r="G6377">
            <v>0</v>
          </cell>
          <cell r="H6377">
            <v>0</v>
          </cell>
          <cell r="Q6377">
            <v>0</v>
          </cell>
          <cell r="R6377">
            <v>0</v>
          </cell>
          <cell r="S6377">
            <v>0</v>
          </cell>
        </row>
        <row r="6378">
          <cell r="C6378">
            <v>0</v>
          </cell>
          <cell r="D6378">
            <v>0</v>
          </cell>
          <cell r="E6378">
            <v>0</v>
          </cell>
          <cell r="F6378">
            <v>0</v>
          </cell>
          <cell r="G6378">
            <v>0</v>
          </cell>
          <cell r="H6378">
            <v>0</v>
          </cell>
          <cell r="Q6378">
            <v>0</v>
          </cell>
          <cell r="R6378">
            <v>0</v>
          </cell>
          <cell r="S6378">
            <v>0</v>
          </cell>
        </row>
        <row r="6379">
          <cell r="C6379">
            <v>0</v>
          </cell>
          <cell r="D6379">
            <v>0</v>
          </cell>
          <cell r="E6379">
            <v>0</v>
          </cell>
          <cell r="F6379">
            <v>0</v>
          </cell>
          <cell r="G6379">
            <v>0</v>
          </cell>
          <cell r="H6379">
            <v>0</v>
          </cell>
          <cell r="Q6379">
            <v>0</v>
          </cell>
          <cell r="R6379">
            <v>0</v>
          </cell>
          <cell r="S6379">
            <v>0</v>
          </cell>
        </row>
        <row r="6380">
          <cell r="C6380">
            <v>0</v>
          </cell>
          <cell r="D6380">
            <v>0</v>
          </cell>
          <cell r="E6380">
            <v>0</v>
          </cell>
          <cell r="F6380">
            <v>0</v>
          </cell>
          <cell r="G6380">
            <v>0</v>
          </cell>
          <cell r="H6380">
            <v>0</v>
          </cell>
          <cell r="Q6380">
            <v>0</v>
          </cell>
          <cell r="R6380">
            <v>0</v>
          </cell>
          <cell r="S6380">
            <v>0</v>
          </cell>
        </row>
        <row r="6381">
          <cell r="C6381">
            <v>0</v>
          </cell>
          <cell r="D6381">
            <v>0</v>
          </cell>
          <cell r="E6381">
            <v>0</v>
          </cell>
          <cell r="F6381">
            <v>0</v>
          </cell>
          <cell r="G6381">
            <v>0</v>
          </cell>
          <cell r="H6381">
            <v>0</v>
          </cell>
          <cell r="Q6381">
            <v>0</v>
          </cell>
          <cell r="R6381">
            <v>0</v>
          </cell>
          <cell r="S6381">
            <v>0</v>
          </cell>
        </row>
        <row r="6382">
          <cell r="A6382" t="str">
            <v>m998</v>
          </cell>
          <cell r="C6382" t="str">
            <v>其它材料费</v>
          </cell>
          <cell r="D6382" t="str">
            <v>%</v>
          </cell>
          <cell r="E6382">
            <v>0</v>
          </cell>
          <cell r="F6382">
            <v>0</v>
          </cell>
          <cell r="G6382">
            <v>0</v>
          </cell>
          <cell r="H6382">
            <v>0</v>
          </cell>
          <cell r="Q6382">
            <v>0</v>
          </cell>
          <cell r="R6382">
            <v>0</v>
          </cell>
          <cell r="S6382">
            <v>0</v>
          </cell>
        </row>
        <row r="6383">
          <cell r="A6383" t="str">
            <v>m999</v>
          </cell>
          <cell r="C6383" t="str">
            <v>其它材料费</v>
          </cell>
          <cell r="D6383" t="str">
            <v>usd</v>
          </cell>
          <cell r="E6383">
            <v>0.45238095238095238</v>
          </cell>
          <cell r="F6383">
            <v>1</v>
          </cell>
          <cell r="G6383">
            <v>0.45238095238095238</v>
          </cell>
          <cell r="H6383">
            <v>43.94880952380953</v>
          </cell>
          <cell r="J6383">
            <v>4.5238095238095237</v>
          </cell>
          <cell r="Q6383">
            <v>2.7142857142857144</v>
          </cell>
          <cell r="R6383">
            <v>2.7142857142857144</v>
          </cell>
          <cell r="S6383">
            <v>263.69285714285718</v>
          </cell>
        </row>
        <row r="6384">
          <cell r="A6384" t="str">
            <v>E000</v>
          </cell>
          <cell r="B6384">
            <v>3</v>
          </cell>
          <cell r="C6384" t="str">
            <v>施工设备</v>
          </cell>
          <cell r="G6384">
            <v>0.91423455592472402</v>
          </cell>
          <cell r="H6384">
            <v>88.81788710808695</v>
          </cell>
          <cell r="Q6384">
            <v>0</v>
          </cell>
          <cell r="R6384">
            <v>5.4854073355483441</v>
          </cell>
          <cell r="S6384">
            <v>532.9073226485217</v>
          </cell>
        </row>
        <row r="6385">
          <cell r="A6385" t="str">
            <v>E403</v>
          </cell>
          <cell r="C6385" t="str">
            <v>混凝土搅拌机</v>
          </cell>
          <cell r="D6385" t="str">
            <v>台班</v>
          </cell>
          <cell r="E6385">
            <v>2.466666666666667E-2</v>
          </cell>
          <cell r="F6385">
            <v>28.477384246729034</v>
          </cell>
          <cell r="G6385">
            <v>0.70244214475264966</v>
          </cell>
          <cell r="H6385">
            <v>68.242254362719919</v>
          </cell>
          <cell r="J6385">
            <v>0.24666666666666667</v>
          </cell>
          <cell r="Q6385">
            <v>0.14800000000000002</v>
          </cell>
          <cell r="R6385">
            <v>4.2146528685158984</v>
          </cell>
          <cell r="S6385">
            <v>409.45352617631954</v>
          </cell>
        </row>
        <row r="6386">
          <cell r="A6386" t="str">
            <v>E701-1</v>
          </cell>
          <cell r="C6386" t="str">
            <v>交流电焊机</v>
          </cell>
          <cell r="D6386" t="str">
            <v>台班</v>
          </cell>
          <cell r="E6386">
            <v>7.000000000000001E-3</v>
          </cell>
          <cell r="F6386">
            <v>30.256058738867754</v>
          </cell>
          <cell r="G6386">
            <v>0.21179241117207431</v>
          </cell>
          <cell r="H6386">
            <v>20.57563274536702</v>
          </cell>
          <cell r="J6386">
            <v>7.0000000000000007E-2</v>
          </cell>
          <cell r="Q6386">
            <v>4.200000000000001E-2</v>
          </cell>
          <cell r="R6386">
            <v>1.2707544670324458</v>
          </cell>
          <cell r="S6386">
            <v>123.45379647220213</v>
          </cell>
        </row>
        <row r="6387">
          <cell r="C6387">
            <v>0</v>
          </cell>
          <cell r="D6387">
            <v>0</v>
          </cell>
          <cell r="E6387">
            <v>0</v>
          </cell>
          <cell r="F6387">
            <v>0</v>
          </cell>
          <cell r="G6387">
            <v>0</v>
          </cell>
          <cell r="H6387">
            <v>0</v>
          </cell>
          <cell r="Q6387">
            <v>0</v>
          </cell>
          <cell r="R6387">
            <v>0</v>
          </cell>
          <cell r="S6387">
            <v>0</v>
          </cell>
        </row>
        <row r="6388">
          <cell r="C6388">
            <v>0</v>
          </cell>
          <cell r="D6388">
            <v>0</v>
          </cell>
          <cell r="E6388">
            <v>0</v>
          </cell>
          <cell r="F6388">
            <v>0</v>
          </cell>
          <cell r="G6388">
            <v>0</v>
          </cell>
          <cell r="H6388">
            <v>0</v>
          </cell>
          <cell r="Q6388">
            <v>0</v>
          </cell>
          <cell r="R6388">
            <v>0</v>
          </cell>
          <cell r="S6388">
            <v>0</v>
          </cell>
        </row>
        <row r="6389">
          <cell r="C6389">
            <v>0</v>
          </cell>
          <cell r="D6389">
            <v>0</v>
          </cell>
          <cell r="E6389">
            <v>0</v>
          </cell>
          <cell r="F6389">
            <v>0</v>
          </cell>
          <cell r="G6389">
            <v>0</v>
          </cell>
          <cell r="H6389">
            <v>0</v>
          </cell>
          <cell r="Q6389">
            <v>0</v>
          </cell>
          <cell r="R6389">
            <v>0</v>
          </cell>
          <cell r="S6389">
            <v>0</v>
          </cell>
        </row>
        <row r="6390">
          <cell r="C6390">
            <v>0</v>
          </cell>
          <cell r="D6390">
            <v>0</v>
          </cell>
          <cell r="E6390">
            <v>0</v>
          </cell>
          <cell r="F6390">
            <v>0</v>
          </cell>
          <cell r="G6390">
            <v>0</v>
          </cell>
          <cell r="H6390">
            <v>0</v>
          </cell>
          <cell r="Q6390">
            <v>0</v>
          </cell>
          <cell r="R6390">
            <v>0</v>
          </cell>
          <cell r="S6390">
            <v>0</v>
          </cell>
        </row>
        <row r="6391">
          <cell r="C6391">
            <v>0</v>
          </cell>
          <cell r="D6391">
            <v>0</v>
          </cell>
          <cell r="E6391">
            <v>0</v>
          </cell>
          <cell r="F6391">
            <v>0</v>
          </cell>
          <cell r="G6391">
            <v>0</v>
          </cell>
          <cell r="H6391">
            <v>0</v>
          </cell>
          <cell r="Q6391">
            <v>0</v>
          </cell>
          <cell r="R6391">
            <v>0</v>
          </cell>
          <cell r="S6391">
            <v>0</v>
          </cell>
        </row>
        <row r="6392">
          <cell r="C6392">
            <v>0</v>
          </cell>
          <cell r="D6392">
            <v>0</v>
          </cell>
          <cell r="E6392">
            <v>0</v>
          </cell>
          <cell r="F6392">
            <v>0</v>
          </cell>
          <cell r="G6392">
            <v>0</v>
          </cell>
          <cell r="H6392">
            <v>0</v>
          </cell>
          <cell r="Q6392">
            <v>0</v>
          </cell>
          <cell r="R6392">
            <v>0</v>
          </cell>
          <cell r="S6392">
            <v>0</v>
          </cell>
        </row>
        <row r="6393">
          <cell r="C6393">
            <v>0</v>
          </cell>
          <cell r="D6393">
            <v>0</v>
          </cell>
          <cell r="E6393">
            <v>0</v>
          </cell>
          <cell r="F6393">
            <v>0</v>
          </cell>
          <cell r="G6393">
            <v>0</v>
          </cell>
          <cell r="H6393">
            <v>0</v>
          </cell>
          <cell r="Q6393">
            <v>0</v>
          </cell>
          <cell r="R6393">
            <v>0</v>
          </cell>
          <cell r="S6393">
            <v>0</v>
          </cell>
        </row>
        <row r="6394">
          <cell r="C6394">
            <v>0</v>
          </cell>
          <cell r="D6394">
            <v>0</v>
          </cell>
          <cell r="E6394">
            <v>0</v>
          </cell>
          <cell r="F6394">
            <v>0</v>
          </cell>
          <cell r="G6394">
            <v>0</v>
          </cell>
          <cell r="H6394">
            <v>0</v>
          </cell>
          <cell r="Q6394">
            <v>0</v>
          </cell>
          <cell r="R6394">
            <v>0</v>
          </cell>
          <cell r="S6394">
            <v>0</v>
          </cell>
        </row>
        <row r="6395">
          <cell r="C6395">
            <v>0</v>
          </cell>
          <cell r="D6395">
            <v>0</v>
          </cell>
          <cell r="E6395">
            <v>0</v>
          </cell>
          <cell r="F6395">
            <v>0</v>
          </cell>
          <cell r="H6395">
            <v>0</v>
          </cell>
          <cell r="Q6395">
            <v>0</v>
          </cell>
          <cell r="R6395">
            <v>0</v>
          </cell>
          <cell r="S6395">
            <v>0</v>
          </cell>
        </row>
        <row r="6396">
          <cell r="C6396">
            <v>0</v>
          </cell>
          <cell r="D6396">
            <v>0</v>
          </cell>
          <cell r="E6396">
            <v>0</v>
          </cell>
          <cell r="F6396">
            <v>0</v>
          </cell>
          <cell r="H6396">
            <v>0</v>
          </cell>
          <cell r="Q6396">
            <v>0</v>
          </cell>
          <cell r="R6396">
            <v>0</v>
          </cell>
          <cell r="S6396">
            <v>0</v>
          </cell>
        </row>
        <row r="6397">
          <cell r="B6397">
            <v>4</v>
          </cell>
          <cell r="C6397" t="str">
            <v>基本直接费</v>
          </cell>
          <cell r="G6397">
            <v>78.767298935994816</v>
          </cell>
        </row>
        <row r="6398">
          <cell r="B6398">
            <v>5</v>
          </cell>
          <cell r="C6398" t="str">
            <v>其他直接费</v>
          </cell>
          <cell r="G6398">
            <v>12.789092878427061</v>
          </cell>
        </row>
        <row r="6399">
          <cell r="B6399">
            <v>6</v>
          </cell>
          <cell r="C6399" t="str">
            <v>间接费</v>
          </cell>
          <cell r="G6399">
            <v>5.9283735297999431</v>
          </cell>
        </row>
        <row r="6400">
          <cell r="B6400">
            <v>7</v>
          </cell>
          <cell r="C6400" t="str">
            <v>合计</v>
          </cell>
          <cell r="G6400">
            <v>97.484765344221813</v>
          </cell>
        </row>
        <row r="6402">
          <cell r="B6402" t="str">
            <v>单   价   分   析   表</v>
          </cell>
          <cell r="J6402" t="str">
            <v>工序划分</v>
          </cell>
          <cell r="Q6402" t="str">
            <v>汇总项</v>
          </cell>
        </row>
        <row r="6404">
          <cell r="A6404" t="str">
            <v>BOQ系数</v>
          </cell>
          <cell r="B6404" t="str">
            <v>项目编号:</v>
          </cell>
          <cell r="C6404" t="str">
            <v>路缘石255*125</v>
          </cell>
          <cell r="G6404" t="str">
            <v>数量</v>
          </cell>
          <cell r="H6404">
            <v>370</v>
          </cell>
          <cell r="I6404" t="str">
            <v>单价</v>
          </cell>
        </row>
        <row r="6405">
          <cell r="B6405" t="str">
            <v>项目名称:</v>
          </cell>
          <cell r="C6405" t="str">
            <v>Provide, lay and joint 255mm x 125mm precast concrete kerbs to BS 7263 Part 1 - straight</v>
          </cell>
          <cell r="G6405" t="str">
            <v>单位</v>
          </cell>
          <cell r="H6405">
            <v>0</v>
          </cell>
          <cell r="I6405">
            <v>3.2064249431592251</v>
          </cell>
          <cell r="J6405" t="str">
            <v>路缘石</v>
          </cell>
        </row>
        <row r="6406">
          <cell r="A6406" t="str">
            <v>路缘石255*125</v>
          </cell>
          <cell r="B6406" t="str">
            <v>单   价:</v>
          </cell>
          <cell r="C6406">
            <v>3.2064249431592251</v>
          </cell>
          <cell r="D6406" t="str">
            <v>USD/</v>
          </cell>
          <cell r="G6406" t="str">
            <v>定额单位</v>
          </cell>
          <cell r="I6406">
            <v>312</v>
          </cell>
          <cell r="J6406" t="str">
            <v>185，4</v>
          </cell>
        </row>
        <row r="6407">
          <cell r="A6407" t="str">
            <v>定额号</v>
          </cell>
          <cell r="B6407" t="str">
            <v>E01</v>
          </cell>
          <cell r="C6407" t="str">
            <v>名称及规格</v>
          </cell>
          <cell r="D6407" t="str">
            <v>单位</v>
          </cell>
          <cell r="E6407" t="str">
            <v>数  量</v>
          </cell>
          <cell r="F6407" t="str">
            <v>单价</v>
          </cell>
          <cell r="G6407" t="str">
            <v>合价</v>
          </cell>
          <cell r="J6407" t="str">
            <v>10M3</v>
          </cell>
          <cell r="Q6407" t="str">
            <v>数量汇总</v>
          </cell>
          <cell r="R6407" t="str">
            <v>价格汇总(美元)</v>
          </cell>
          <cell r="S6407" t="str">
            <v>价格汇总(当地币)</v>
          </cell>
        </row>
        <row r="6408">
          <cell r="G6408" t="str">
            <v>美元</v>
          </cell>
          <cell r="H6408" t="str">
            <v>当地币</v>
          </cell>
          <cell r="J6408">
            <v>3.1875000000000002E-3</v>
          </cell>
        </row>
        <row r="6409">
          <cell r="A6409" t="str">
            <v>L00</v>
          </cell>
          <cell r="B6409">
            <v>1</v>
          </cell>
          <cell r="C6409" t="str">
            <v>人工</v>
          </cell>
          <cell r="G6409">
            <v>0.52748121461657249</v>
          </cell>
          <cell r="H6409">
            <v>51.244800000000019</v>
          </cell>
          <cell r="Q6409">
            <v>0</v>
          </cell>
          <cell r="R6409">
            <v>195.16804940813182</v>
          </cell>
          <cell r="S6409">
            <v>18960.576000000008</v>
          </cell>
        </row>
        <row r="6410">
          <cell r="A6410" t="str">
            <v>L10</v>
          </cell>
          <cell r="B6410">
            <v>1.1000000000000001</v>
          </cell>
          <cell r="C6410" t="str">
            <v>力工</v>
          </cell>
          <cell r="D6410" t="str">
            <v>day</v>
          </cell>
          <cell r="E6410">
            <v>0.13056000000000004</v>
          </cell>
          <cell r="F6410">
            <v>2.8821410190427175</v>
          </cell>
          <cell r="G6410">
            <v>0.37629233144621732</v>
          </cell>
          <cell r="H6410">
            <v>36.556800000000017</v>
          </cell>
          <cell r="J6410">
            <v>40.960000000000008</v>
          </cell>
          <cell r="Q6410">
            <v>48.307200000000016</v>
          </cell>
          <cell r="R6410">
            <v>139.2281626351004</v>
          </cell>
          <cell r="S6410">
            <v>13526.016000000007</v>
          </cell>
        </row>
        <row r="6411">
          <cell r="A6411" t="str">
            <v>L20</v>
          </cell>
          <cell r="B6411">
            <v>1.2</v>
          </cell>
          <cell r="C6411" t="str">
            <v>技工</v>
          </cell>
          <cell r="D6411" t="str">
            <v>day</v>
          </cell>
          <cell r="E6411">
            <v>3.2640000000000009E-2</v>
          </cell>
          <cell r="F6411">
            <v>4.6320123520329384</v>
          </cell>
          <cell r="G6411">
            <v>0.15118888317035514</v>
          </cell>
          <cell r="H6411">
            <v>14.688000000000002</v>
          </cell>
          <cell r="J6411">
            <v>10.240000000000002</v>
          </cell>
          <cell r="Q6411">
            <v>12.076800000000004</v>
          </cell>
          <cell r="R6411">
            <v>55.939886773031404</v>
          </cell>
          <cell r="S6411">
            <v>5434.5600000000013</v>
          </cell>
        </row>
        <row r="6412">
          <cell r="A6412" t="str">
            <v>M000</v>
          </cell>
          <cell r="B6412">
            <v>2</v>
          </cell>
          <cell r="C6412" t="str">
            <v>建筑材料</v>
          </cell>
          <cell r="G6412">
            <v>2.0389780965514182</v>
          </cell>
          <cell r="H6412">
            <v>198.08672207997029</v>
          </cell>
          <cell r="Q6412">
            <v>0</v>
          </cell>
          <cell r="R6412">
            <v>754.42189572402469</v>
          </cell>
          <cell r="S6412">
            <v>73292.087169589009</v>
          </cell>
        </row>
        <row r="6413">
          <cell r="A6413" t="str">
            <v>C25</v>
          </cell>
          <cell r="C6413" t="str">
            <v>混凝土C25</v>
          </cell>
          <cell r="D6413" t="str">
            <v>m3</v>
          </cell>
          <cell r="E6413">
            <v>3.219375E-2</v>
          </cell>
          <cell r="F6413">
            <v>58.37</v>
          </cell>
          <cell r="G6413">
            <v>1.8791491874999999</v>
          </cell>
          <cell r="H6413">
            <v>182.559343565625</v>
          </cell>
          <cell r="J6413">
            <v>10.1</v>
          </cell>
          <cell r="Q6413">
            <v>11.911687499999999</v>
          </cell>
          <cell r="R6413">
            <v>695.28519937499993</v>
          </cell>
          <cell r="S6413">
            <v>67546.957119281244</v>
          </cell>
        </row>
        <row r="6414">
          <cell r="A6414" t="str">
            <v>G08</v>
          </cell>
          <cell r="C6414" t="str">
            <v>型钢</v>
          </cell>
          <cell r="D6414" t="str">
            <v>t</v>
          </cell>
          <cell r="E6414">
            <v>6.6937500000000008E-5</v>
          </cell>
          <cell r="F6414">
            <v>788.18013381369019</v>
          </cell>
          <cell r="G6414">
            <v>5.2758807707153896E-2</v>
          </cell>
          <cell r="H6414">
            <v>5.1255181687500011</v>
          </cell>
          <cell r="J6414">
            <v>2.1000000000000001E-2</v>
          </cell>
          <cell r="Q6414">
            <v>2.4766875000000004E-2</v>
          </cell>
          <cell r="R6414">
            <v>19.520758851646942</v>
          </cell>
          <cell r="S6414">
            <v>1896.4417224375004</v>
          </cell>
        </row>
        <row r="6415">
          <cell r="A6415" t="str">
            <v>G09-1</v>
          </cell>
          <cell r="C6415" t="str">
            <v>钢板</v>
          </cell>
          <cell r="D6415" t="str">
            <v>t</v>
          </cell>
          <cell r="E6415">
            <v>3.1875000000000004E-6</v>
          </cell>
          <cell r="F6415">
            <v>788.18013381369019</v>
          </cell>
          <cell r="G6415">
            <v>2.5123241765311376E-3</v>
          </cell>
          <cell r="H6415">
            <v>0.24407229375000003</v>
          </cell>
          <cell r="J6415">
            <v>1E-3</v>
          </cell>
          <cell r="Q6415">
            <v>1.1793750000000001E-3</v>
          </cell>
          <cell r="R6415">
            <v>0.92955994531652086</v>
          </cell>
          <cell r="S6415">
            <v>90.306748687500004</v>
          </cell>
        </row>
        <row r="6416">
          <cell r="A6416" t="str">
            <v>G14</v>
          </cell>
          <cell r="C6416" t="str">
            <v>电焊条</v>
          </cell>
          <cell r="D6416" t="str">
            <v>kg</v>
          </cell>
          <cell r="E6416">
            <v>3.1875000000000002E-4</v>
          </cell>
          <cell r="F6416">
            <v>1.2506433350488935</v>
          </cell>
          <cell r="G6416">
            <v>3.9864256304683485E-4</v>
          </cell>
          <cell r="H6416">
            <v>3.8728125000000009E-2</v>
          </cell>
          <cell r="J6416">
            <v>0.1</v>
          </cell>
          <cell r="Q6416">
            <v>0.11793750000000001</v>
          </cell>
          <cell r="R6416">
            <v>0.1474977483273289</v>
          </cell>
          <cell r="S6416">
            <v>14.329406250000003</v>
          </cell>
        </row>
        <row r="6417">
          <cell r="A6417" t="str">
            <v>G11</v>
          </cell>
          <cell r="C6417" t="str">
            <v>铁件</v>
          </cell>
          <cell r="D6417" t="str">
            <v>kg</v>
          </cell>
          <cell r="E6417">
            <v>6.05625E-3</v>
          </cell>
          <cell r="F6417">
            <v>0.91610910962429226</v>
          </cell>
          <cell r="G6417">
            <v>5.5481857951621199E-3</v>
          </cell>
          <cell r="H6417">
            <v>0.53900625000000002</v>
          </cell>
          <cell r="J6417">
            <v>1.9</v>
          </cell>
          <cell r="Q6417">
            <v>2.2408125000000001</v>
          </cell>
          <cell r="R6417">
            <v>2.0528287442099842</v>
          </cell>
          <cell r="S6417">
            <v>199.43231249999999</v>
          </cell>
        </row>
        <row r="6418">
          <cell r="A6418" t="str">
            <v>M30</v>
          </cell>
          <cell r="C6418" t="str">
            <v>砂浆M7.5</v>
          </cell>
          <cell r="D6418" t="str">
            <v>m3</v>
          </cell>
          <cell r="E6418">
            <v>2.1675000000000002E-3</v>
          </cell>
          <cell r="F6418">
            <v>40.71</v>
          </cell>
          <cell r="G6418">
            <v>8.823892500000001E-2</v>
          </cell>
          <cell r="H6418">
            <v>8.572411563750002</v>
          </cell>
          <cell r="J6418">
            <v>0.68</v>
          </cell>
          <cell r="Q6418">
            <v>0.8019750000000001</v>
          </cell>
          <cell r="R6418">
            <v>32.648402250000004</v>
          </cell>
          <cell r="S6418">
            <v>3171.7922785875007</v>
          </cell>
        </row>
        <row r="6419">
          <cell r="C6419">
            <v>0</v>
          </cell>
          <cell r="D6419">
            <v>0</v>
          </cell>
          <cell r="E6419">
            <v>0</v>
          </cell>
          <cell r="F6419">
            <v>0</v>
          </cell>
          <cell r="G6419">
            <v>0</v>
          </cell>
          <cell r="H6419">
            <v>0</v>
          </cell>
          <cell r="Q6419">
            <v>0</v>
          </cell>
          <cell r="R6419">
            <v>0</v>
          </cell>
          <cell r="S6419">
            <v>0</v>
          </cell>
        </row>
        <row r="6420">
          <cell r="C6420">
            <v>0</v>
          </cell>
          <cell r="D6420">
            <v>0</v>
          </cell>
          <cell r="E6420">
            <v>0</v>
          </cell>
          <cell r="F6420">
            <v>0</v>
          </cell>
          <cell r="G6420">
            <v>0</v>
          </cell>
          <cell r="H6420">
            <v>0</v>
          </cell>
          <cell r="Q6420">
            <v>0</v>
          </cell>
          <cell r="R6420">
            <v>0</v>
          </cell>
          <cell r="S6420">
            <v>0</v>
          </cell>
        </row>
        <row r="6421">
          <cell r="C6421">
            <v>0</v>
          </cell>
          <cell r="D6421">
            <v>0</v>
          </cell>
          <cell r="E6421">
            <v>0</v>
          </cell>
          <cell r="F6421">
            <v>0</v>
          </cell>
          <cell r="G6421">
            <v>0</v>
          </cell>
          <cell r="H6421">
            <v>0</v>
          </cell>
          <cell r="Q6421">
            <v>0</v>
          </cell>
          <cell r="R6421">
            <v>0</v>
          </cell>
          <cell r="S6421">
            <v>0</v>
          </cell>
        </row>
        <row r="6422">
          <cell r="C6422">
            <v>0</v>
          </cell>
          <cell r="D6422">
            <v>0</v>
          </cell>
          <cell r="E6422">
            <v>0</v>
          </cell>
          <cell r="F6422">
            <v>0</v>
          </cell>
          <cell r="G6422">
            <v>0</v>
          </cell>
          <cell r="H6422">
            <v>0</v>
          </cell>
          <cell r="Q6422">
            <v>0</v>
          </cell>
          <cell r="R6422">
            <v>0</v>
          </cell>
          <cell r="S6422">
            <v>0</v>
          </cell>
        </row>
        <row r="6423">
          <cell r="C6423">
            <v>0</v>
          </cell>
          <cell r="D6423">
            <v>0</v>
          </cell>
          <cell r="E6423">
            <v>0</v>
          </cell>
          <cell r="F6423">
            <v>0</v>
          </cell>
          <cell r="G6423">
            <v>0</v>
          </cell>
          <cell r="H6423">
            <v>0</v>
          </cell>
          <cell r="Q6423">
            <v>0</v>
          </cell>
          <cell r="R6423">
            <v>0</v>
          </cell>
          <cell r="S6423">
            <v>0</v>
          </cell>
        </row>
        <row r="6424">
          <cell r="C6424">
            <v>0</v>
          </cell>
          <cell r="D6424">
            <v>0</v>
          </cell>
          <cell r="E6424">
            <v>0</v>
          </cell>
          <cell r="F6424">
            <v>0</v>
          </cell>
          <cell r="G6424">
            <v>0</v>
          </cell>
          <cell r="H6424">
            <v>0</v>
          </cell>
          <cell r="Q6424">
            <v>0</v>
          </cell>
          <cell r="R6424">
            <v>0</v>
          </cell>
          <cell r="S6424">
            <v>0</v>
          </cell>
        </row>
        <row r="6425">
          <cell r="C6425">
            <v>0</v>
          </cell>
          <cell r="D6425">
            <v>0</v>
          </cell>
          <cell r="E6425">
            <v>0</v>
          </cell>
          <cell r="F6425">
            <v>0</v>
          </cell>
          <cell r="G6425">
            <v>0</v>
          </cell>
          <cell r="H6425">
            <v>0</v>
          </cell>
          <cell r="Q6425">
            <v>0</v>
          </cell>
          <cell r="R6425">
            <v>0</v>
          </cell>
          <cell r="S6425">
            <v>0</v>
          </cell>
        </row>
        <row r="6426">
          <cell r="C6426">
            <v>0</v>
          </cell>
          <cell r="D6426">
            <v>0</v>
          </cell>
          <cell r="E6426">
            <v>0</v>
          </cell>
          <cell r="F6426">
            <v>0</v>
          </cell>
          <cell r="G6426">
            <v>0</v>
          </cell>
          <cell r="H6426">
            <v>0</v>
          </cell>
          <cell r="Q6426">
            <v>0</v>
          </cell>
          <cell r="R6426">
            <v>0</v>
          </cell>
          <cell r="S6426">
            <v>0</v>
          </cell>
        </row>
        <row r="6427">
          <cell r="C6427">
            <v>0</v>
          </cell>
          <cell r="D6427">
            <v>0</v>
          </cell>
          <cell r="E6427">
            <v>0</v>
          </cell>
          <cell r="F6427">
            <v>0</v>
          </cell>
          <cell r="G6427">
            <v>0</v>
          </cell>
          <cell r="H6427">
            <v>0</v>
          </cell>
          <cell r="Q6427">
            <v>0</v>
          </cell>
          <cell r="R6427">
            <v>0</v>
          </cell>
          <cell r="S6427">
            <v>0</v>
          </cell>
        </row>
        <row r="6428">
          <cell r="C6428">
            <v>0</v>
          </cell>
          <cell r="D6428">
            <v>0</v>
          </cell>
          <cell r="E6428">
            <v>0</v>
          </cell>
          <cell r="F6428">
            <v>0</v>
          </cell>
          <cell r="G6428">
            <v>0</v>
          </cell>
          <cell r="H6428">
            <v>0</v>
          </cell>
          <cell r="Q6428">
            <v>0</v>
          </cell>
          <cell r="R6428">
            <v>0</v>
          </cell>
          <cell r="S6428">
            <v>0</v>
          </cell>
        </row>
        <row r="6429">
          <cell r="C6429">
            <v>0</v>
          </cell>
          <cell r="D6429">
            <v>0</v>
          </cell>
          <cell r="E6429">
            <v>0</v>
          </cell>
          <cell r="F6429">
            <v>0</v>
          </cell>
          <cell r="G6429">
            <v>0</v>
          </cell>
          <cell r="H6429">
            <v>0</v>
          </cell>
          <cell r="Q6429">
            <v>0</v>
          </cell>
          <cell r="R6429">
            <v>0</v>
          </cell>
          <cell r="S6429">
            <v>0</v>
          </cell>
        </row>
        <row r="6430">
          <cell r="C6430">
            <v>0</v>
          </cell>
          <cell r="D6430">
            <v>0</v>
          </cell>
          <cell r="E6430">
            <v>0</v>
          </cell>
          <cell r="F6430">
            <v>0</v>
          </cell>
          <cell r="G6430">
            <v>0</v>
          </cell>
          <cell r="H6430">
            <v>0</v>
          </cell>
          <cell r="Q6430">
            <v>0</v>
          </cell>
          <cell r="R6430">
            <v>0</v>
          </cell>
          <cell r="S6430">
            <v>0</v>
          </cell>
        </row>
        <row r="6431">
          <cell r="C6431">
            <v>0</v>
          </cell>
          <cell r="D6431">
            <v>0</v>
          </cell>
          <cell r="E6431">
            <v>0</v>
          </cell>
          <cell r="F6431">
            <v>0</v>
          </cell>
          <cell r="G6431">
            <v>0</v>
          </cell>
          <cell r="H6431">
            <v>0</v>
          </cell>
          <cell r="Q6431">
            <v>0</v>
          </cell>
          <cell r="R6431">
            <v>0</v>
          </cell>
          <cell r="S6431">
            <v>0</v>
          </cell>
        </row>
        <row r="6432">
          <cell r="A6432" t="str">
            <v>m998</v>
          </cell>
          <cell r="C6432" t="str">
            <v>其它材料费</v>
          </cell>
          <cell r="D6432" t="str">
            <v>%</v>
          </cell>
          <cell r="E6432">
            <v>0</v>
          </cell>
          <cell r="F6432">
            <v>0</v>
          </cell>
          <cell r="G6432">
            <v>0</v>
          </cell>
          <cell r="H6432">
            <v>0</v>
          </cell>
          <cell r="Q6432">
            <v>0</v>
          </cell>
          <cell r="R6432">
            <v>0</v>
          </cell>
          <cell r="S6432">
            <v>0</v>
          </cell>
        </row>
        <row r="6433">
          <cell r="A6433" t="str">
            <v>m999</v>
          </cell>
          <cell r="C6433" t="str">
            <v>其它材料费</v>
          </cell>
          <cell r="D6433" t="str">
            <v>usd</v>
          </cell>
          <cell r="E6433">
            <v>1.037202380952381E-2</v>
          </cell>
          <cell r="F6433">
            <v>1</v>
          </cell>
          <cell r="G6433">
            <v>1.037202380952381E-2</v>
          </cell>
          <cell r="H6433">
            <v>1.0076421130952382</v>
          </cell>
          <cell r="J6433">
            <v>3.253968253968254</v>
          </cell>
          <cell r="Q6433">
            <v>3.8376488095238099</v>
          </cell>
          <cell r="R6433">
            <v>3.8376488095238099</v>
          </cell>
          <cell r="S6433">
            <v>372.82758184523811</v>
          </cell>
        </row>
        <row r="6434">
          <cell r="A6434" t="str">
            <v>E000</v>
          </cell>
          <cell r="B6434">
            <v>3</v>
          </cell>
          <cell r="C6434" t="str">
            <v>施工设备</v>
          </cell>
          <cell r="G6434">
            <v>2.4319167108593526E-2</v>
          </cell>
          <cell r="H6434">
            <v>2.362607084599861</v>
          </cell>
          <cell r="Q6434">
            <v>0</v>
          </cell>
          <cell r="R6434">
            <v>8.9980918301796038</v>
          </cell>
          <cell r="S6434">
            <v>874.16462130194861</v>
          </cell>
        </row>
        <row r="6435">
          <cell r="A6435" t="str">
            <v>E403</v>
          </cell>
          <cell r="C6435" t="str">
            <v>混凝土搅拌机</v>
          </cell>
          <cell r="D6435" t="str">
            <v>台班</v>
          </cell>
          <cell r="E6435">
            <v>7.8625000000000006E-4</v>
          </cell>
          <cell r="F6435">
            <v>28.477384246729034</v>
          </cell>
          <cell r="G6435">
            <v>2.2390343363990706E-2</v>
          </cell>
          <cell r="H6435">
            <v>2.1752218578116973</v>
          </cell>
          <cell r="J6435">
            <v>0.24666666666666667</v>
          </cell>
          <cell r="Q6435">
            <v>0.29091250000000002</v>
          </cell>
          <cell r="R6435">
            <v>8.284427044676562</v>
          </cell>
          <cell r="S6435">
            <v>804.83208739032796</v>
          </cell>
        </row>
        <row r="6436">
          <cell r="A6436" t="str">
            <v>E701-1</v>
          </cell>
          <cell r="C6436" t="str">
            <v>交流电焊机</v>
          </cell>
          <cell r="D6436" t="str">
            <v>台班</v>
          </cell>
          <cell r="E6436">
            <v>6.3750000000000005E-5</v>
          </cell>
          <cell r="F6436">
            <v>30.256058738867754</v>
          </cell>
          <cell r="G6436">
            <v>1.9288237446028194E-3</v>
          </cell>
          <cell r="H6436">
            <v>0.18738522678816391</v>
          </cell>
          <cell r="J6436">
            <v>0.02</v>
          </cell>
          <cell r="Q6436">
            <v>2.3587500000000001E-2</v>
          </cell>
          <cell r="R6436">
            <v>0.71366478550304313</v>
          </cell>
          <cell r="S6436">
            <v>69.332533911620644</v>
          </cell>
        </row>
        <row r="6437">
          <cell r="C6437">
            <v>0</v>
          </cell>
          <cell r="D6437">
            <v>0</v>
          </cell>
          <cell r="E6437">
            <v>0</v>
          </cell>
          <cell r="F6437">
            <v>0</v>
          </cell>
          <cell r="G6437">
            <v>0</v>
          </cell>
          <cell r="H6437">
            <v>0</v>
          </cell>
          <cell r="Q6437">
            <v>0</v>
          </cell>
          <cell r="R6437">
            <v>0</v>
          </cell>
          <cell r="S6437">
            <v>0</v>
          </cell>
        </row>
        <row r="6438">
          <cell r="C6438">
            <v>0</v>
          </cell>
          <cell r="D6438">
            <v>0</v>
          </cell>
          <cell r="E6438">
            <v>0</v>
          </cell>
          <cell r="F6438">
            <v>0</v>
          </cell>
          <cell r="G6438">
            <v>0</v>
          </cell>
          <cell r="H6438">
            <v>0</v>
          </cell>
          <cell r="Q6438">
            <v>0</v>
          </cell>
          <cell r="R6438">
            <v>0</v>
          </cell>
          <cell r="S6438">
            <v>0</v>
          </cell>
        </row>
        <row r="6439">
          <cell r="C6439">
            <v>0</v>
          </cell>
          <cell r="D6439">
            <v>0</v>
          </cell>
          <cell r="E6439">
            <v>0</v>
          </cell>
          <cell r="F6439">
            <v>0</v>
          </cell>
          <cell r="G6439">
            <v>0</v>
          </cell>
          <cell r="H6439">
            <v>0</v>
          </cell>
          <cell r="Q6439">
            <v>0</v>
          </cell>
          <cell r="R6439">
            <v>0</v>
          </cell>
          <cell r="S6439">
            <v>0</v>
          </cell>
        </row>
        <row r="6440">
          <cell r="C6440">
            <v>0</v>
          </cell>
          <cell r="D6440">
            <v>0</v>
          </cell>
          <cell r="E6440">
            <v>0</v>
          </cell>
          <cell r="F6440">
            <v>0</v>
          </cell>
          <cell r="G6440">
            <v>0</v>
          </cell>
          <cell r="H6440">
            <v>0</v>
          </cell>
          <cell r="Q6440">
            <v>0</v>
          </cell>
          <cell r="R6440">
            <v>0</v>
          </cell>
          <cell r="S6440">
            <v>0</v>
          </cell>
        </row>
        <row r="6441">
          <cell r="C6441">
            <v>0</v>
          </cell>
          <cell r="D6441">
            <v>0</v>
          </cell>
          <cell r="E6441">
            <v>0</v>
          </cell>
          <cell r="F6441">
            <v>0</v>
          </cell>
          <cell r="G6441">
            <v>0</v>
          </cell>
          <cell r="H6441">
            <v>0</v>
          </cell>
          <cell r="Q6441">
            <v>0</v>
          </cell>
          <cell r="R6441">
            <v>0</v>
          </cell>
          <cell r="S6441">
            <v>0</v>
          </cell>
        </row>
        <row r="6442">
          <cell r="C6442">
            <v>0</v>
          </cell>
          <cell r="D6442">
            <v>0</v>
          </cell>
          <cell r="E6442">
            <v>0</v>
          </cell>
          <cell r="F6442">
            <v>0</v>
          </cell>
          <cell r="G6442">
            <v>0</v>
          </cell>
          <cell r="H6442">
            <v>0</v>
          </cell>
          <cell r="Q6442">
            <v>0</v>
          </cell>
          <cell r="R6442">
            <v>0</v>
          </cell>
          <cell r="S6442">
            <v>0</v>
          </cell>
        </row>
        <row r="6443">
          <cell r="C6443">
            <v>0</v>
          </cell>
          <cell r="D6443">
            <v>0</v>
          </cell>
          <cell r="E6443">
            <v>0</v>
          </cell>
          <cell r="F6443">
            <v>0</v>
          </cell>
          <cell r="G6443">
            <v>0</v>
          </cell>
          <cell r="H6443">
            <v>0</v>
          </cell>
          <cell r="Q6443">
            <v>0</v>
          </cell>
          <cell r="R6443">
            <v>0</v>
          </cell>
          <cell r="S6443">
            <v>0</v>
          </cell>
        </row>
        <row r="6444">
          <cell r="C6444">
            <v>0</v>
          </cell>
          <cell r="D6444">
            <v>0</v>
          </cell>
          <cell r="E6444">
            <v>0</v>
          </cell>
          <cell r="F6444">
            <v>0</v>
          </cell>
          <cell r="G6444">
            <v>0</v>
          </cell>
          <cell r="H6444">
            <v>0</v>
          </cell>
          <cell r="Q6444">
            <v>0</v>
          </cell>
          <cell r="R6444">
            <v>0</v>
          </cell>
          <cell r="S6444">
            <v>0</v>
          </cell>
        </row>
        <row r="6445">
          <cell r="C6445">
            <v>0</v>
          </cell>
          <cell r="D6445">
            <v>0</v>
          </cell>
          <cell r="E6445">
            <v>0</v>
          </cell>
          <cell r="F6445">
            <v>0</v>
          </cell>
          <cell r="H6445">
            <v>0</v>
          </cell>
          <cell r="Q6445">
            <v>0</v>
          </cell>
          <cell r="R6445">
            <v>0</v>
          </cell>
          <cell r="S6445">
            <v>0</v>
          </cell>
        </row>
        <row r="6446">
          <cell r="C6446">
            <v>0</v>
          </cell>
          <cell r="D6446">
            <v>0</v>
          </cell>
          <cell r="E6446">
            <v>0</v>
          </cell>
          <cell r="F6446">
            <v>0</v>
          </cell>
          <cell r="H6446">
            <v>0</v>
          </cell>
          <cell r="Q6446">
            <v>0</v>
          </cell>
          <cell r="R6446">
            <v>0</v>
          </cell>
          <cell r="S6446">
            <v>0</v>
          </cell>
        </row>
        <row r="6447">
          <cell r="B6447">
            <v>4</v>
          </cell>
          <cell r="C6447" t="str">
            <v>基本直接费</v>
          </cell>
          <cell r="G6447">
            <v>2.5907784782765839</v>
          </cell>
        </row>
        <row r="6448">
          <cell r="B6448">
            <v>5</v>
          </cell>
          <cell r="C6448" t="str">
            <v>其他直接费</v>
          </cell>
          <cell r="G6448">
            <v>0.42065307600598489</v>
          </cell>
        </row>
        <row r="6449">
          <cell r="B6449">
            <v>6</v>
          </cell>
          <cell r="C6449" t="str">
            <v>间接费</v>
          </cell>
          <cell r="G6449">
            <v>0.19499338887665635</v>
          </cell>
        </row>
        <row r="6450">
          <cell r="B6450">
            <v>7</v>
          </cell>
          <cell r="C6450" t="str">
            <v>合计</v>
          </cell>
          <cell r="G6450">
            <v>3.2064249431592251</v>
          </cell>
        </row>
        <row r="6452">
          <cell r="B6452" t="str">
            <v>单   价   分   析   表</v>
          </cell>
          <cell r="J6452" t="str">
            <v>工序划分</v>
          </cell>
          <cell r="Q6452" t="str">
            <v>汇总项</v>
          </cell>
        </row>
        <row r="6454">
          <cell r="A6454" t="str">
            <v>BOQ系数</v>
          </cell>
          <cell r="B6454" t="str">
            <v>项目编号:</v>
          </cell>
          <cell r="C6454" t="str">
            <v>路缘石125*100*900</v>
          </cell>
          <cell r="G6454" t="str">
            <v>数量</v>
          </cell>
          <cell r="H6454">
            <v>170</v>
          </cell>
          <cell r="I6454" t="str">
            <v>单价</v>
          </cell>
        </row>
        <row r="6455">
          <cell r="B6455" t="str">
            <v>项目名称:</v>
          </cell>
          <cell r="C6455" t="str">
            <v>Provide, lay and joint 125 mm x 100X900mm precast concrete channels - straight</v>
          </cell>
          <cell r="G6455" t="str">
            <v>单位</v>
          </cell>
          <cell r="H6455">
            <v>0</v>
          </cell>
          <cell r="I6455">
            <v>1.2574215463369509</v>
          </cell>
          <cell r="J6455" t="str">
            <v>路缘石</v>
          </cell>
        </row>
        <row r="6456">
          <cell r="A6456" t="str">
            <v>路缘石125*100*900</v>
          </cell>
          <cell r="B6456" t="str">
            <v>单   价:</v>
          </cell>
          <cell r="C6456">
            <v>1.2574215463369509</v>
          </cell>
          <cell r="D6456" t="str">
            <v>USD/</v>
          </cell>
          <cell r="G6456" t="str">
            <v>定额单位</v>
          </cell>
          <cell r="I6456">
            <v>122</v>
          </cell>
          <cell r="J6456" t="str">
            <v>185，4</v>
          </cell>
        </row>
        <row r="6457">
          <cell r="A6457" t="str">
            <v>定额号</v>
          </cell>
          <cell r="B6457" t="str">
            <v>E01</v>
          </cell>
          <cell r="C6457" t="str">
            <v>名称及规格</v>
          </cell>
          <cell r="D6457" t="str">
            <v>单位</v>
          </cell>
          <cell r="E6457" t="str">
            <v>数  量</v>
          </cell>
          <cell r="F6457" t="str">
            <v>单价</v>
          </cell>
          <cell r="G6457" t="str">
            <v>合价</v>
          </cell>
          <cell r="J6457" t="str">
            <v>10M3</v>
          </cell>
          <cell r="Q6457" t="str">
            <v>数量汇总</v>
          </cell>
          <cell r="R6457" t="str">
            <v>价格汇总(美元)</v>
          </cell>
          <cell r="S6457" t="str">
            <v>价格汇总(当地币)</v>
          </cell>
        </row>
        <row r="6458">
          <cell r="G6458" t="str">
            <v>美元</v>
          </cell>
          <cell r="H6458" t="str">
            <v>当地币</v>
          </cell>
          <cell r="J6458">
            <v>1.25E-3</v>
          </cell>
        </row>
        <row r="6459">
          <cell r="A6459" t="str">
            <v>L00</v>
          </cell>
          <cell r="B6459">
            <v>1</v>
          </cell>
          <cell r="C6459" t="str">
            <v>人工</v>
          </cell>
          <cell r="G6459">
            <v>0.20685537828100881</v>
          </cell>
          <cell r="H6459">
            <v>20.096000000000007</v>
          </cell>
          <cell r="Q6459">
            <v>0</v>
          </cell>
          <cell r="R6459">
            <v>35.165414307771499</v>
          </cell>
          <cell r="S6459">
            <v>3416.3200000000011</v>
          </cell>
        </row>
        <row r="6460">
          <cell r="A6460" t="str">
            <v>L10</v>
          </cell>
          <cell r="B6460">
            <v>1.1000000000000001</v>
          </cell>
          <cell r="C6460" t="str">
            <v>力工</v>
          </cell>
          <cell r="D6460" t="str">
            <v>day</v>
          </cell>
          <cell r="E6460">
            <v>5.1200000000000009E-2</v>
          </cell>
          <cell r="F6460">
            <v>2.8821410190427175</v>
          </cell>
          <cell r="G6460">
            <v>0.14756562017498717</v>
          </cell>
          <cell r="H6460">
            <v>14.336000000000004</v>
          </cell>
          <cell r="J6460">
            <v>40.960000000000008</v>
          </cell>
          <cell r="Q6460">
            <v>8.7040000000000024</v>
          </cell>
          <cell r="R6460">
            <v>25.086155429747819</v>
          </cell>
          <cell r="S6460">
            <v>2437.1200000000008</v>
          </cell>
        </row>
        <row r="6461">
          <cell r="A6461" t="str">
            <v>L20</v>
          </cell>
          <cell r="B6461">
            <v>1.2</v>
          </cell>
          <cell r="C6461" t="str">
            <v>技工</v>
          </cell>
          <cell r="D6461" t="str">
            <v>day</v>
          </cell>
          <cell r="E6461">
            <v>1.2800000000000002E-2</v>
          </cell>
          <cell r="F6461">
            <v>4.6320123520329384</v>
          </cell>
          <cell r="G6461">
            <v>5.928975810602162E-2</v>
          </cell>
          <cell r="H6461">
            <v>5.7600000000000007</v>
          </cell>
          <cell r="J6461">
            <v>10.240000000000002</v>
          </cell>
          <cell r="Q6461">
            <v>2.1760000000000006</v>
          </cell>
          <cell r="R6461">
            <v>10.079258878023676</v>
          </cell>
          <cell r="S6461">
            <v>979.20000000000016</v>
          </cell>
        </row>
        <row r="6462">
          <cell r="A6462" t="str">
            <v>M000</v>
          </cell>
          <cell r="B6462">
            <v>2</v>
          </cell>
          <cell r="C6462" t="str">
            <v>建筑材料</v>
          </cell>
          <cell r="G6462">
            <v>0.79959925354957551</v>
          </cell>
          <cell r="H6462">
            <v>77.681067482341263</v>
          </cell>
          <cell r="Q6462">
            <v>0</v>
          </cell>
          <cell r="R6462">
            <v>135.93187310342785</v>
          </cell>
          <cell r="S6462">
            <v>13205.781471998014</v>
          </cell>
        </row>
        <row r="6463">
          <cell r="A6463" t="str">
            <v>C25</v>
          </cell>
          <cell r="C6463" t="str">
            <v>混凝土C25</v>
          </cell>
          <cell r="D6463" t="str">
            <v>m3</v>
          </cell>
          <cell r="E6463">
            <v>1.2624999999999999E-2</v>
          </cell>
          <cell r="F6463">
            <v>58.37</v>
          </cell>
          <cell r="G6463">
            <v>0.73692124999999986</v>
          </cell>
          <cell r="H6463">
            <v>71.59189943749999</v>
          </cell>
          <cell r="J6463">
            <v>10.1</v>
          </cell>
          <cell r="Q6463">
            <v>2.1462499999999998</v>
          </cell>
          <cell r="R6463">
            <v>125.27661249999997</v>
          </cell>
          <cell r="S6463">
            <v>12170.622904374999</v>
          </cell>
        </row>
        <row r="6464">
          <cell r="A6464" t="str">
            <v>G08</v>
          </cell>
          <cell r="C6464" t="str">
            <v>型钢</v>
          </cell>
          <cell r="D6464" t="str">
            <v>t</v>
          </cell>
          <cell r="E6464">
            <v>2.6250000000000001E-5</v>
          </cell>
          <cell r="F6464">
            <v>788.18013381369019</v>
          </cell>
          <cell r="G6464">
            <v>2.0689728512609369E-2</v>
          </cell>
          <cell r="H6464">
            <v>2.0100071250000004</v>
          </cell>
          <cell r="J6464">
            <v>2.1000000000000001E-2</v>
          </cell>
          <cell r="Q6464">
            <v>4.4625000000000003E-3</v>
          </cell>
          <cell r="R6464">
            <v>3.5172538471435928</v>
          </cell>
          <cell r="S6464">
            <v>341.70121125000009</v>
          </cell>
        </row>
        <row r="6465">
          <cell r="A6465" t="str">
            <v>G09-1</v>
          </cell>
          <cell r="C6465" t="str">
            <v>钢板</v>
          </cell>
          <cell r="D6465" t="str">
            <v>t</v>
          </cell>
          <cell r="E6465">
            <v>1.2500000000000001E-6</v>
          </cell>
          <cell r="F6465">
            <v>788.18013381369019</v>
          </cell>
          <cell r="G6465">
            <v>9.8522516726711287E-4</v>
          </cell>
          <cell r="H6465">
            <v>9.5714625000000025E-2</v>
          </cell>
          <cell r="J6465">
            <v>1E-3</v>
          </cell>
          <cell r="Q6465">
            <v>2.1250000000000002E-4</v>
          </cell>
          <cell r="R6465">
            <v>0.1674882784354092</v>
          </cell>
          <cell r="S6465">
            <v>16.271486250000006</v>
          </cell>
        </row>
        <row r="6466">
          <cell r="A6466" t="str">
            <v>G14</v>
          </cell>
          <cell r="C6466" t="str">
            <v>电焊条</v>
          </cell>
          <cell r="D6466" t="str">
            <v>kg</v>
          </cell>
          <cell r="E6466">
            <v>1.25E-4</v>
          </cell>
          <cell r="F6466">
            <v>1.2506433350488935</v>
          </cell>
          <cell r="G6466">
            <v>1.5633041688111168E-4</v>
          </cell>
          <cell r="H6466">
            <v>1.51875E-2</v>
          </cell>
          <cell r="J6466">
            <v>0.1</v>
          </cell>
          <cell r="Q6466">
            <v>2.1250000000000002E-2</v>
          </cell>
          <cell r="R6466">
            <v>2.6576170869788987E-2</v>
          </cell>
          <cell r="S6466">
            <v>2.5818750000000001</v>
          </cell>
        </row>
        <row r="6467">
          <cell r="A6467" t="str">
            <v>G11</v>
          </cell>
          <cell r="C6467" t="str">
            <v>铁件</v>
          </cell>
          <cell r="D6467" t="str">
            <v>kg</v>
          </cell>
          <cell r="E6467">
            <v>2.3749999999999999E-3</v>
          </cell>
          <cell r="F6467">
            <v>0.91610910962429226</v>
          </cell>
          <cell r="G6467">
            <v>2.175759135357694E-3</v>
          </cell>
          <cell r="H6467">
            <v>0.21137499999999998</v>
          </cell>
          <cell r="J6467">
            <v>1.9</v>
          </cell>
          <cell r="Q6467">
            <v>0.40375</v>
          </cell>
          <cell r="R6467">
            <v>0.36987905301080798</v>
          </cell>
          <cell r="S6467">
            <v>35.933749999999996</v>
          </cell>
        </row>
        <row r="6468">
          <cell r="A6468" t="str">
            <v>M30</v>
          </cell>
          <cell r="C6468" t="str">
            <v>砂浆M7.5</v>
          </cell>
          <cell r="D6468" t="str">
            <v>m3</v>
          </cell>
          <cell r="E6468">
            <v>8.5000000000000006E-4</v>
          </cell>
          <cell r="F6468">
            <v>40.71</v>
          </cell>
          <cell r="G6468">
            <v>3.4603500000000002E-2</v>
          </cell>
          <cell r="H6468">
            <v>3.3617300250000004</v>
          </cell>
          <cell r="J6468">
            <v>0.68</v>
          </cell>
          <cell r="Q6468">
            <v>0.14450000000000002</v>
          </cell>
          <cell r="R6468">
            <v>5.8825950000000002</v>
          </cell>
          <cell r="S6468">
            <v>571.49410425000008</v>
          </cell>
        </row>
        <row r="6469">
          <cell r="C6469">
            <v>0</v>
          </cell>
          <cell r="D6469">
            <v>0</v>
          </cell>
          <cell r="E6469">
            <v>0</v>
          </cell>
          <cell r="F6469">
            <v>0</v>
          </cell>
          <cell r="G6469">
            <v>0</v>
          </cell>
          <cell r="H6469">
            <v>0</v>
          </cell>
          <cell r="Q6469">
            <v>0</v>
          </cell>
          <cell r="R6469">
            <v>0</v>
          </cell>
          <cell r="S6469">
            <v>0</v>
          </cell>
        </row>
        <row r="6470">
          <cell r="C6470">
            <v>0</v>
          </cell>
          <cell r="D6470">
            <v>0</v>
          </cell>
          <cell r="E6470">
            <v>0</v>
          </cell>
          <cell r="F6470">
            <v>0</v>
          </cell>
          <cell r="G6470">
            <v>0</v>
          </cell>
          <cell r="H6470">
            <v>0</v>
          </cell>
          <cell r="Q6470">
            <v>0</v>
          </cell>
          <cell r="R6470">
            <v>0</v>
          </cell>
          <cell r="S6470">
            <v>0</v>
          </cell>
        </row>
        <row r="6471">
          <cell r="C6471">
            <v>0</v>
          </cell>
          <cell r="D6471">
            <v>0</v>
          </cell>
          <cell r="E6471">
            <v>0</v>
          </cell>
          <cell r="F6471">
            <v>0</v>
          </cell>
          <cell r="G6471">
            <v>0</v>
          </cell>
          <cell r="H6471">
            <v>0</v>
          </cell>
          <cell r="Q6471">
            <v>0</v>
          </cell>
          <cell r="R6471">
            <v>0</v>
          </cell>
          <cell r="S6471">
            <v>0</v>
          </cell>
        </row>
        <row r="6472">
          <cell r="C6472">
            <v>0</v>
          </cell>
          <cell r="D6472">
            <v>0</v>
          </cell>
          <cell r="E6472">
            <v>0</v>
          </cell>
          <cell r="F6472">
            <v>0</v>
          </cell>
          <cell r="G6472">
            <v>0</v>
          </cell>
          <cell r="H6472">
            <v>0</v>
          </cell>
          <cell r="Q6472">
            <v>0</v>
          </cell>
          <cell r="R6472">
            <v>0</v>
          </cell>
          <cell r="S6472">
            <v>0</v>
          </cell>
        </row>
        <row r="6473">
          <cell r="C6473">
            <v>0</v>
          </cell>
          <cell r="D6473">
            <v>0</v>
          </cell>
          <cell r="E6473">
            <v>0</v>
          </cell>
          <cell r="F6473">
            <v>0</v>
          </cell>
          <cell r="G6473">
            <v>0</v>
          </cell>
          <cell r="H6473">
            <v>0</v>
          </cell>
          <cell r="Q6473">
            <v>0</v>
          </cell>
          <cell r="R6473">
            <v>0</v>
          </cell>
          <cell r="S6473">
            <v>0</v>
          </cell>
        </row>
        <row r="6474">
          <cell r="C6474">
            <v>0</v>
          </cell>
          <cell r="D6474">
            <v>0</v>
          </cell>
          <cell r="E6474">
            <v>0</v>
          </cell>
          <cell r="F6474">
            <v>0</v>
          </cell>
          <cell r="G6474">
            <v>0</v>
          </cell>
          <cell r="H6474">
            <v>0</v>
          </cell>
          <cell r="Q6474">
            <v>0</v>
          </cell>
          <cell r="R6474">
            <v>0</v>
          </cell>
          <cell r="S6474">
            <v>0</v>
          </cell>
        </row>
        <row r="6475">
          <cell r="C6475">
            <v>0</v>
          </cell>
          <cell r="D6475">
            <v>0</v>
          </cell>
          <cell r="E6475">
            <v>0</v>
          </cell>
          <cell r="F6475">
            <v>0</v>
          </cell>
          <cell r="G6475">
            <v>0</v>
          </cell>
          <cell r="H6475">
            <v>0</v>
          </cell>
          <cell r="Q6475">
            <v>0</v>
          </cell>
          <cell r="R6475">
            <v>0</v>
          </cell>
          <cell r="S6475">
            <v>0</v>
          </cell>
        </row>
        <row r="6476">
          <cell r="C6476">
            <v>0</v>
          </cell>
          <cell r="D6476">
            <v>0</v>
          </cell>
          <cell r="E6476">
            <v>0</v>
          </cell>
          <cell r="F6476">
            <v>0</v>
          </cell>
          <cell r="G6476">
            <v>0</v>
          </cell>
          <cell r="H6476">
            <v>0</v>
          </cell>
          <cell r="Q6476">
            <v>0</v>
          </cell>
          <cell r="R6476">
            <v>0</v>
          </cell>
          <cell r="S6476">
            <v>0</v>
          </cell>
        </row>
        <row r="6477">
          <cell r="C6477">
            <v>0</v>
          </cell>
          <cell r="D6477">
            <v>0</v>
          </cell>
          <cell r="E6477">
            <v>0</v>
          </cell>
          <cell r="F6477">
            <v>0</v>
          </cell>
          <cell r="G6477">
            <v>0</v>
          </cell>
          <cell r="H6477">
            <v>0</v>
          </cell>
          <cell r="Q6477">
            <v>0</v>
          </cell>
          <cell r="R6477">
            <v>0</v>
          </cell>
          <cell r="S6477">
            <v>0</v>
          </cell>
        </row>
        <row r="6478">
          <cell r="C6478">
            <v>0</v>
          </cell>
          <cell r="D6478">
            <v>0</v>
          </cell>
          <cell r="E6478">
            <v>0</v>
          </cell>
          <cell r="F6478">
            <v>0</v>
          </cell>
          <cell r="G6478">
            <v>0</v>
          </cell>
          <cell r="H6478">
            <v>0</v>
          </cell>
          <cell r="Q6478">
            <v>0</v>
          </cell>
          <cell r="R6478">
            <v>0</v>
          </cell>
          <cell r="S6478">
            <v>0</v>
          </cell>
        </row>
        <row r="6479">
          <cell r="C6479">
            <v>0</v>
          </cell>
          <cell r="D6479">
            <v>0</v>
          </cell>
          <cell r="E6479">
            <v>0</v>
          </cell>
          <cell r="F6479">
            <v>0</v>
          </cell>
          <cell r="G6479">
            <v>0</v>
          </cell>
          <cell r="H6479">
            <v>0</v>
          </cell>
          <cell r="Q6479">
            <v>0</v>
          </cell>
          <cell r="R6479">
            <v>0</v>
          </cell>
          <cell r="S6479">
            <v>0</v>
          </cell>
        </row>
        <row r="6480">
          <cell r="C6480">
            <v>0</v>
          </cell>
          <cell r="D6480">
            <v>0</v>
          </cell>
          <cell r="E6480">
            <v>0</v>
          </cell>
          <cell r="F6480">
            <v>0</v>
          </cell>
          <cell r="G6480">
            <v>0</v>
          </cell>
          <cell r="H6480">
            <v>0</v>
          </cell>
          <cell r="Q6480">
            <v>0</v>
          </cell>
          <cell r="R6480">
            <v>0</v>
          </cell>
          <cell r="S6480">
            <v>0</v>
          </cell>
        </row>
        <row r="6481">
          <cell r="C6481">
            <v>0</v>
          </cell>
          <cell r="D6481">
            <v>0</v>
          </cell>
          <cell r="E6481">
            <v>0</v>
          </cell>
          <cell r="F6481">
            <v>0</v>
          </cell>
          <cell r="G6481">
            <v>0</v>
          </cell>
          <cell r="H6481">
            <v>0</v>
          </cell>
          <cell r="Q6481">
            <v>0</v>
          </cell>
          <cell r="R6481">
            <v>0</v>
          </cell>
          <cell r="S6481">
            <v>0</v>
          </cell>
        </row>
        <row r="6482">
          <cell r="A6482" t="str">
            <v>m998</v>
          </cell>
          <cell r="C6482" t="str">
            <v>其它材料费</v>
          </cell>
          <cell r="D6482" t="str">
            <v>%</v>
          </cell>
          <cell r="E6482">
            <v>0</v>
          </cell>
          <cell r="F6482">
            <v>0</v>
          </cell>
          <cell r="G6482">
            <v>0</v>
          </cell>
          <cell r="H6482">
            <v>0</v>
          </cell>
          <cell r="Q6482">
            <v>0</v>
          </cell>
          <cell r="R6482">
            <v>0</v>
          </cell>
          <cell r="S6482">
            <v>0</v>
          </cell>
        </row>
        <row r="6483">
          <cell r="A6483" t="str">
            <v>m999</v>
          </cell>
          <cell r="C6483" t="str">
            <v>其它材料费</v>
          </cell>
          <cell r="D6483" t="str">
            <v>usd</v>
          </cell>
          <cell r="E6483">
            <v>4.0674603174603178E-3</v>
          </cell>
          <cell r="F6483">
            <v>1</v>
          </cell>
          <cell r="G6483">
            <v>4.0674603174603178E-3</v>
          </cell>
          <cell r="H6483">
            <v>0.39515376984126988</v>
          </cell>
          <cell r="J6483">
            <v>3.253968253968254</v>
          </cell>
          <cell r="Q6483">
            <v>0.69146825396825407</v>
          </cell>
          <cell r="R6483">
            <v>0.69146825396825407</v>
          </cell>
          <cell r="S6483">
            <v>67.176140873015882</v>
          </cell>
        </row>
        <row r="6484">
          <cell r="A6484" t="str">
            <v>E000</v>
          </cell>
          <cell r="B6484">
            <v>3</v>
          </cell>
          <cell r="C6484" t="str">
            <v>施工设备</v>
          </cell>
          <cell r="G6484">
            <v>9.5369282778798147E-3</v>
          </cell>
          <cell r="H6484">
            <v>0.92651258219602406</v>
          </cell>
          <cell r="Q6484">
            <v>0</v>
          </cell>
          <cell r="R6484">
            <v>1.6212778072395686</v>
          </cell>
          <cell r="S6484">
            <v>157.50713897332409</v>
          </cell>
        </row>
        <row r="6485">
          <cell r="A6485" t="str">
            <v>E403</v>
          </cell>
          <cell r="C6485" t="str">
            <v>混凝土搅拌机</v>
          </cell>
          <cell r="D6485" t="str">
            <v>台班</v>
          </cell>
          <cell r="E6485">
            <v>3.0833333333333337E-4</v>
          </cell>
          <cell r="F6485">
            <v>28.477384246729034</v>
          </cell>
          <cell r="G6485">
            <v>8.7805268094081207E-3</v>
          </cell>
          <cell r="H6485">
            <v>0.85302817953399901</v>
          </cell>
          <cell r="J6485">
            <v>0.24666666666666667</v>
          </cell>
          <cell r="Q6485">
            <v>5.2416666666666674E-2</v>
          </cell>
          <cell r="R6485">
            <v>1.4926895575993806</v>
          </cell>
          <cell r="S6485">
            <v>145.01479052077983</v>
          </cell>
        </row>
        <row r="6486">
          <cell r="A6486" t="str">
            <v>E701-1</v>
          </cell>
          <cell r="C6486" t="str">
            <v>交流电焊机</v>
          </cell>
          <cell r="D6486" t="str">
            <v>台班</v>
          </cell>
          <cell r="E6486">
            <v>2.5000000000000001E-5</v>
          </cell>
          <cell r="F6486">
            <v>30.256058738867754</v>
          </cell>
          <cell r="G6486">
            <v>7.5640146847169392E-4</v>
          </cell>
          <cell r="H6486">
            <v>7.3484402662025064E-2</v>
          </cell>
          <cell r="J6486">
            <v>0.02</v>
          </cell>
          <cell r="Q6486">
            <v>4.2500000000000003E-3</v>
          </cell>
          <cell r="R6486">
            <v>0.12858824964018797</v>
          </cell>
          <cell r="S6486">
            <v>12.492348452544261</v>
          </cell>
        </row>
        <row r="6487">
          <cell r="C6487">
            <v>0</v>
          </cell>
          <cell r="D6487">
            <v>0</v>
          </cell>
          <cell r="E6487">
            <v>0</v>
          </cell>
          <cell r="F6487">
            <v>0</v>
          </cell>
          <cell r="G6487">
            <v>0</v>
          </cell>
          <cell r="H6487">
            <v>0</v>
          </cell>
          <cell r="Q6487">
            <v>0</v>
          </cell>
          <cell r="R6487">
            <v>0</v>
          </cell>
          <cell r="S6487">
            <v>0</v>
          </cell>
        </row>
        <row r="6488">
          <cell r="C6488">
            <v>0</v>
          </cell>
          <cell r="D6488">
            <v>0</v>
          </cell>
          <cell r="E6488">
            <v>0</v>
          </cell>
          <cell r="F6488">
            <v>0</v>
          </cell>
          <cell r="G6488">
            <v>0</v>
          </cell>
          <cell r="H6488">
            <v>0</v>
          </cell>
          <cell r="Q6488">
            <v>0</v>
          </cell>
          <cell r="R6488">
            <v>0</v>
          </cell>
          <cell r="S6488">
            <v>0</v>
          </cell>
        </row>
        <row r="6489">
          <cell r="C6489">
            <v>0</v>
          </cell>
          <cell r="D6489">
            <v>0</v>
          </cell>
          <cell r="E6489">
            <v>0</v>
          </cell>
          <cell r="F6489">
            <v>0</v>
          </cell>
          <cell r="G6489">
            <v>0</v>
          </cell>
          <cell r="H6489">
            <v>0</v>
          </cell>
          <cell r="Q6489">
            <v>0</v>
          </cell>
          <cell r="R6489">
            <v>0</v>
          </cell>
          <cell r="S6489">
            <v>0</v>
          </cell>
        </row>
        <row r="6490">
          <cell r="C6490">
            <v>0</v>
          </cell>
          <cell r="D6490">
            <v>0</v>
          </cell>
          <cell r="E6490">
            <v>0</v>
          </cell>
          <cell r="F6490">
            <v>0</v>
          </cell>
          <cell r="G6490">
            <v>0</v>
          </cell>
          <cell r="H6490">
            <v>0</v>
          </cell>
          <cell r="Q6490">
            <v>0</v>
          </cell>
          <cell r="R6490">
            <v>0</v>
          </cell>
          <cell r="S6490">
            <v>0</v>
          </cell>
        </row>
        <row r="6491">
          <cell r="C6491">
            <v>0</v>
          </cell>
          <cell r="D6491">
            <v>0</v>
          </cell>
          <cell r="E6491">
            <v>0</v>
          </cell>
          <cell r="F6491">
            <v>0</v>
          </cell>
          <cell r="G6491">
            <v>0</v>
          </cell>
          <cell r="H6491">
            <v>0</v>
          </cell>
          <cell r="Q6491">
            <v>0</v>
          </cell>
          <cell r="R6491">
            <v>0</v>
          </cell>
          <cell r="S6491">
            <v>0</v>
          </cell>
        </row>
        <row r="6492">
          <cell r="C6492">
            <v>0</v>
          </cell>
          <cell r="D6492">
            <v>0</v>
          </cell>
          <cell r="E6492">
            <v>0</v>
          </cell>
          <cell r="F6492">
            <v>0</v>
          </cell>
          <cell r="G6492">
            <v>0</v>
          </cell>
          <cell r="H6492">
            <v>0</v>
          </cell>
          <cell r="Q6492">
            <v>0</v>
          </cell>
          <cell r="R6492">
            <v>0</v>
          </cell>
          <cell r="S6492">
            <v>0</v>
          </cell>
        </row>
        <row r="6493">
          <cell r="C6493">
            <v>0</v>
          </cell>
          <cell r="D6493">
            <v>0</v>
          </cell>
          <cell r="E6493">
            <v>0</v>
          </cell>
          <cell r="F6493">
            <v>0</v>
          </cell>
          <cell r="G6493">
            <v>0</v>
          </cell>
          <cell r="H6493">
            <v>0</v>
          </cell>
          <cell r="Q6493">
            <v>0</v>
          </cell>
          <cell r="R6493">
            <v>0</v>
          </cell>
          <cell r="S6493">
            <v>0</v>
          </cell>
        </row>
        <row r="6494">
          <cell r="C6494">
            <v>0</v>
          </cell>
          <cell r="D6494">
            <v>0</v>
          </cell>
          <cell r="E6494">
            <v>0</v>
          </cell>
          <cell r="F6494">
            <v>0</v>
          </cell>
          <cell r="G6494">
            <v>0</v>
          </cell>
          <cell r="H6494">
            <v>0</v>
          </cell>
          <cell r="Q6494">
            <v>0</v>
          </cell>
          <cell r="R6494">
            <v>0</v>
          </cell>
          <cell r="S6494">
            <v>0</v>
          </cell>
        </row>
        <row r="6495">
          <cell r="C6495">
            <v>0</v>
          </cell>
          <cell r="D6495">
            <v>0</v>
          </cell>
          <cell r="E6495">
            <v>0</v>
          </cell>
          <cell r="F6495">
            <v>0</v>
          </cell>
          <cell r="H6495">
            <v>0</v>
          </cell>
          <cell r="Q6495">
            <v>0</v>
          </cell>
          <cell r="R6495">
            <v>0</v>
          </cell>
          <cell r="S6495">
            <v>0</v>
          </cell>
        </row>
        <row r="6496">
          <cell r="C6496">
            <v>0</v>
          </cell>
          <cell r="D6496">
            <v>0</v>
          </cell>
          <cell r="E6496">
            <v>0</v>
          </cell>
          <cell r="F6496">
            <v>0</v>
          </cell>
          <cell r="H6496">
            <v>0</v>
          </cell>
          <cell r="Q6496">
            <v>0</v>
          </cell>
          <cell r="R6496">
            <v>0</v>
          </cell>
          <cell r="S6496">
            <v>0</v>
          </cell>
        </row>
        <row r="6497">
          <cell r="B6497">
            <v>4</v>
          </cell>
          <cell r="C6497" t="str">
            <v>基本直接费</v>
          </cell>
          <cell r="G6497">
            <v>1.0159915601084641</v>
          </cell>
        </row>
        <row r="6498">
          <cell r="B6498">
            <v>5</v>
          </cell>
          <cell r="C6498" t="str">
            <v>其他直接费</v>
          </cell>
          <cell r="G6498">
            <v>0.16496199059058228</v>
          </cell>
        </row>
        <row r="6499">
          <cell r="B6499">
            <v>6</v>
          </cell>
          <cell r="C6499" t="str">
            <v>间接费</v>
          </cell>
          <cell r="G6499">
            <v>7.6467995637904448E-2</v>
          </cell>
        </row>
        <row r="6500">
          <cell r="B6500">
            <v>7</v>
          </cell>
          <cell r="C6500" t="str">
            <v>合计</v>
          </cell>
          <cell r="G6500">
            <v>1.2574215463369509</v>
          </cell>
        </row>
        <row r="6502">
          <cell r="B6502" t="str">
            <v>单   价   分   析   表</v>
          </cell>
          <cell r="J6502" t="str">
            <v>工序划分</v>
          </cell>
          <cell r="Q6502" t="str">
            <v>汇总项</v>
          </cell>
        </row>
        <row r="6503">
          <cell r="H6503">
            <v>15530.235498338216</v>
          </cell>
          <cell r="J6503" t="str">
            <v>222,1</v>
          </cell>
          <cell r="K6503" t="str">
            <v>1=120</v>
          </cell>
          <cell r="L6503" t="str">
            <v>1=111</v>
          </cell>
        </row>
        <row r="6504">
          <cell r="A6504" t="str">
            <v>BOQ系数</v>
          </cell>
          <cell r="B6504" t="str">
            <v>项目编号:</v>
          </cell>
          <cell r="C6504" t="str">
            <v>砼沟</v>
          </cell>
          <cell r="G6504" t="str">
            <v>数量</v>
          </cell>
          <cell r="H6504">
            <v>250</v>
          </cell>
          <cell r="I6504" t="str">
            <v>单价</v>
          </cell>
        </row>
        <row r="6505">
          <cell r="B6505" t="str">
            <v>项目名称:</v>
          </cell>
          <cell r="C6505" t="str">
            <v>Excavate trench depth n.e. 2.0 m, supply, lay and joint  for precast concrete ogee pipes including concrete surround, backfill after laying of pipes, compact and cart away surplus material to tips and head walls</v>
          </cell>
          <cell r="G6505" t="str">
            <v>单位</v>
          </cell>
          <cell r="H6505">
            <v>0</v>
          </cell>
          <cell r="I6505">
            <v>62.120941993352865</v>
          </cell>
          <cell r="J6505" t="str">
            <v xml:space="preserve">砼沟槽 </v>
          </cell>
          <cell r="K6505" t="str">
            <v>挖</v>
          </cell>
          <cell r="L6505" t="str">
            <v>弃运</v>
          </cell>
        </row>
        <row r="6506">
          <cell r="A6506" t="str">
            <v>砼沟</v>
          </cell>
          <cell r="B6506" t="str">
            <v>单   价:</v>
          </cell>
          <cell r="C6506">
            <v>62.120941993352865</v>
          </cell>
          <cell r="D6506" t="str">
            <v>USD/</v>
          </cell>
          <cell r="G6506" t="str">
            <v>定额单位</v>
          </cell>
          <cell r="I6506">
            <v>6035</v>
          </cell>
        </row>
        <row r="6507">
          <cell r="A6507" t="str">
            <v>定额号</v>
          </cell>
          <cell r="B6507" t="str">
            <v>E01</v>
          </cell>
          <cell r="C6507" t="str">
            <v>名称及规格</v>
          </cell>
          <cell r="D6507" t="str">
            <v>单位</v>
          </cell>
          <cell r="E6507" t="str">
            <v>数  量</v>
          </cell>
          <cell r="F6507" t="str">
            <v>单价</v>
          </cell>
          <cell r="G6507" t="str">
            <v>合价</v>
          </cell>
          <cell r="J6507" t="str">
            <v>10m3</v>
          </cell>
          <cell r="K6507" t="str">
            <v>100M3</v>
          </cell>
          <cell r="L6507" t="str">
            <v>100m3</v>
          </cell>
          <cell r="Q6507" t="str">
            <v>数量汇总</v>
          </cell>
          <cell r="R6507" t="str">
            <v>价格汇总(美元)</v>
          </cell>
          <cell r="S6507" t="str">
            <v>价格汇总(当地币)</v>
          </cell>
        </row>
        <row r="6508">
          <cell r="G6508" t="str">
            <v>美元</v>
          </cell>
          <cell r="H6508" t="str">
            <v>当地币</v>
          </cell>
          <cell r="J6508">
            <v>6.0000000000000012E-2</v>
          </cell>
          <cell r="K6508">
            <v>5.0000000000000001E-3</v>
          </cell>
          <cell r="L6508">
            <v>5.0000000000000001E-3</v>
          </cell>
        </row>
        <row r="6509">
          <cell r="A6509" t="str">
            <v>L00</v>
          </cell>
          <cell r="B6509">
            <v>1</v>
          </cell>
          <cell r="C6509" t="str">
            <v>人工</v>
          </cell>
          <cell r="G6509">
            <v>9.2420720535254777</v>
          </cell>
          <cell r="H6509">
            <v>897.86730000000023</v>
          </cell>
          <cell r="Q6509">
            <v>0</v>
          </cell>
          <cell r="R6509">
            <v>2310.5180133813692</v>
          </cell>
          <cell r="S6509">
            <v>224466.82500000007</v>
          </cell>
        </row>
        <row r="6510">
          <cell r="A6510" t="str">
            <v>L10</v>
          </cell>
          <cell r="B6510">
            <v>1.1000000000000001</v>
          </cell>
          <cell r="C6510" t="str">
            <v>力工</v>
          </cell>
          <cell r="D6510" t="str">
            <v>day</v>
          </cell>
          <cell r="E6510">
            <v>2.2875600000000005</v>
          </cell>
          <cell r="F6510">
            <v>2.8821410190427175</v>
          </cell>
          <cell r="G6510">
            <v>6.5930705095213602</v>
          </cell>
          <cell r="H6510">
            <v>640.51680000000022</v>
          </cell>
          <cell r="J6510">
            <v>38.080000000000005</v>
          </cell>
          <cell r="K6510">
            <v>0.55199999999999994</v>
          </cell>
          <cell r="Q6510">
            <v>571.8900000000001</v>
          </cell>
          <cell r="R6510">
            <v>1648.2676273803399</v>
          </cell>
          <cell r="S6510">
            <v>160129.20000000004</v>
          </cell>
        </row>
        <row r="6511">
          <cell r="A6511" t="str">
            <v>L20</v>
          </cell>
          <cell r="B6511">
            <v>1.2</v>
          </cell>
          <cell r="C6511" t="str">
            <v>技工</v>
          </cell>
          <cell r="D6511" t="str">
            <v>day</v>
          </cell>
          <cell r="E6511">
            <v>0.57189000000000012</v>
          </cell>
          <cell r="F6511">
            <v>4.6320123520329384</v>
          </cell>
          <cell r="G6511">
            <v>2.6490015440041175</v>
          </cell>
          <cell r="H6511">
            <v>257.35050000000001</v>
          </cell>
          <cell r="J6511">
            <v>9.5200000000000014</v>
          </cell>
          <cell r="K6511">
            <v>0.13799999999999998</v>
          </cell>
          <cell r="Q6511">
            <v>142.97250000000003</v>
          </cell>
          <cell r="R6511">
            <v>662.25038600102937</v>
          </cell>
          <cell r="S6511">
            <v>64337.625</v>
          </cell>
        </row>
        <row r="6512">
          <cell r="A6512" t="str">
            <v>M000</v>
          </cell>
          <cell r="B6512">
            <v>2</v>
          </cell>
          <cell r="C6512" t="str">
            <v>建筑材料</v>
          </cell>
          <cell r="G6512">
            <v>40.424261224909941</v>
          </cell>
          <cell r="H6512">
            <v>3927.2169780000008</v>
          </cell>
          <cell r="Q6512">
            <v>0</v>
          </cell>
          <cell r="R6512">
            <v>10106.065306227485</v>
          </cell>
          <cell r="S6512">
            <v>981804.24450000026</v>
          </cell>
        </row>
        <row r="6513">
          <cell r="A6513" t="str">
            <v>C25</v>
          </cell>
          <cell r="C6513" t="str">
            <v>混凝土C25</v>
          </cell>
          <cell r="D6513" t="str">
            <v>m3</v>
          </cell>
          <cell r="E6513">
            <v>0.6120000000000001</v>
          </cell>
          <cell r="F6513">
            <v>58.37</v>
          </cell>
          <cell r="G6513">
            <v>35.722440000000006</v>
          </cell>
          <cell r="H6513">
            <v>3470.435046000001</v>
          </cell>
          <cell r="J6513">
            <v>10.199999999999999</v>
          </cell>
          <cell r="Q6513">
            <v>153.00000000000003</v>
          </cell>
          <cell r="R6513">
            <v>8930.61</v>
          </cell>
          <cell r="S6513">
            <v>867608.76150000026</v>
          </cell>
        </row>
        <row r="6514">
          <cell r="A6514" t="str">
            <v>G08</v>
          </cell>
          <cell r="C6514" t="str">
            <v>型钢</v>
          </cell>
          <cell r="D6514" t="str">
            <v>t</v>
          </cell>
          <cell r="E6514">
            <v>5.4000000000000012E-4</v>
          </cell>
          <cell r="F6514">
            <v>788.18013381369019</v>
          </cell>
          <cell r="G6514">
            <v>0.42561727225939278</v>
          </cell>
          <cell r="H6514">
            <v>41.348718000000012</v>
          </cell>
          <cell r="J6514">
            <v>8.9999999999999993E-3</v>
          </cell>
          <cell r="Q6514">
            <v>0.13500000000000004</v>
          </cell>
          <cell r="R6514">
            <v>106.4043180648482</v>
          </cell>
          <cell r="S6514">
            <v>10337.179500000004</v>
          </cell>
        </row>
        <row r="6515">
          <cell r="A6515" t="str">
            <v>G09</v>
          </cell>
          <cell r="C6515" t="str">
            <v>钢模板</v>
          </cell>
          <cell r="D6515" t="str">
            <v>t</v>
          </cell>
          <cell r="E6515">
            <v>3.4200000000000007E-3</v>
          </cell>
          <cell r="F6515">
            <v>788.18013381369019</v>
          </cell>
          <cell r="G6515">
            <v>2.6955760576428212</v>
          </cell>
          <cell r="H6515">
            <v>261.87521400000008</v>
          </cell>
          <cell r="J6515">
            <v>5.7000000000000002E-2</v>
          </cell>
          <cell r="Q6515">
            <v>0.8550000000000002</v>
          </cell>
          <cell r="R6515">
            <v>673.89401441070527</v>
          </cell>
          <cell r="S6515">
            <v>65468.803500000024</v>
          </cell>
        </row>
        <row r="6516">
          <cell r="A6516" t="str">
            <v>G11</v>
          </cell>
          <cell r="C6516" t="str">
            <v>铁件</v>
          </cell>
          <cell r="D6516" t="str">
            <v>kg</v>
          </cell>
          <cell r="E6516">
            <v>1.7220000000000002</v>
          </cell>
          <cell r="F6516">
            <v>0.91610910962429226</v>
          </cell>
          <cell r="G6516">
            <v>1.5775398867730315</v>
          </cell>
          <cell r="H6516">
            <v>153.25800000000001</v>
          </cell>
          <cell r="J6516">
            <v>28.7</v>
          </cell>
          <cell r="Q6516">
            <v>430.50000000000006</v>
          </cell>
          <cell r="R6516">
            <v>394.38497169325785</v>
          </cell>
          <cell r="S6516">
            <v>38314.5</v>
          </cell>
        </row>
        <row r="6517">
          <cell r="C6517">
            <v>0</v>
          </cell>
          <cell r="D6517">
            <v>0</v>
          </cell>
          <cell r="E6517">
            <v>0</v>
          </cell>
          <cell r="F6517">
            <v>0</v>
          </cell>
          <cell r="G6517">
            <v>0</v>
          </cell>
          <cell r="H6517">
            <v>0</v>
          </cell>
          <cell r="Q6517">
            <v>0</v>
          </cell>
          <cell r="R6517">
            <v>0</v>
          </cell>
          <cell r="S6517">
            <v>0</v>
          </cell>
        </row>
        <row r="6518">
          <cell r="A6518" t="str">
            <v>Y08</v>
          </cell>
          <cell r="C6518" t="str">
            <v>水</v>
          </cell>
          <cell r="D6518" t="str">
            <v>m3</v>
          </cell>
          <cell r="E6518">
            <v>6.0000000000000001E-3</v>
          </cell>
          <cell r="F6518">
            <v>0.51466803911477099</v>
          </cell>
          <cell r="G6518">
            <v>3.0880082346886259E-3</v>
          </cell>
          <cell r="H6518">
            <v>0.30000000000000004</v>
          </cell>
          <cell r="L6518">
            <v>1.2</v>
          </cell>
          <cell r="Q6518">
            <v>1.5</v>
          </cell>
          <cell r="R6518">
            <v>0.77200205867215643</v>
          </cell>
          <cell r="S6518">
            <v>75.000000000000014</v>
          </cell>
        </row>
        <row r="6519">
          <cell r="C6519">
            <v>0</v>
          </cell>
          <cell r="D6519">
            <v>0</v>
          </cell>
          <cell r="E6519">
            <v>0</v>
          </cell>
          <cell r="F6519">
            <v>0</v>
          </cell>
          <cell r="G6519">
            <v>0</v>
          </cell>
          <cell r="H6519">
            <v>0</v>
          </cell>
          <cell r="Q6519">
            <v>0</v>
          </cell>
          <cell r="R6519">
            <v>0</v>
          </cell>
          <cell r="S6519">
            <v>0</v>
          </cell>
        </row>
        <row r="6520">
          <cell r="C6520">
            <v>0</v>
          </cell>
          <cell r="D6520">
            <v>0</v>
          </cell>
          <cell r="E6520">
            <v>0</v>
          </cell>
          <cell r="F6520">
            <v>0</v>
          </cell>
          <cell r="G6520">
            <v>0</v>
          </cell>
          <cell r="H6520">
            <v>0</v>
          </cell>
          <cell r="Q6520">
            <v>0</v>
          </cell>
          <cell r="R6520">
            <v>0</v>
          </cell>
          <cell r="S6520">
            <v>0</v>
          </cell>
        </row>
        <row r="6521">
          <cell r="C6521">
            <v>0</v>
          </cell>
          <cell r="D6521">
            <v>0</v>
          </cell>
          <cell r="E6521">
            <v>0</v>
          </cell>
          <cell r="F6521">
            <v>0</v>
          </cell>
          <cell r="G6521">
            <v>0</v>
          </cell>
          <cell r="H6521">
            <v>0</v>
          </cell>
          <cell r="Q6521">
            <v>0</v>
          </cell>
          <cell r="R6521">
            <v>0</v>
          </cell>
          <cell r="S6521">
            <v>0</v>
          </cell>
        </row>
        <row r="6522">
          <cell r="C6522">
            <v>0</v>
          </cell>
          <cell r="D6522">
            <v>0</v>
          </cell>
          <cell r="E6522">
            <v>0</v>
          </cell>
          <cell r="F6522">
            <v>0</v>
          </cell>
          <cell r="G6522">
            <v>0</v>
          </cell>
          <cell r="H6522">
            <v>0</v>
          </cell>
          <cell r="Q6522">
            <v>0</v>
          </cell>
          <cell r="R6522">
            <v>0</v>
          </cell>
          <cell r="S6522">
            <v>0</v>
          </cell>
        </row>
        <row r="6523">
          <cell r="C6523">
            <v>0</v>
          </cell>
          <cell r="D6523">
            <v>0</v>
          </cell>
          <cell r="E6523">
            <v>0</v>
          </cell>
          <cell r="F6523">
            <v>0</v>
          </cell>
          <cell r="G6523">
            <v>0</v>
          </cell>
          <cell r="H6523">
            <v>0</v>
          </cell>
          <cell r="Q6523">
            <v>0</v>
          </cell>
          <cell r="R6523">
            <v>0</v>
          </cell>
          <cell r="S6523">
            <v>0</v>
          </cell>
        </row>
        <row r="6524">
          <cell r="C6524">
            <v>0</v>
          </cell>
          <cell r="D6524">
            <v>0</v>
          </cell>
          <cell r="E6524">
            <v>0</v>
          </cell>
          <cell r="F6524">
            <v>0</v>
          </cell>
          <cell r="G6524">
            <v>0</v>
          </cell>
          <cell r="H6524">
            <v>0</v>
          </cell>
          <cell r="Q6524">
            <v>0</v>
          </cell>
          <cell r="R6524">
            <v>0</v>
          </cell>
          <cell r="S6524">
            <v>0</v>
          </cell>
        </row>
        <row r="6525">
          <cell r="C6525">
            <v>0</v>
          </cell>
          <cell r="D6525">
            <v>0</v>
          </cell>
          <cell r="E6525">
            <v>0</v>
          </cell>
          <cell r="F6525">
            <v>0</v>
          </cell>
          <cell r="G6525">
            <v>0</v>
          </cell>
          <cell r="H6525">
            <v>0</v>
          </cell>
          <cell r="Q6525">
            <v>0</v>
          </cell>
          <cell r="R6525">
            <v>0</v>
          </cell>
          <cell r="S6525">
            <v>0</v>
          </cell>
        </row>
        <row r="6526">
          <cell r="C6526">
            <v>0</v>
          </cell>
          <cell r="D6526">
            <v>0</v>
          </cell>
          <cell r="E6526">
            <v>0</v>
          </cell>
          <cell r="F6526">
            <v>0</v>
          </cell>
          <cell r="G6526">
            <v>0</v>
          </cell>
          <cell r="H6526">
            <v>0</v>
          </cell>
          <cell r="Q6526">
            <v>0</v>
          </cell>
          <cell r="R6526">
            <v>0</v>
          </cell>
          <cell r="S6526">
            <v>0</v>
          </cell>
        </row>
        <row r="6527">
          <cell r="C6527">
            <v>0</v>
          </cell>
          <cell r="D6527">
            <v>0</v>
          </cell>
          <cell r="E6527">
            <v>0</v>
          </cell>
          <cell r="F6527">
            <v>0</v>
          </cell>
          <cell r="G6527">
            <v>0</v>
          </cell>
          <cell r="H6527">
            <v>0</v>
          </cell>
          <cell r="Q6527">
            <v>0</v>
          </cell>
          <cell r="R6527">
            <v>0</v>
          </cell>
          <cell r="S6527">
            <v>0</v>
          </cell>
        </row>
        <row r="6528">
          <cell r="C6528">
            <v>0</v>
          </cell>
          <cell r="D6528">
            <v>0</v>
          </cell>
          <cell r="E6528">
            <v>0</v>
          </cell>
          <cell r="F6528">
            <v>0</v>
          </cell>
          <cell r="G6528">
            <v>0</v>
          </cell>
          <cell r="H6528">
            <v>0</v>
          </cell>
          <cell r="Q6528">
            <v>0</v>
          </cell>
          <cell r="R6528">
            <v>0</v>
          </cell>
          <cell r="S6528">
            <v>0</v>
          </cell>
        </row>
        <row r="6529">
          <cell r="C6529">
            <v>0</v>
          </cell>
          <cell r="D6529">
            <v>0</v>
          </cell>
          <cell r="E6529">
            <v>0</v>
          </cell>
          <cell r="F6529">
            <v>0</v>
          </cell>
          <cell r="G6529">
            <v>0</v>
          </cell>
          <cell r="H6529">
            <v>0</v>
          </cell>
          <cell r="Q6529">
            <v>0</v>
          </cell>
          <cell r="R6529">
            <v>0</v>
          </cell>
          <cell r="S6529">
            <v>0</v>
          </cell>
        </row>
        <row r="6530">
          <cell r="C6530">
            <v>0</v>
          </cell>
          <cell r="D6530">
            <v>0</v>
          </cell>
          <cell r="E6530">
            <v>0</v>
          </cell>
          <cell r="F6530">
            <v>0</v>
          </cell>
          <cell r="G6530">
            <v>0</v>
          </cell>
          <cell r="H6530">
            <v>0</v>
          </cell>
          <cell r="Q6530">
            <v>0</v>
          </cell>
          <cell r="R6530">
            <v>0</v>
          </cell>
          <cell r="S6530">
            <v>0</v>
          </cell>
        </row>
        <row r="6531">
          <cell r="C6531">
            <v>0</v>
          </cell>
          <cell r="D6531">
            <v>0</v>
          </cell>
          <cell r="E6531">
            <v>0</v>
          </cell>
          <cell r="F6531">
            <v>0</v>
          </cell>
          <cell r="G6531">
            <v>0</v>
          </cell>
          <cell r="H6531">
            <v>0</v>
          </cell>
          <cell r="Q6531">
            <v>0</v>
          </cell>
          <cell r="R6531">
            <v>0</v>
          </cell>
          <cell r="S6531">
            <v>0</v>
          </cell>
        </row>
        <row r="6532">
          <cell r="A6532" t="str">
            <v>m998</v>
          </cell>
          <cell r="C6532" t="str">
            <v>其它材料费</v>
          </cell>
          <cell r="D6532" t="str">
            <v>%</v>
          </cell>
          <cell r="E6532">
            <v>0</v>
          </cell>
          <cell r="F6532">
            <v>0</v>
          </cell>
          <cell r="G6532">
            <v>0</v>
          </cell>
          <cell r="H6532">
            <v>0</v>
          </cell>
          <cell r="Q6532">
            <v>0</v>
          </cell>
          <cell r="R6532">
            <v>0</v>
          </cell>
          <cell r="S6532">
            <v>0</v>
          </cell>
        </row>
        <row r="6533">
          <cell r="A6533" t="str">
            <v>m999</v>
          </cell>
          <cell r="C6533" t="str">
            <v>其它材料费</v>
          </cell>
          <cell r="D6533" t="str">
            <v>usd</v>
          </cell>
          <cell r="E6533">
            <v>0</v>
          </cell>
          <cell r="F6533">
            <v>1</v>
          </cell>
          <cell r="G6533">
            <v>0</v>
          </cell>
          <cell r="H6533">
            <v>0</v>
          </cell>
          <cell r="Q6533">
            <v>0</v>
          </cell>
          <cell r="R6533">
            <v>0</v>
          </cell>
          <cell r="S6533">
            <v>0</v>
          </cell>
        </row>
        <row r="6534">
          <cell r="A6534" t="str">
            <v>E000</v>
          </cell>
          <cell r="B6534">
            <v>3</v>
          </cell>
          <cell r="C6534" t="str">
            <v>施工设备</v>
          </cell>
          <cell r="G6534">
            <v>0.52713839786529093</v>
          </cell>
          <cell r="H6534">
            <v>51.211495352613014</v>
          </cell>
          <cell r="Q6534">
            <v>0</v>
          </cell>
          <cell r="R6534">
            <v>131.78459946632273</v>
          </cell>
          <cell r="S6534">
            <v>12802.873838153253</v>
          </cell>
        </row>
        <row r="6535">
          <cell r="A6535" t="str">
            <v>E800</v>
          </cell>
          <cell r="C6535" t="str">
            <v>其他机械费</v>
          </cell>
          <cell r="D6535" t="str">
            <v>台班</v>
          </cell>
          <cell r="E6535">
            <v>0.11238095238095241</v>
          </cell>
          <cell r="F6535">
            <v>1</v>
          </cell>
          <cell r="G6535">
            <v>0.11238095238095241</v>
          </cell>
          <cell r="H6535">
            <v>10.917809523809527</v>
          </cell>
          <cell r="J6535">
            <v>1.8730158730158732</v>
          </cell>
          <cell r="Q6535">
            <v>28.095238095238102</v>
          </cell>
          <cell r="R6535">
            <v>28.095238095238102</v>
          </cell>
          <cell r="S6535">
            <v>2729.4523809523816</v>
          </cell>
        </row>
        <row r="6536">
          <cell r="C6536">
            <v>0</v>
          </cell>
          <cell r="D6536">
            <v>0</v>
          </cell>
          <cell r="E6536">
            <v>0</v>
          </cell>
          <cell r="F6536">
            <v>0</v>
          </cell>
          <cell r="G6536">
            <v>0</v>
          </cell>
          <cell r="H6536">
            <v>0</v>
          </cell>
          <cell r="Q6536">
            <v>0</v>
          </cell>
          <cell r="R6536">
            <v>0</v>
          </cell>
          <cell r="S6536">
            <v>0</v>
          </cell>
        </row>
        <row r="6537">
          <cell r="C6537">
            <v>0</v>
          </cell>
          <cell r="D6537">
            <v>0</v>
          </cell>
          <cell r="E6537">
            <v>0</v>
          </cell>
          <cell r="F6537">
            <v>0</v>
          </cell>
          <cell r="G6537">
            <v>0</v>
          </cell>
          <cell r="H6537">
            <v>0</v>
          </cell>
          <cell r="Q6537">
            <v>0</v>
          </cell>
          <cell r="R6537">
            <v>0</v>
          </cell>
          <cell r="S6537">
            <v>0</v>
          </cell>
        </row>
        <row r="6538">
          <cell r="A6538" t="str">
            <v>E010-1</v>
          </cell>
          <cell r="C6538" t="str">
            <v>履带反铲日立ZX250H-1m3</v>
          </cell>
          <cell r="D6538" t="str">
            <v>台班</v>
          </cell>
          <cell r="E6538">
            <v>1.3000000000000002E-3</v>
          </cell>
          <cell r="F6538">
            <v>194.35600634043132</v>
          </cell>
          <cell r="G6538">
            <v>0.25266280824256077</v>
          </cell>
          <cell r="H6538">
            <v>24.546191820764779</v>
          </cell>
          <cell r="K6538">
            <v>0.26</v>
          </cell>
          <cell r="Q6538">
            <v>0.32500000000000007</v>
          </cell>
          <cell r="R6538">
            <v>63.165702060640193</v>
          </cell>
          <cell r="S6538">
            <v>6136.5479551911949</v>
          </cell>
        </row>
        <row r="6539">
          <cell r="A6539" t="str">
            <v>E012</v>
          </cell>
          <cell r="C6539" t="str">
            <v>山推SD22/220HP</v>
          </cell>
          <cell r="D6539" t="str">
            <v>台班</v>
          </cell>
          <cell r="E6539">
            <v>2.5999999999999998E-4</v>
          </cell>
          <cell r="F6539">
            <v>276.00076766337224</v>
          </cell>
          <cell r="G6539">
            <v>7.1760199592476773E-2</v>
          </cell>
          <cell r="H6539">
            <v>6.9715033904091186</v>
          </cell>
          <cell r="K6539">
            <v>5.1999999999999998E-2</v>
          </cell>
          <cell r="Q6539">
            <v>6.4999999999999988E-2</v>
          </cell>
          <cell r="R6539">
            <v>17.940049898119192</v>
          </cell>
          <cell r="S6539">
            <v>1742.8758476022797</v>
          </cell>
        </row>
        <row r="6540">
          <cell r="A6540" t="str">
            <v>E501</v>
          </cell>
          <cell r="C6540" t="str">
            <v>自卸车</v>
          </cell>
          <cell r="D6540" t="str">
            <v>台班</v>
          </cell>
          <cell r="E6540">
            <v>4.0000000000000002E-4</v>
          </cell>
          <cell r="F6540">
            <v>136.63857054583232</v>
          </cell>
          <cell r="G6540">
            <v>5.4655428218332934E-2</v>
          </cell>
          <cell r="H6540">
            <v>5.3097748514110448</v>
          </cell>
          <cell r="L6540">
            <v>0.08</v>
          </cell>
          <cell r="Q6540">
            <v>0.1</v>
          </cell>
          <cell r="R6540">
            <v>13.663857054583234</v>
          </cell>
          <cell r="S6540">
            <v>1327.4437128527611</v>
          </cell>
        </row>
        <row r="6541">
          <cell r="A6541" t="str">
            <v>E711-1</v>
          </cell>
          <cell r="C6541" t="str">
            <v>洒水车6000L</v>
          </cell>
          <cell r="D6541" t="str">
            <v>台班</v>
          </cell>
          <cell r="E6541">
            <v>2.0000000000000001E-4</v>
          </cell>
          <cell r="F6541">
            <v>178.39504715484043</v>
          </cell>
          <cell r="G6541">
            <v>3.5679009430968085E-2</v>
          </cell>
          <cell r="H6541">
            <v>3.4662157662185495</v>
          </cell>
          <cell r="L6541">
            <v>0.04</v>
          </cell>
          <cell r="Q6541">
            <v>0.05</v>
          </cell>
          <cell r="R6541">
            <v>8.9197523577420217</v>
          </cell>
          <cell r="S6541">
            <v>866.55394155463739</v>
          </cell>
        </row>
        <row r="6542">
          <cell r="C6542">
            <v>0</v>
          </cell>
          <cell r="D6542">
            <v>0</v>
          </cell>
          <cell r="E6542">
            <v>0</v>
          </cell>
          <cell r="F6542">
            <v>0</v>
          </cell>
          <cell r="G6542">
            <v>0</v>
          </cell>
          <cell r="H6542">
            <v>0</v>
          </cell>
          <cell r="Q6542">
            <v>0</v>
          </cell>
          <cell r="R6542">
            <v>0</v>
          </cell>
          <cell r="S6542">
            <v>0</v>
          </cell>
        </row>
        <row r="6543">
          <cell r="C6543">
            <v>0</v>
          </cell>
          <cell r="D6543">
            <v>0</v>
          </cell>
          <cell r="E6543">
            <v>0</v>
          </cell>
          <cell r="F6543">
            <v>0</v>
          </cell>
          <cell r="G6543">
            <v>0</v>
          </cell>
          <cell r="H6543">
            <v>0</v>
          </cell>
          <cell r="Q6543">
            <v>0</v>
          </cell>
          <cell r="R6543">
            <v>0</v>
          </cell>
          <cell r="S6543">
            <v>0</v>
          </cell>
        </row>
        <row r="6544">
          <cell r="C6544">
            <v>0</v>
          </cell>
          <cell r="D6544">
            <v>0</v>
          </cell>
          <cell r="E6544">
            <v>0</v>
          </cell>
          <cell r="F6544">
            <v>0</v>
          </cell>
          <cell r="G6544">
            <v>0</v>
          </cell>
          <cell r="H6544">
            <v>0</v>
          </cell>
          <cell r="Q6544">
            <v>0</v>
          </cell>
          <cell r="R6544">
            <v>0</v>
          </cell>
          <cell r="S6544">
            <v>0</v>
          </cell>
        </row>
        <row r="6545">
          <cell r="C6545">
            <v>0</v>
          </cell>
          <cell r="D6545">
            <v>0</v>
          </cell>
          <cell r="E6545">
            <v>0</v>
          </cell>
          <cell r="F6545">
            <v>0</v>
          </cell>
          <cell r="H6545">
            <v>0</v>
          </cell>
          <cell r="Q6545">
            <v>0</v>
          </cell>
          <cell r="R6545">
            <v>0</v>
          </cell>
          <cell r="S6545">
            <v>0</v>
          </cell>
        </row>
        <row r="6546">
          <cell r="C6546">
            <v>0</v>
          </cell>
          <cell r="D6546">
            <v>0</v>
          </cell>
          <cell r="E6546">
            <v>0</v>
          </cell>
          <cell r="F6546">
            <v>0</v>
          </cell>
          <cell r="H6546">
            <v>0</v>
          </cell>
          <cell r="Q6546">
            <v>0</v>
          </cell>
          <cell r="R6546">
            <v>0</v>
          </cell>
          <cell r="S6546">
            <v>0</v>
          </cell>
        </row>
        <row r="6547">
          <cell r="B6547">
            <v>4</v>
          </cell>
          <cell r="C6547" t="str">
            <v>基本直接费</v>
          </cell>
          <cell r="G6547">
            <v>50.19347167630071</v>
          </cell>
        </row>
        <row r="6548">
          <cell r="B6548">
            <v>5</v>
          </cell>
          <cell r="C6548" t="str">
            <v>其他直接费</v>
          </cell>
          <cell r="G6548">
            <v>8.1496887646297242</v>
          </cell>
        </row>
        <row r="6549">
          <cell r="B6549">
            <v>6</v>
          </cell>
          <cell r="C6549" t="str">
            <v>间接费</v>
          </cell>
          <cell r="G6549">
            <v>3.7777815524224323</v>
          </cell>
        </row>
        <row r="6550">
          <cell r="B6550">
            <v>7</v>
          </cell>
          <cell r="C6550" t="str">
            <v>合计</v>
          </cell>
          <cell r="G6550">
            <v>62.120941993352865</v>
          </cell>
        </row>
        <row r="6552">
          <cell r="B6552" t="str">
            <v>单   价   分   析   表</v>
          </cell>
          <cell r="J6552" t="str">
            <v>工序划分</v>
          </cell>
          <cell r="Q6552" t="str">
            <v>汇总项</v>
          </cell>
        </row>
        <row r="6553">
          <cell r="H6553">
            <v>128.5779763798628</v>
          </cell>
          <cell r="J6553" t="str">
            <v>222,1</v>
          </cell>
          <cell r="K6553" t="str">
            <v>1=120</v>
          </cell>
          <cell r="L6553" t="str">
            <v>1=111</v>
          </cell>
        </row>
        <row r="6554">
          <cell r="A6554" t="str">
            <v>BOQ系数</v>
          </cell>
          <cell r="B6554" t="str">
            <v>项目编号:</v>
          </cell>
          <cell r="C6554" t="str">
            <v>砼沟100*200</v>
          </cell>
          <cell r="G6554" t="str">
            <v>数量</v>
          </cell>
          <cell r="H6554">
            <v>25</v>
          </cell>
          <cell r="I6554" t="str">
            <v>单价</v>
          </cell>
        </row>
        <row r="6555">
          <cell r="B6555" t="str">
            <v>项目名称:</v>
          </cell>
          <cell r="C6555" t="str">
            <v>Form drainage channel or cable duct internal size 100mm wide x 100mm deep in concrete floor slab including forming rebate 50mm wide x 75mm deep to top inner edges of channel wall to receive chequer plate cover (m.s.)</v>
          </cell>
          <cell r="G6555" t="str">
            <v>单位</v>
          </cell>
          <cell r="H6555">
            <v>0</v>
          </cell>
          <cell r="I6555">
            <v>5.1431190551945125</v>
          </cell>
          <cell r="J6555" t="str">
            <v xml:space="preserve">砼沟槽 </v>
          </cell>
          <cell r="K6555" t="str">
            <v>挖</v>
          </cell>
          <cell r="L6555" t="str">
            <v>弃运</v>
          </cell>
        </row>
        <row r="6556">
          <cell r="A6556" t="str">
            <v>砼沟100*200</v>
          </cell>
          <cell r="B6556" t="str">
            <v>单   价:</v>
          </cell>
          <cell r="C6556">
            <v>5.1431190551945125</v>
          </cell>
          <cell r="D6556" t="str">
            <v>USD/</v>
          </cell>
          <cell r="G6556" t="str">
            <v>定额单位</v>
          </cell>
          <cell r="I6556">
            <v>500</v>
          </cell>
        </row>
        <row r="6557">
          <cell r="A6557" t="str">
            <v>定额号</v>
          </cell>
          <cell r="B6557" t="str">
            <v>E01</v>
          </cell>
          <cell r="C6557" t="str">
            <v>名称及规格</v>
          </cell>
          <cell r="D6557" t="str">
            <v>单位</v>
          </cell>
          <cell r="E6557" t="str">
            <v>数  量</v>
          </cell>
          <cell r="F6557" t="str">
            <v>单价</v>
          </cell>
          <cell r="G6557" t="str">
            <v>合价</v>
          </cell>
          <cell r="J6557" t="str">
            <v>10m3</v>
          </cell>
          <cell r="K6557" t="str">
            <v>100M3</v>
          </cell>
          <cell r="L6557" t="str">
            <v>100m3</v>
          </cell>
          <cell r="Q6557" t="str">
            <v>数量汇总</v>
          </cell>
          <cell r="R6557" t="str">
            <v>价格汇总(美元)</v>
          </cell>
          <cell r="S6557" t="str">
            <v>价格汇总(当地币)</v>
          </cell>
        </row>
        <row r="6558">
          <cell r="G6558" t="str">
            <v>美元</v>
          </cell>
          <cell r="H6558" t="str">
            <v>当地币</v>
          </cell>
          <cell r="J6558">
            <v>5.0000000000000001E-3</v>
          </cell>
          <cell r="K6558">
            <v>1.0000000000000002E-4</v>
          </cell>
          <cell r="L6558">
            <v>1.0000000000000002E-4</v>
          </cell>
        </row>
        <row r="6559">
          <cell r="A6559" t="str">
            <v>L00</v>
          </cell>
          <cell r="B6559">
            <v>1</v>
          </cell>
          <cell r="C6559" t="str">
            <v>人工</v>
          </cell>
          <cell r="G6559">
            <v>0.76946645393721069</v>
          </cell>
          <cell r="H6559">
            <v>74.753666000000024</v>
          </cell>
          <cell r="Q6559">
            <v>0</v>
          </cell>
          <cell r="R6559">
            <v>19.236661348430268</v>
          </cell>
          <cell r="S6559">
            <v>1868.8416500000005</v>
          </cell>
        </row>
        <row r="6560">
          <cell r="A6560" t="str">
            <v>L10</v>
          </cell>
          <cell r="B6560">
            <v>1.1000000000000001</v>
          </cell>
          <cell r="C6560" t="str">
            <v>力工</v>
          </cell>
          <cell r="D6560" t="str">
            <v>day</v>
          </cell>
          <cell r="E6560">
            <v>0.19045520000000005</v>
          </cell>
          <cell r="F6560">
            <v>2.8821410190427175</v>
          </cell>
          <cell r="G6560">
            <v>0.54891874420998465</v>
          </cell>
          <cell r="H6560">
            <v>53.327456000000012</v>
          </cell>
          <cell r="J6560">
            <v>38.080000000000005</v>
          </cell>
          <cell r="K6560">
            <v>0.55199999999999994</v>
          </cell>
          <cell r="Q6560">
            <v>4.7613800000000008</v>
          </cell>
          <cell r="R6560">
            <v>13.722968605249616</v>
          </cell>
          <cell r="S6560">
            <v>1333.1864000000003</v>
          </cell>
        </row>
        <row r="6561">
          <cell r="A6561" t="str">
            <v>L20</v>
          </cell>
          <cell r="B6561">
            <v>1.2</v>
          </cell>
          <cell r="C6561" t="str">
            <v>技工</v>
          </cell>
          <cell r="D6561" t="str">
            <v>day</v>
          </cell>
          <cell r="E6561">
            <v>4.7613800000000012E-2</v>
          </cell>
          <cell r="F6561">
            <v>4.6320123520329384</v>
          </cell>
          <cell r="G6561">
            <v>0.22054770972722598</v>
          </cell>
          <cell r="H6561">
            <v>21.426210000000005</v>
          </cell>
          <cell r="J6561">
            <v>9.5200000000000014</v>
          </cell>
          <cell r="K6561">
            <v>0.13799999999999998</v>
          </cell>
          <cell r="Q6561">
            <v>1.1903450000000002</v>
          </cell>
          <cell r="R6561">
            <v>5.5136927431806493</v>
          </cell>
          <cell r="S6561">
            <v>535.65525000000014</v>
          </cell>
        </row>
        <row r="6562">
          <cell r="A6562" t="str">
            <v>M000</v>
          </cell>
          <cell r="B6562">
            <v>2</v>
          </cell>
          <cell r="C6562" t="str">
            <v>建筑材料</v>
          </cell>
          <cell r="G6562">
            <v>3.3684928615542971</v>
          </cell>
          <cell r="H6562">
            <v>327.24908149999999</v>
          </cell>
          <cell r="Q6562">
            <v>0</v>
          </cell>
          <cell r="R6562">
            <v>84.212321538857424</v>
          </cell>
          <cell r="S6562">
            <v>8181.2270374999998</v>
          </cell>
        </row>
        <row r="6563">
          <cell r="A6563" t="str">
            <v>C25</v>
          </cell>
          <cell r="C6563" t="str">
            <v>混凝土C25</v>
          </cell>
          <cell r="D6563" t="str">
            <v>m3</v>
          </cell>
          <cell r="E6563">
            <v>5.0999999999999997E-2</v>
          </cell>
          <cell r="F6563">
            <v>58.37</v>
          </cell>
          <cell r="G6563">
            <v>2.9768699999999995</v>
          </cell>
          <cell r="H6563">
            <v>289.20292049999995</v>
          </cell>
          <cell r="J6563">
            <v>10.199999999999999</v>
          </cell>
          <cell r="Q6563">
            <v>1.2749999999999999</v>
          </cell>
          <cell r="R6563">
            <v>74.421749999999989</v>
          </cell>
          <cell r="S6563">
            <v>7230.0730124999991</v>
          </cell>
        </row>
        <row r="6564">
          <cell r="A6564" t="str">
            <v>G08</v>
          </cell>
          <cell r="C6564" t="str">
            <v>型钢</v>
          </cell>
          <cell r="D6564" t="str">
            <v>t</v>
          </cell>
          <cell r="E6564">
            <v>4.4999999999999996E-5</v>
          </cell>
          <cell r="F6564">
            <v>788.18013381369019</v>
          </cell>
          <cell r="G6564">
            <v>3.5468106021616055E-2</v>
          </cell>
          <cell r="H6564">
            <v>3.4457265000000001</v>
          </cell>
          <cell r="J6564">
            <v>8.9999999999999993E-3</v>
          </cell>
          <cell r="Q6564">
            <v>1.1249999999999999E-3</v>
          </cell>
          <cell r="R6564">
            <v>0.88670265054040143</v>
          </cell>
          <cell r="S6564">
            <v>86.143162500000003</v>
          </cell>
        </row>
        <row r="6565">
          <cell r="A6565" t="str">
            <v>G09</v>
          </cell>
          <cell r="C6565" t="str">
            <v>钢模板</v>
          </cell>
          <cell r="D6565" t="str">
            <v>t</v>
          </cell>
          <cell r="E6565">
            <v>2.8500000000000004E-4</v>
          </cell>
          <cell r="F6565">
            <v>788.18013381369019</v>
          </cell>
          <cell r="G6565">
            <v>0.22463133813690173</v>
          </cell>
          <cell r="H6565">
            <v>21.822934500000002</v>
          </cell>
          <cell r="J6565">
            <v>5.7000000000000002E-2</v>
          </cell>
          <cell r="Q6565">
            <v>7.1250000000000011E-3</v>
          </cell>
          <cell r="R6565">
            <v>5.6157834534225435</v>
          </cell>
          <cell r="S6565">
            <v>545.57336250000003</v>
          </cell>
        </row>
        <row r="6566">
          <cell r="A6566" t="str">
            <v>G11</v>
          </cell>
          <cell r="C6566" t="str">
            <v>铁件</v>
          </cell>
          <cell r="D6566" t="str">
            <v>kg</v>
          </cell>
          <cell r="E6566">
            <v>0.14349999999999999</v>
          </cell>
          <cell r="F6566">
            <v>0.91610910962429226</v>
          </cell>
          <cell r="G6566">
            <v>0.13146165723108594</v>
          </cell>
          <cell r="H6566">
            <v>12.7715</v>
          </cell>
          <cell r="J6566">
            <v>28.7</v>
          </cell>
          <cell r="Q6566">
            <v>3.5874999999999999</v>
          </cell>
          <cell r="R6566">
            <v>3.2865414307771483</v>
          </cell>
          <cell r="S6566">
            <v>319.28749999999997</v>
          </cell>
        </row>
        <row r="6567">
          <cell r="C6567">
            <v>0</v>
          </cell>
          <cell r="D6567">
            <v>0</v>
          </cell>
          <cell r="E6567">
            <v>0</v>
          </cell>
          <cell r="F6567">
            <v>0</v>
          </cell>
          <cell r="G6567">
            <v>0</v>
          </cell>
          <cell r="H6567">
            <v>0</v>
          </cell>
          <cell r="Q6567">
            <v>0</v>
          </cell>
          <cell r="R6567">
            <v>0</v>
          </cell>
          <cell r="S6567">
            <v>0</v>
          </cell>
        </row>
        <row r="6568">
          <cell r="A6568" t="str">
            <v>Y08</v>
          </cell>
          <cell r="C6568" t="str">
            <v>水</v>
          </cell>
          <cell r="D6568" t="str">
            <v>m3</v>
          </cell>
          <cell r="E6568">
            <v>1.2000000000000002E-4</v>
          </cell>
          <cell r="F6568">
            <v>0.51466803911477099</v>
          </cell>
          <cell r="G6568">
            <v>6.1760164693772527E-5</v>
          </cell>
          <cell r="H6568">
            <v>6.000000000000001E-3</v>
          </cell>
          <cell r="L6568">
            <v>1.2</v>
          </cell>
          <cell r="Q6568">
            <v>3.0000000000000005E-3</v>
          </cell>
          <cell r="R6568">
            <v>1.5440041173443132E-3</v>
          </cell>
          <cell r="S6568">
            <v>0.15000000000000002</v>
          </cell>
        </row>
        <row r="6569">
          <cell r="C6569">
            <v>0</v>
          </cell>
          <cell r="D6569">
            <v>0</v>
          </cell>
          <cell r="E6569">
            <v>0</v>
          </cell>
          <cell r="F6569">
            <v>0</v>
          </cell>
          <cell r="G6569">
            <v>0</v>
          </cell>
          <cell r="H6569">
            <v>0</v>
          </cell>
          <cell r="Q6569">
            <v>0</v>
          </cell>
          <cell r="R6569">
            <v>0</v>
          </cell>
          <cell r="S6569">
            <v>0</v>
          </cell>
        </row>
        <row r="6570">
          <cell r="C6570">
            <v>0</v>
          </cell>
          <cell r="D6570">
            <v>0</v>
          </cell>
          <cell r="E6570">
            <v>0</v>
          </cell>
          <cell r="F6570">
            <v>0</v>
          </cell>
          <cell r="G6570">
            <v>0</v>
          </cell>
          <cell r="H6570">
            <v>0</v>
          </cell>
          <cell r="Q6570">
            <v>0</v>
          </cell>
          <cell r="R6570">
            <v>0</v>
          </cell>
          <cell r="S6570">
            <v>0</v>
          </cell>
        </row>
        <row r="6571">
          <cell r="C6571">
            <v>0</v>
          </cell>
          <cell r="D6571">
            <v>0</v>
          </cell>
          <cell r="E6571">
            <v>0</v>
          </cell>
          <cell r="F6571">
            <v>0</v>
          </cell>
          <cell r="G6571">
            <v>0</v>
          </cell>
          <cell r="H6571">
            <v>0</v>
          </cell>
          <cell r="Q6571">
            <v>0</v>
          </cell>
          <cell r="R6571">
            <v>0</v>
          </cell>
          <cell r="S6571">
            <v>0</v>
          </cell>
        </row>
        <row r="6572">
          <cell r="C6572">
            <v>0</v>
          </cell>
          <cell r="D6572">
            <v>0</v>
          </cell>
          <cell r="E6572">
            <v>0</v>
          </cell>
          <cell r="F6572">
            <v>0</v>
          </cell>
          <cell r="G6572">
            <v>0</v>
          </cell>
          <cell r="H6572">
            <v>0</v>
          </cell>
          <cell r="Q6572">
            <v>0</v>
          </cell>
          <cell r="R6572">
            <v>0</v>
          </cell>
          <cell r="S6572">
            <v>0</v>
          </cell>
        </row>
        <row r="6573">
          <cell r="C6573">
            <v>0</v>
          </cell>
          <cell r="D6573">
            <v>0</v>
          </cell>
          <cell r="E6573">
            <v>0</v>
          </cell>
          <cell r="F6573">
            <v>0</v>
          </cell>
          <cell r="G6573">
            <v>0</v>
          </cell>
          <cell r="H6573">
            <v>0</v>
          </cell>
          <cell r="Q6573">
            <v>0</v>
          </cell>
          <cell r="R6573">
            <v>0</v>
          </cell>
          <cell r="S6573">
            <v>0</v>
          </cell>
        </row>
        <row r="6574">
          <cell r="C6574">
            <v>0</v>
          </cell>
          <cell r="D6574">
            <v>0</v>
          </cell>
          <cell r="E6574">
            <v>0</v>
          </cell>
          <cell r="F6574">
            <v>0</v>
          </cell>
          <cell r="G6574">
            <v>0</v>
          </cell>
          <cell r="H6574">
            <v>0</v>
          </cell>
          <cell r="Q6574">
            <v>0</v>
          </cell>
          <cell r="R6574">
            <v>0</v>
          </cell>
          <cell r="S6574">
            <v>0</v>
          </cell>
        </row>
        <row r="6575">
          <cell r="C6575">
            <v>0</v>
          </cell>
          <cell r="D6575">
            <v>0</v>
          </cell>
          <cell r="E6575">
            <v>0</v>
          </cell>
          <cell r="F6575">
            <v>0</v>
          </cell>
          <cell r="G6575">
            <v>0</v>
          </cell>
          <cell r="H6575">
            <v>0</v>
          </cell>
          <cell r="Q6575">
            <v>0</v>
          </cell>
          <cell r="R6575">
            <v>0</v>
          </cell>
          <cell r="S6575">
            <v>0</v>
          </cell>
        </row>
        <row r="6576">
          <cell r="C6576">
            <v>0</v>
          </cell>
          <cell r="D6576">
            <v>0</v>
          </cell>
          <cell r="E6576">
            <v>0</v>
          </cell>
          <cell r="F6576">
            <v>0</v>
          </cell>
          <cell r="G6576">
            <v>0</v>
          </cell>
          <cell r="H6576">
            <v>0</v>
          </cell>
          <cell r="Q6576">
            <v>0</v>
          </cell>
          <cell r="R6576">
            <v>0</v>
          </cell>
          <cell r="S6576">
            <v>0</v>
          </cell>
        </row>
        <row r="6577">
          <cell r="C6577">
            <v>0</v>
          </cell>
          <cell r="D6577">
            <v>0</v>
          </cell>
          <cell r="E6577">
            <v>0</v>
          </cell>
          <cell r="F6577">
            <v>0</v>
          </cell>
          <cell r="G6577">
            <v>0</v>
          </cell>
          <cell r="H6577">
            <v>0</v>
          </cell>
          <cell r="Q6577">
            <v>0</v>
          </cell>
          <cell r="R6577">
            <v>0</v>
          </cell>
          <cell r="S6577">
            <v>0</v>
          </cell>
        </row>
        <row r="6578">
          <cell r="C6578">
            <v>0</v>
          </cell>
          <cell r="D6578">
            <v>0</v>
          </cell>
          <cell r="E6578">
            <v>0</v>
          </cell>
          <cell r="F6578">
            <v>0</v>
          </cell>
          <cell r="G6578">
            <v>0</v>
          </cell>
          <cell r="H6578">
            <v>0</v>
          </cell>
          <cell r="Q6578">
            <v>0</v>
          </cell>
          <cell r="R6578">
            <v>0</v>
          </cell>
          <cell r="S6578">
            <v>0</v>
          </cell>
        </row>
        <row r="6579">
          <cell r="C6579">
            <v>0</v>
          </cell>
          <cell r="D6579">
            <v>0</v>
          </cell>
          <cell r="E6579">
            <v>0</v>
          </cell>
          <cell r="F6579">
            <v>0</v>
          </cell>
          <cell r="G6579">
            <v>0</v>
          </cell>
          <cell r="H6579">
            <v>0</v>
          </cell>
          <cell r="Q6579">
            <v>0</v>
          </cell>
          <cell r="R6579">
            <v>0</v>
          </cell>
          <cell r="S6579">
            <v>0</v>
          </cell>
        </row>
        <row r="6580">
          <cell r="C6580">
            <v>0</v>
          </cell>
          <cell r="D6580">
            <v>0</v>
          </cell>
          <cell r="E6580">
            <v>0</v>
          </cell>
          <cell r="F6580">
            <v>0</v>
          </cell>
          <cell r="G6580">
            <v>0</v>
          </cell>
          <cell r="H6580">
            <v>0</v>
          </cell>
          <cell r="Q6580">
            <v>0</v>
          </cell>
          <cell r="R6580">
            <v>0</v>
          </cell>
          <cell r="S6580">
            <v>0</v>
          </cell>
        </row>
        <row r="6581">
          <cell r="C6581">
            <v>0</v>
          </cell>
          <cell r="D6581">
            <v>0</v>
          </cell>
          <cell r="E6581">
            <v>0</v>
          </cell>
          <cell r="F6581">
            <v>0</v>
          </cell>
          <cell r="G6581">
            <v>0</v>
          </cell>
          <cell r="H6581">
            <v>0</v>
          </cell>
          <cell r="Q6581">
            <v>0</v>
          </cell>
          <cell r="R6581">
            <v>0</v>
          </cell>
          <cell r="S6581">
            <v>0</v>
          </cell>
        </row>
        <row r="6582">
          <cell r="A6582" t="str">
            <v>m998</v>
          </cell>
          <cell r="C6582" t="str">
            <v>其它材料费</v>
          </cell>
          <cell r="D6582" t="str">
            <v>%</v>
          </cell>
          <cell r="E6582">
            <v>0</v>
          </cell>
          <cell r="F6582">
            <v>0</v>
          </cell>
          <cell r="G6582">
            <v>0</v>
          </cell>
          <cell r="H6582">
            <v>0</v>
          </cell>
          <cell r="Q6582">
            <v>0</v>
          </cell>
          <cell r="R6582">
            <v>0</v>
          </cell>
          <cell r="S6582">
            <v>0</v>
          </cell>
        </row>
        <row r="6583">
          <cell r="A6583" t="str">
            <v>m999</v>
          </cell>
          <cell r="C6583" t="str">
            <v>其它材料费</v>
          </cell>
          <cell r="D6583" t="str">
            <v>usd</v>
          </cell>
          <cell r="E6583">
            <v>0</v>
          </cell>
          <cell r="F6583">
            <v>1</v>
          </cell>
          <cell r="G6583">
            <v>0</v>
          </cell>
          <cell r="H6583">
            <v>0</v>
          </cell>
          <cell r="Q6583">
            <v>0</v>
          </cell>
          <cell r="R6583">
            <v>0</v>
          </cell>
          <cell r="S6583">
            <v>0</v>
          </cell>
        </row>
        <row r="6584">
          <cell r="A6584" t="str">
            <v>E000</v>
          </cell>
          <cell r="B6584">
            <v>3</v>
          </cell>
          <cell r="C6584" t="str">
            <v>施工设备</v>
          </cell>
          <cell r="G6584">
            <v>1.766022827476614E-2</v>
          </cell>
          <cell r="H6584">
            <v>1.7156911768935306</v>
          </cell>
          <cell r="Q6584">
            <v>0</v>
          </cell>
          <cell r="R6584">
            <v>0.44150570686915352</v>
          </cell>
          <cell r="S6584">
            <v>42.892279422338262</v>
          </cell>
        </row>
        <row r="6585">
          <cell r="A6585" t="str">
            <v>E800</v>
          </cell>
          <cell r="C6585" t="str">
            <v>其他机械费</v>
          </cell>
          <cell r="D6585" t="str">
            <v>台班</v>
          </cell>
          <cell r="E6585">
            <v>9.3650793650793662E-3</v>
          </cell>
          <cell r="F6585">
            <v>1</v>
          </cell>
          <cell r="G6585">
            <v>9.3650793650793662E-3</v>
          </cell>
          <cell r="H6585">
            <v>0.90981746031746047</v>
          </cell>
          <cell r="J6585">
            <v>1.8730158730158732</v>
          </cell>
          <cell r="Q6585">
            <v>0.23412698412698416</v>
          </cell>
          <cell r="R6585">
            <v>0.23412698412698416</v>
          </cell>
          <cell r="S6585">
            <v>22.74543650793651</v>
          </cell>
        </row>
        <row r="6586">
          <cell r="C6586">
            <v>0</v>
          </cell>
          <cell r="D6586">
            <v>0</v>
          </cell>
          <cell r="E6586">
            <v>0</v>
          </cell>
          <cell r="F6586">
            <v>0</v>
          </cell>
          <cell r="G6586">
            <v>0</v>
          </cell>
          <cell r="H6586">
            <v>0</v>
          </cell>
          <cell r="Q6586">
            <v>0</v>
          </cell>
          <cell r="R6586">
            <v>0</v>
          </cell>
          <cell r="S6586">
            <v>0</v>
          </cell>
        </row>
        <row r="6587">
          <cell r="C6587">
            <v>0</v>
          </cell>
          <cell r="D6587">
            <v>0</v>
          </cell>
          <cell r="E6587">
            <v>0</v>
          </cell>
          <cell r="F6587">
            <v>0</v>
          </cell>
          <cell r="G6587">
            <v>0</v>
          </cell>
          <cell r="H6587">
            <v>0</v>
          </cell>
          <cell r="Q6587">
            <v>0</v>
          </cell>
          <cell r="R6587">
            <v>0</v>
          </cell>
          <cell r="S6587">
            <v>0</v>
          </cell>
        </row>
        <row r="6588">
          <cell r="A6588" t="str">
            <v>E010-1</v>
          </cell>
          <cell r="C6588" t="str">
            <v>履带反铲日立ZX250H-1m3</v>
          </cell>
          <cell r="D6588" t="str">
            <v>台班</v>
          </cell>
          <cell r="E6588">
            <v>2.6000000000000005E-5</v>
          </cell>
          <cell r="F6588">
            <v>194.35600634043132</v>
          </cell>
          <cell r="G6588">
            <v>5.053256164851215E-3</v>
          </cell>
          <cell r="H6588">
            <v>0.49092383641529558</v>
          </cell>
          <cell r="K6588">
            <v>0.26</v>
          </cell>
          <cell r="Q6588">
            <v>6.5000000000000008E-4</v>
          </cell>
          <cell r="R6588">
            <v>0.12633140412128038</v>
          </cell>
          <cell r="S6588">
            <v>12.27309591038239</v>
          </cell>
        </row>
        <row r="6589">
          <cell r="A6589" t="str">
            <v>E012</v>
          </cell>
          <cell r="C6589" t="str">
            <v>山推SD22/220HP</v>
          </cell>
          <cell r="D6589" t="str">
            <v>台班</v>
          </cell>
          <cell r="E6589">
            <v>5.200000000000001E-6</v>
          </cell>
          <cell r="F6589">
            <v>276.00076766337224</v>
          </cell>
          <cell r="G6589">
            <v>1.435203991849536E-3</v>
          </cell>
          <cell r="H6589">
            <v>0.13943006780818243</v>
          </cell>
          <cell r="K6589">
            <v>5.1999999999999998E-2</v>
          </cell>
          <cell r="Q6589">
            <v>1.3000000000000002E-4</v>
          </cell>
          <cell r="R6589">
            <v>3.58800997962384E-2</v>
          </cell>
          <cell r="S6589">
            <v>3.4857516952045606</v>
          </cell>
        </row>
        <row r="6590">
          <cell r="A6590" t="str">
            <v>E501</v>
          </cell>
          <cell r="C6590" t="str">
            <v>自卸车</v>
          </cell>
          <cell r="D6590" t="str">
            <v>台班</v>
          </cell>
          <cell r="E6590">
            <v>8.0000000000000013E-6</v>
          </cell>
          <cell r="F6590">
            <v>136.63857054583232</v>
          </cell>
          <cell r="G6590">
            <v>1.0931085643666588E-3</v>
          </cell>
          <cell r="H6590">
            <v>0.10619549702822091</v>
          </cell>
          <cell r="L6590">
            <v>0.08</v>
          </cell>
          <cell r="Q6590">
            <v>2.0000000000000004E-4</v>
          </cell>
          <cell r="R6590">
            <v>2.732771410916647E-2</v>
          </cell>
          <cell r="S6590">
            <v>2.6548874257055228</v>
          </cell>
        </row>
        <row r="6591">
          <cell r="A6591" t="str">
            <v>E711-1</v>
          </cell>
          <cell r="C6591" t="str">
            <v>洒水车6000L</v>
          </cell>
          <cell r="D6591" t="str">
            <v>台班</v>
          </cell>
          <cell r="E6591">
            <v>4.0000000000000007E-6</v>
          </cell>
          <cell r="F6591">
            <v>178.39504715484043</v>
          </cell>
          <cell r="G6591">
            <v>7.1358018861936178E-4</v>
          </cell>
          <cell r="H6591">
            <v>6.9324315324371E-2</v>
          </cell>
          <cell r="L6591">
            <v>0.04</v>
          </cell>
          <cell r="Q6591">
            <v>1.0000000000000002E-4</v>
          </cell>
          <cell r="R6591">
            <v>1.7839504715484046E-2</v>
          </cell>
          <cell r="S6591">
            <v>1.733107883109275</v>
          </cell>
        </row>
        <row r="6592">
          <cell r="C6592">
            <v>0</v>
          </cell>
          <cell r="D6592">
            <v>0</v>
          </cell>
          <cell r="E6592">
            <v>0</v>
          </cell>
          <cell r="F6592">
            <v>0</v>
          </cell>
          <cell r="G6592">
            <v>0</v>
          </cell>
          <cell r="H6592">
            <v>0</v>
          </cell>
          <cell r="Q6592">
            <v>0</v>
          </cell>
          <cell r="R6592">
            <v>0</v>
          </cell>
          <cell r="S6592">
            <v>0</v>
          </cell>
        </row>
        <row r="6593">
          <cell r="C6593">
            <v>0</v>
          </cell>
          <cell r="D6593">
            <v>0</v>
          </cell>
          <cell r="E6593">
            <v>0</v>
          </cell>
          <cell r="F6593">
            <v>0</v>
          </cell>
          <cell r="G6593">
            <v>0</v>
          </cell>
          <cell r="H6593">
            <v>0</v>
          </cell>
          <cell r="Q6593">
            <v>0</v>
          </cell>
          <cell r="R6593">
            <v>0</v>
          </cell>
          <cell r="S6593">
            <v>0</v>
          </cell>
        </row>
        <row r="6594">
          <cell r="C6594">
            <v>0</v>
          </cell>
          <cell r="D6594">
            <v>0</v>
          </cell>
          <cell r="E6594">
            <v>0</v>
          </cell>
          <cell r="F6594">
            <v>0</v>
          </cell>
          <cell r="G6594">
            <v>0</v>
          </cell>
          <cell r="H6594">
            <v>0</v>
          </cell>
          <cell r="Q6594">
            <v>0</v>
          </cell>
          <cell r="R6594">
            <v>0</v>
          </cell>
          <cell r="S6594">
            <v>0</v>
          </cell>
        </row>
        <row r="6595">
          <cell r="C6595">
            <v>0</v>
          </cell>
          <cell r="D6595">
            <v>0</v>
          </cell>
          <cell r="E6595">
            <v>0</v>
          </cell>
          <cell r="F6595">
            <v>0</v>
          </cell>
          <cell r="H6595">
            <v>0</v>
          </cell>
          <cell r="Q6595">
            <v>0</v>
          </cell>
          <cell r="R6595">
            <v>0</v>
          </cell>
          <cell r="S6595">
            <v>0</v>
          </cell>
        </row>
        <row r="6596">
          <cell r="C6596">
            <v>0</v>
          </cell>
          <cell r="D6596">
            <v>0</v>
          </cell>
          <cell r="E6596">
            <v>0</v>
          </cell>
          <cell r="F6596">
            <v>0</v>
          </cell>
          <cell r="H6596">
            <v>0</v>
          </cell>
          <cell r="Q6596">
            <v>0</v>
          </cell>
          <cell r="R6596">
            <v>0</v>
          </cell>
          <cell r="S6596">
            <v>0</v>
          </cell>
        </row>
        <row r="6597">
          <cell r="B6597">
            <v>4</v>
          </cell>
          <cell r="C6597" t="str">
            <v>基本直接费</v>
          </cell>
          <cell r="G6597">
            <v>4.1556195437662744</v>
          </cell>
        </row>
        <row r="6598">
          <cell r="B6598">
            <v>5</v>
          </cell>
          <cell r="C6598" t="str">
            <v>其他直接费</v>
          </cell>
          <cell r="G6598">
            <v>0.67472929795167591</v>
          </cell>
        </row>
        <row r="6599">
          <cell r="B6599">
            <v>6</v>
          </cell>
          <cell r="C6599" t="str">
            <v>间接费</v>
          </cell>
          <cell r="G6599">
            <v>0.31277021347656231</v>
          </cell>
        </row>
        <row r="6600">
          <cell r="B6600">
            <v>7</v>
          </cell>
          <cell r="C6600" t="str">
            <v>合计</v>
          </cell>
          <cell r="G6600">
            <v>5.1431190551945125</v>
          </cell>
        </row>
        <row r="6602">
          <cell r="B6602" t="str">
            <v>单   价   分   析   表</v>
          </cell>
          <cell r="J6602" t="str">
            <v>工序划分</v>
          </cell>
          <cell r="Q6602" t="str">
            <v>汇总项</v>
          </cell>
        </row>
        <row r="6603">
          <cell r="J6603" t="str">
            <v>1=120</v>
          </cell>
          <cell r="K6603" t="str">
            <v>1=111</v>
          </cell>
          <cell r="L6603" t="str">
            <v>793，4</v>
          </cell>
          <cell r="M6603" t="str">
            <v>793,5</v>
          </cell>
        </row>
        <row r="6604">
          <cell r="A6604" t="str">
            <v>BOQ系数</v>
          </cell>
          <cell r="B6604" t="str">
            <v>项目编号:</v>
          </cell>
          <cell r="C6604" t="str">
            <v>项目牌</v>
          </cell>
          <cell r="G6604" t="str">
            <v>数量</v>
          </cell>
          <cell r="H6604">
            <v>1</v>
          </cell>
          <cell r="I6604" t="str">
            <v>单价</v>
          </cell>
        </row>
        <row r="6605">
          <cell r="B6605" t="str">
            <v>项目名称:</v>
          </cell>
          <cell r="C6605" t="str">
            <v xml:space="preserve">Provide all materials and construct signboard as detailed on drawing.  Include for painting, decorating and anchoring of the signboard to the ground using 300mm x 300mm x 600mm deep mass concrete footing, all as detailed </v>
          </cell>
          <cell r="G6605" t="str">
            <v>单位</v>
          </cell>
          <cell r="H6605">
            <v>0</v>
          </cell>
          <cell r="I6605">
            <v>1032.1456689811382</v>
          </cell>
          <cell r="J6605" t="str">
            <v>挖</v>
          </cell>
          <cell r="K6605" t="str">
            <v>弃运</v>
          </cell>
          <cell r="L6605" t="str">
            <v>砼基础</v>
          </cell>
          <cell r="M6605" t="str">
            <v>钢筋</v>
          </cell>
          <cell r="N6605" t="str">
            <v>板</v>
          </cell>
        </row>
        <row r="6606">
          <cell r="A6606" t="str">
            <v>项目牌</v>
          </cell>
          <cell r="B6606" t="str">
            <v>单   价:</v>
          </cell>
          <cell r="C6606">
            <v>1032.1456689811382</v>
          </cell>
          <cell r="D6606" t="str">
            <v>USD/</v>
          </cell>
          <cell r="G6606" t="str">
            <v>定额单位</v>
          </cell>
          <cell r="I6606">
            <v>100273</v>
          </cell>
        </row>
        <row r="6607">
          <cell r="A6607" t="str">
            <v>定额号</v>
          </cell>
          <cell r="B6607" t="str">
            <v>E01</v>
          </cell>
          <cell r="C6607" t="str">
            <v>名称及规格</v>
          </cell>
          <cell r="D6607" t="str">
            <v>单位</v>
          </cell>
          <cell r="E6607" t="str">
            <v>数  量</v>
          </cell>
          <cell r="F6607" t="str">
            <v>单价</v>
          </cell>
          <cell r="G6607" t="str">
            <v>合价</v>
          </cell>
          <cell r="J6607" t="str">
            <v>100M3</v>
          </cell>
          <cell r="K6607" t="str">
            <v>100m3</v>
          </cell>
          <cell r="L6607" t="str">
            <v>10m3</v>
          </cell>
          <cell r="M6607" t="str">
            <v>T</v>
          </cell>
          <cell r="Q6607" t="str">
            <v>数量汇总</v>
          </cell>
          <cell r="R6607" t="str">
            <v>价格汇总(美元)</v>
          </cell>
          <cell r="S6607" t="str">
            <v>价格汇总(当地币)</v>
          </cell>
        </row>
        <row r="6608">
          <cell r="G6608" t="str">
            <v>美元</v>
          </cell>
          <cell r="H6608" t="str">
            <v>当地币</v>
          </cell>
          <cell r="J6608">
            <v>5.4000000000000001E-4</v>
          </cell>
          <cell r="K6608">
            <v>5.4000000000000001E-4</v>
          </cell>
          <cell r="L6608">
            <v>5.4000000000000003E-3</v>
          </cell>
          <cell r="M6608">
            <v>3.2400000000000001E-4</v>
          </cell>
          <cell r="N6608">
            <v>1</v>
          </cell>
        </row>
        <row r="6609">
          <cell r="A6609" t="str">
            <v>L00</v>
          </cell>
          <cell r="B6609">
            <v>1</v>
          </cell>
          <cell r="C6609" t="str">
            <v>人工</v>
          </cell>
          <cell r="G6609">
            <v>0.39502331240349975</v>
          </cell>
          <cell r="H6609">
            <v>38.376514800000002</v>
          </cell>
          <cell r="Q6609">
            <v>0</v>
          </cell>
          <cell r="R6609">
            <v>0.39502331240349975</v>
          </cell>
          <cell r="S6609">
            <v>38.376514800000002</v>
          </cell>
        </row>
        <row r="6610">
          <cell r="A6610" t="str">
            <v>L10</v>
          </cell>
          <cell r="B6610">
            <v>1.1000000000000001</v>
          </cell>
          <cell r="C6610" t="str">
            <v>力工</v>
          </cell>
          <cell r="D6610" t="str">
            <v>day</v>
          </cell>
          <cell r="E6610">
            <v>9.777456000000001E-2</v>
          </cell>
          <cell r="F6610">
            <v>2.8821410190427175</v>
          </cell>
          <cell r="G6610">
            <v>0.28180006999485335</v>
          </cell>
          <cell r="H6610">
            <v>27.376876800000005</v>
          </cell>
          <cell r="J6610">
            <v>0.55199999999999994</v>
          </cell>
          <cell r="L6610">
            <v>17.36</v>
          </cell>
          <cell r="M6610">
            <v>11.520000000000001</v>
          </cell>
          <cell r="Q6610">
            <v>9.777456000000001E-2</v>
          </cell>
          <cell r="R6610">
            <v>0.28180006999485335</v>
          </cell>
          <cell r="S6610">
            <v>27.376876800000005</v>
          </cell>
        </row>
        <row r="6611">
          <cell r="A6611" t="str">
            <v>L20</v>
          </cell>
          <cell r="B6611">
            <v>1.2</v>
          </cell>
          <cell r="C6611" t="str">
            <v>技工</v>
          </cell>
          <cell r="D6611" t="str">
            <v>day</v>
          </cell>
          <cell r="E6611">
            <v>2.4443640000000003E-2</v>
          </cell>
          <cell r="F6611">
            <v>4.6320123520329384</v>
          </cell>
          <cell r="G6611">
            <v>0.11322324240864642</v>
          </cell>
          <cell r="H6611">
            <v>10.999638000000001</v>
          </cell>
          <cell r="J6611">
            <v>0.13799999999999998</v>
          </cell>
          <cell r="L6611">
            <v>4.34</v>
          </cell>
          <cell r="M6611">
            <v>2.8800000000000003</v>
          </cell>
          <cell r="Q6611">
            <v>2.4443640000000003E-2</v>
          </cell>
          <cell r="R6611">
            <v>0.11322324240864642</v>
          </cell>
          <cell r="S6611">
            <v>10.999638000000001</v>
          </cell>
        </row>
        <row r="6612">
          <cell r="A6612" t="str">
            <v>M000</v>
          </cell>
          <cell r="B6612">
            <v>2</v>
          </cell>
          <cell r="C6612" t="str">
            <v>建筑材料</v>
          </cell>
          <cell r="G6612">
            <v>833.52631014018073</v>
          </cell>
          <cell r="H6612">
            <v>80977.081030118556</v>
          </cell>
          <cell r="Q6612">
            <v>0</v>
          </cell>
          <cell r="R6612">
            <v>833.52631014018073</v>
          </cell>
          <cell r="S6612">
            <v>80977.081030118556</v>
          </cell>
        </row>
        <row r="6613">
          <cell r="A6613" t="str">
            <v>C25</v>
          </cell>
          <cell r="C6613" t="str">
            <v>混凝土C25</v>
          </cell>
          <cell r="D6613" t="str">
            <v>m3</v>
          </cell>
          <cell r="E6613">
            <v>5.5079999999999997E-2</v>
          </cell>
          <cell r="F6613">
            <v>58.37</v>
          </cell>
          <cell r="G6613">
            <v>3.2150195999999998</v>
          </cell>
          <cell r="H6613">
            <v>312.33915414000001</v>
          </cell>
          <cell r="L6613">
            <v>10.199999999999999</v>
          </cell>
          <cell r="Q6613">
            <v>5.5079999999999997E-2</v>
          </cell>
          <cell r="R6613">
            <v>3.2150195999999998</v>
          </cell>
          <cell r="S6613">
            <v>312.33915414000001</v>
          </cell>
        </row>
        <row r="6614">
          <cell r="A6614" t="str">
            <v>G08</v>
          </cell>
          <cell r="C6614" t="str">
            <v>型钢</v>
          </cell>
          <cell r="D6614" t="str">
            <v>t</v>
          </cell>
          <cell r="E6614">
            <v>1.0530215999999999</v>
          </cell>
          <cell r="F6614">
            <v>788.18013381369019</v>
          </cell>
          <cell r="G6614">
            <v>829.97070559670601</v>
          </cell>
          <cell r="H6614">
            <v>80631.654048719996</v>
          </cell>
          <cell r="L6614">
            <v>4.0000000000000001E-3</v>
          </cell>
          <cell r="N6614">
            <v>1.0529999999999999</v>
          </cell>
          <cell r="Q6614">
            <v>1.0530215999999999</v>
          </cell>
          <cell r="R6614">
            <v>829.97070559670601</v>
          </cell>
          <cell r="S6614">
            <v>80631.654048719996</v>
          </cell>
        </row>
        <row r="6615">
          <cell r="A6615" t="str">
            <v>G09</v>
          </cell>
          <cell r="C6615" t="str">
            <v>钢模板</v>
          </cell>
          <cell r="D6615" t="str">
            <v>t</v>
          </cell>
          <cell r="E6615">
            <v>3.7800000000000004E-5</v>
          </cell>
          <cell r="F6615">
            <v>788.18013381369019</v>
          </cell>
          <cell r="G6615">
            <v>2.9793209058157494E-2</v>
          </cell>
          <cell r="H6615">
            <v>2.8944102600000008</v>
          </cell>
          <cell r="L6615">
            <v>7.0000000000000001E-3</v>
          </cell>
          <cell r="Q6615">
            <v>3.7800000000000004E-5</v>
          </cell>
          <cell r="R6615">
            <v>2.9793209058157494E-2</v>
          </cell>
          <cell r="S6615">
            <v>2.8944102600000008</v>
          </cell>
        </row>
        <row r="6616">
          <cell r="A6616" t="str">
            <v>G11</v>
          </cell>
          <cell r="C6616" t="str">
            <v>铁件</v>
          </cell>
          <cell r="D6616" t="str">
            <v>kg</v>
          </cell>
          <cell r="E6616">
            <v>1.7819999999999999E-2</v>
          </cell>
          <cell r="F6616">
            <v>0.91610910962429226</v>
          </cell>
          <cell r="G6616">
            <v>1.6325064333504887E-2</v>
          </cell>
          <cell r="H6616">
            <v>1.5859799999999999</v>
          </cell>
          <cell r="L6616">
            <v>3.3</v>
          </cell>
          <cell r="Q6616">
            <v>1.7819999999999999E-2</v>
          </cell>
          <cell r="R6616">
            <v>1.6325064333504887E-2</v>
          </cell>
          <cell r="S6616">
            <v>1.5859799999999999</v>
          </cell>
        </row>
        <row r="6617">
          <cell r="A6617" t="str">
            <v>G03</v>
          </cell>
          <cell r="C6617" t="str">
            <v>钢筋10</v>
          </cell>
          <cell r="D6617" t="str">
            <v>t</v>
          </cell>
          <cell r="E6617">
            <v>3.321E-4</v>
          </cell>
          <cell r="F6617">
            <v>788.18013381369019</v>
          </cell>
          <cell r="G6617">
            <v>0.26175462243952652</v>
          </cell>
          <cell r="H6617">
            <v>25.429461570000004</v>
          </cell>
          <cell r="M6617">
            <v>1.0249999999999999</v>
          </cell>
          <cell r="Q6617">
            <v>3.321E-4</v>
          </cell>
          <cell r="R6617">
            <v>0.26175462243952652</v>
          </cell>
          <cell r="S6617">
            <v>25.429461570000004</v>
          </cell>
        </row>
        <row r="6618">
          <cell r="A6618" t="str">
            <v>Y08</v>
          </cell>
          <cell r="C6618" t="str">
            <v>水</v>
          </cell>
          <cell r="D6618" t="str">
            <v>m3</v>
          </cell>
          <cell r="E6618">
            <v>6.4800000000000003E-4</v>
          </cell>
          <cell r="F6618">
            <v>0.51466803911477099</v>
          </cell>
          <cell r="G6618">
            <v>3.335048893463716E-4</v>
          </cell>
          <cell r="H6618">
            <v>3.2400000000000005E-2</v>
          </cell>
          <cell r="K6618">
            <v>1.2</v>
          </cell>
          <cell r="Q6618">
            <v>6.4800000000000003E-4</v>
          </cell>
          <cell r="R6618">
            <v>3.335048893463716E-4</v>
          </cell>
          <cell r="S6618">
            <v>3.2400000000000005E-2</v>
          </cell>
        </row>
        <row r="6619">
          <cell r="A6619" t="str">
            <v>G12</v>
          </cell>
          <cell r="C6619" t="str">
            <v>铁丝</v>
          </cell>
          <cell r="D6619" t="str">
            <v>kg</v>
          </cell>
          <cell r="E6619">
            <v>1.6524E-3</v>
          </cell>
          <cell r="F6619">
            <v>1.646937725167267</v>
          </cell>
          <cell r="G6619">
            <v>2.7213998970663919E-3</v>
          </cell>
          <cell r="H6619">
            <v>0.26438400000000001</v>
          </cell>
          <cell r="M6619">
            <v>5.0999999999999996</v>
          </cell>
          <cell r="Q6619">
            <v>1.6524E-3</v>
          </cell>
          <cell r="R6619">
            <v>2.7213998970663919E-3</v>
          </cell>
          <cell r="S6619">
            <v>0.26438400000000001</v>
          </cell>
        </row>
        <row r="6620">
          <cell r="C6620">
            <v>0</v>
          </cell>
          <cell r="D6620">
            <v>0</v>
          </cell>
          <cell r="E6620">
            <v>0</v>
          </cell>
          <cell r="F6620">
            <v>0</v>
          </cell>
          <cell r="G6620">
            <v>0</v>
          </cell>
          <cell r="H6620">
            <v>0</v>
          </cell>
          <cell r="Q6620">
            <v>0</v>
          </cell>
          <cell r="R6620">
            <v>0</v>
          </cell>
          <cell r="S6620">
            <v>0</v>
          </cell>
        </row>
        <row r="6621">
          <cell r="C6621">
            <v>0</v>
          </cell>
          <cell r="D6621">
            <v>0</v>
          </cell>
          <cell r="E6621">
            <v>0</v>
          </cell>
          <cell r="F6621">
            <v>0</v>
          </cell>
          <cell r="G6621">
            <v>0</v>
          </cell>
          <cell r="H6621">
            <v>0</v>
          </cell>
          <cell r="Q6621">
            <v>0</v>
          </cell>
          <cell r="R6621">
            <v>0</v>
          </cell>
          <cell r="S6621">
            <v>0</v>
          </cell>
        </row>
        <row r="6622">
          <cell r="C6622">
            <v>0</v>
          </cell>
          <cell r="D6622">
            <v>0</v>
          </cell>
          <cell r="E6622">
            <v>0</v>
          </cell>
          <cell r="F6622">
            <v>0</v>
          </cell>
          <cell r="G6622">
            <v>0</v>
          </cell>
          <cell r="H6622">
            <v>0</v>
          </cell>
          <cell r="Q6622">
            <v>0</v>
          </cell>
          <cell r="R6622">
            <v>0</v>
          </cell>
          <cell r="S6622">
            <v>0</v>
          </cell>
        </row>
        <row r="6623">
          <cell r="C6623">
            <v>0</v>
          </cell>
          <cell r="D6623">
            <v>0</v>
          </cell>
          <cell r="E6623">
            <v>0</v>
          </cell>
          <cell r="F6623">
            <v>0</v>
          </cell>
          <cell r="G6623">
            <v>0</v>
          </cell>
          <cell r="H6623">
            <v>0</v>
          </cell>
          <cell r="Q6623">
            <v>0</v>
          </cell>
          <cell r="R6623">
            <v>0</v>
          </cell>
          <cell r="S6623">
            <v>0</v>
          </cell>
        </row>
        <row r="6624">
          <cell r="C6624">
            <v>0</v>
          </cell>
          <cell r="D6624">
            <v>0</v>
          </cell>
          <cell r="E6624">
            <v>0</v>
          </cell>
          <cell r="F6624">
            <v>0</v>
          </cell>
          <cell r="G6624">
            <v>0</v>
          </cell>
          <cell r="H6624">
            <v>0</v>
          </cell>
          <cell r="Q6624">
            <v>0</v>
          </cell>
          <cell r="R6624">
            <v>0</v>
          </cell>
          <cell r="S6624">
            <v>0</v>
          </cell>
        </row>
        <row r="6625">
          <cell r="C6625">
            <v>0</v>
          </cell>
          <cell r="D6625">
            <v>0</v>
          </cell>
          <cell r="E6625">
            <v>0</v>
          </cell>
          <cell r="F6625">
            <v>0</v>
          </cell>
          <cell r="G6625">
            <v>0</v>
          </cell>
          <cell r="H6625">
            <v>0</v>
          </cell>
          <cell r="Q6625">
            <v>0</v>
          </cell>
          <cell r="R6625">
            <v>0</v>
          </cell>
          <cell r="S6625">
            <v>0</v>
          </cell>
        </row>
        <row r="6626">
          <cell r="C6626">
            <v>0</v>
          </cell>
          <cell r="D6626">
            <v>0</v>
          </cell>
          <cell r="E6626">
            <v>0</v>
          </cell>
          <cell r="F6626">
            <v>0</v>
          </cell>
          <cell r="G6626">
            <v>0</v>
          </cell>
          <cell r="H6626">
            <v>0</v>
          </cell>
          <cell r="Q6626">
            <v>0</v>
          </cell>
          <cell r="R6626">
            <v>0</v>
          </cell>
          <cell r="S6626">
            <v>0</v>
          </cell>
        </row>
        <row r="6627">
          <cell r="C6627">
            <v>0</v>
          </cell>
          <cell r="D6627">
            <v>0</v>
          </cell>
          <cell r="E6627">
            <v>0</v>
          </cell>
          <cell r="F6627">
            <v>0</v>
          </cell>
          <cell r="G6627">
            <v>0</v>
          </cell>
          <cell r="H6627">
            <v>0</v>
          </cell>
          <cell r="Q6627">
            <v>0</v>
          </cell>
          <cell r="R6627">
            <v>0</v>
          </cell>
          <cell r="S6627">
            <v>0</v>
          </cell>
        </row>
        <row r="6628">
          <cell r="C6628">
            <v>0</v>
          </cell>
          <cell r="D6628">
            <v>0</v>
          </cell>
          <cell r="E6628">
            <v>0</v>
          </cell>
          <cell r="F6628">
            <v>0</v>
          </cell>
          <cell r="G6628">
            <v>0</v>
          </cell>
          <cell r="H6628">
            <v>0</v>
          </cell>
          <cell r="Q6628">
            <v>0</v>
          </cell>
          <cell r="R6628">
            <v>0</v>
          </cell>
          <cell r="S6628">
            <v>0</v>
          </cell>
        </row>
        <row r="6629">
          <cell r="C6629">
            <v>0</v>
          </cell>
          <cell r="D6629">
            <v>0</v>
          </cell>
          <cell r="E6629">
            <v>0</v>
          </cell>
          <cell r="F6629">
            <v>0</v>
          </cell>
          <cell r="G6629">
            <v>0</v>
          </cell>
          <cell r="H6629">
            <v>0</v>
          </cell>
          <cell r="Q6629">
            <v>0</v>
          </cell>
          <cell r="R6629">
            <v>0</v>
          </cell>
          <cell r="S6629">
            <v>0</v>
          </cell>
        </row>
        <row r="6630">
          <cell r="C6630">
            <v>0</v>
          </cell>
          <cell r="D6630">
            <v>0</v>
          </cell>
          <cell r="E6630">
            <v>0</v>
          </cell>
          <cell r="F6630">
            <v>0</v>
          </cell>
          <cell r="G6630">
            <v>0</v>
          </cell>
          <cell r="H6630">
            <v>0</v>
          </cell>
          <cell r="Q6630">
            <v>0</v>
          </cell>
          <cell r="R6630">
            <v>0</v>
          </cell>
          <cell r="S6630">
            <v>0</v>
          </cell>
        </row>
        <row r="6631">
          <cell r="C6631">
            <v>0</v>
          </cell>
          <cell r="D6631">
            <v>0</v>
          </cell>
          <cell r="E6631">
            <v>0</v>
          </cell>
          <cell r="F6631">
            <v>0</v>
          </cell>
          <cell r="G6631">
            <v>0</v>
          </cell>
          <cell r="H6631">
            <v>0</v>
          </cell>
          <cell r="Q6631">
            <v>0</v>
          </cell>
          <cell r="R6631">
            <v>0</v>
          </cell>
          <cell r="S6631">
            <v>0</v>
          </cell>
        </row>
        <row r="6632">
          <cell r="A6632" t="str">
            <v>m998</v>
          </cell>
          <cell r="C6632" t="str">
            <v>其它材料费</v>
          </cell>
          <cell r="D6632" t="str">
            <v>%</v>
          </cell>
          <cell r="E6632">
            <v>0</v>
          </cell>
          <cell r="F6632">
            <v>0</v>
          </cell>
          <cell r="G6632">
            <v>0</v>
          </cell>
          <cell r="H6632">
            <v>0</v>
          </cell>
          <cell r="Q6632">
            <v>0</v>
          </cell>
          <cell r="R6632">
            <v>0</v>
          </cell>
          <cell r="S6632">
            <v>0</v>
          </cell>
        </row>
        <row r="6633">
          <cell r="A6633" t="str">
            <v>m999</v>
          </cell>
          <cell r="C6633" t="str">
            <v>其它材料费</v>
          </cell>
          <cell r="D6633" t="str">
            <v>usd</v>
          </cell>
          <cell r="E6633">
            <v>2.9657142857142858E-2</v>
          </cell>
          <cell r="F6633">
            <v>1</v>
          </cell>
          <cell r="G6633">
            <v>2.9657142857142858E-2</v>
          </cell>
          <cell r="H6633">
            <v>2.8811914285714288</v>
          </cell>
          <cell r="L6633">
            <v>5.4920634920634921</v>
          </cell>
          <cell r="Q6633">
            <v>2.9657142857142858E-2</v>
          </cell>
          <cell r="R6633">
            <v>2.9657142857142858E-2</v>
          </cell>
          <cell r="S6633">
            <v>2.8811914285714288</v>
          </cell>
        </row>
        <row r="6634">
          <cell r="A6634" t="str">
            <v>E000</v>
          </cell>
          <cell r="B6634">
            <v>3</v>
          </cell>
          <cell r="C6634" t="str">
            <v>施工设备</v>
          </cell>
          <cell r="G6634">
            <v>4.8222375540879991E-2</v>
          </cell>
          <cell r="H6634">
            <v>4.6848037837964913</v>
          </cell>
          <cell r="Q6634">
            <v>0</v>
          </cell>
          <cell r="R6634">
            <v>4.8222375540879991E-2</v>
          </cell>
          <cell r="S6634">
            <v>4.6848037837964913</v>
          </cell>
        </row>
        <row r="6635">
          <cell r="A6635" t="str">
            <v>E800</v>
          </cell>
          <cell r="C6635" t="str">
            <v>其他机械费</v>
          </cell>
          <cell r="D6635" t="str">
            <v>台班</v>
          </cell>
          <cell r="E6635">
            <v>3.4285714285714284E-3</v>
          </cell>
          <cell r="F6635">
            <v>1</v>
          </cell>
          <cell r="G6635">
            <v>3.4285714285714284E-3</v>
          </cell>
          <cell r="H6635">
            <v>0.33308571428571426</v>
          </cell>
          <cell r="L6635">
            <v>0.63492063492063489</v>
          </cell>
          <cell r="Q6635">
            <v>3.4285714285714284E-3</v>
          </cell>
          <cell r="R6635">
            <v>3.4285714285714284E-3</v>
          </cell>
          <cell r="S6635">
            <v>0.33308571428571426</v>
          </cell>
        </row>
        <row r="6636">
          <cell r="C6636">
            <v>0</v>
          </cell>
          <cell r="D6636">
            <v>0</v>
          </cell>
          <cell r="E6636">
            <v>0</v>
          </cell>
          <cell r="F6636">
            <v>0</v>
          </cell>
          <cell r="G6636">
            <v>0</v>
          </cell>
          <cell r="H6636">
            <v>0</v>
          </cell>
          <cell r="Q6636">
            <v>0</v>
          </cell>
          <cell r="R6636">
            <v>0</v>
          </cell>
          <cell r="S6636">
            <v>0</v>
          </cell>
        </row>
        <row r="6637">
          <cell r="C6637">
            <v>0</v>
          </cell>
          <cell r="D6637">
            <v>0</v>
          </cell>
          <cell r="E6637">
            <v>0</v>
          </cell>
          <cell r="F6637">
            <v>0</v>
          </cell>
          <cell r="G6637">
            <v>0</v>
          </cell>
          <cell r="H6637">
            <v>0</v>
          </cell>
          <cell r="Q6637">
            <v>0</v>
          </cell>
          <cell r="R6637">
            <v>0</v>
          </cell>
          <cell r="S6637">
            <v>0</v>
          </cell>
        </row>
        <row r="6638">
          <cell r="A6638" t="str">
            <v>E010-1</v>
          </cell>
          <cell r="C6638" t="str">
            <v>履带反铲日立ZX250H-1m3</v>
          </cell>
          <cell r="D6638" t="str">
            <v>台班</v>
          </cell>
          <cell r="E6638">
            <v>1.404E-4</v>
          </cell>
          <cell r="F6638">
            <v>194.35600634043132</v>
          </cell>
          <cell r="G6638">
            <v>2.7287583290196558E-2</v>
          </cell>
          <cell r="H6638">
            <v>2.6509887166425958</v>
          </cell>
          <cell r="J6638">
            <v>0.26</v>
          </cell>
          <cell r="Q6638">
            <v>1.404E-4</v>
          </cell>
          <cell r="R6638">
            <v>2.7287583290196558E-2</v>
          </cell>
          <cell r="S6638">
            <v>2.6509887166425958</v>
          </cell>
        </row>
        <row r="6639">
          <cell r="A6639" t="str">
            <v>E012</v>
          </cell>
          <cell r="C6639" t="str">
            <v>山推SD22/220HP</v>
          </cell>
          <cell r="D6639" t="str">
            <v>台班</v>
          </cell>
          <cell r="E6639">
            <v>2.8079999999999999E-5</v>
          </cell>
          <cell r="F6639">
            <v>276.00076766337224</v>
          </cell>
          <cell r="G6639">
            <v>7.7501015559874927E-3</v>
          </cell>
          <cell r="H6639">
            <v>0.75292236616418495</v>
          </cell>
          <cell r="J6639">
            <v>5.1999999999999998E-2</v>
          </cell>
          <cell r="Q6639">
            <v>2.8079999999999999E-5</v>
          </cell>
          <cell r="R6639">
            <v>7.7501015559874927E-3</v>
          </cell>
          <cell r="S6639">
            <v>0.75292236616418495</v>
          </cell>
        </row>
        <row r="6640">
          <cell r="A6640" t="str">
            <v>E501</v>
          </cell>
          <cell r="C6640" t="str">
            <v>自卸车</v>
          </cell>
          <cell r="D6640" t="str">
            <v>台班</v>
          </cell>
          <cell r="E6640">
            <v>4.32E-5</v>
          </cell>
          <cell r="F6640">
            <v>136.63857054583232</v>
          </cell>
          <cell r="G6640">
            <v>5.9027862475799567E-3</v>
          </cell>
          <cell r="H6640">
            <v>0.57345568395239277</v>
          </cell>
          <cell r="K6640">
            <v>0.08</v>
          </cell>
          <cell r="Q6640">
            <v>4.32E-5</v>
          </cell>
          <cell r="R6640">
            <v>5.9027862475799567E-3</v>
          </cell>
          <cell r="S6640">
            <v>0.57345568395239277</v>
          </cell>
        </row>
        <row r="6641">
          <cell r="A6641" t="str">
            <v>E711-1</v>
          </cell>
          <cell r="C6641" t="str">
            <v>洒水车6000L</v>
          </cell>
          <cell r="D6641" t="str">
            <v>台班</v>
          </cell>
          <cell r="E6641">
            <v>2.16E-5</v>
          </cell>
          <cell r="F6641">
            <v>178.39504715484043</v>
          </cell>
          <cell r="G6641">
            <v>3.8533330185445531E-3</v>
          </cell>
          <cell r="H6641">
            <v>0.37435130275160333</v>
          </cell>
          <cell r="K6641">
            <v>0.04</v>
          </cell>
          <cell r="Q6641">
            <v>2.16E-5</v>
          </cell>
          <cell r="R6641">
            <v>3.8533330185445531E-3</v>
          </cell>
          <cell r="S6641">
            <v>0.37435130275160333</v>
          </cell>
        </row>
        <row r="6642">
          <cell r="C6642">
            <v>0</v>
          </cell>
          <cell r="D6642">
            <v>0</v>
          </cell>
          <cell r="E6642">
            <v>0</v>
          </cell>
          <cell r="F6642">
            <v>0</v>
          </cell>
          <cell r="G6642">
            <v>0</v>
          </cell>
          <cell r="H6642">
            <v>0</v>
          </cell>
          <cell r="Q6642">
            <v>0</v>
          </cell>
          <cell r="R6642">
            <v>0</v>
          </cell>
          <cell r="S6642">
            <v>0</v>
          </cell>
        </row>
        <row r="6643">
          <cell r="C6643">
            <v>0</v>
          </cell>
          <cell r="D6643">
            <v>0</v>
          </cell>
          <cell r="E6643">
            <v>0</v>
          </cell>
          <cell r="F6643">
            <v>0</v>
          </cell>
          <cell r="G6643">
            <v>0</v>
          </cell>
          <cell r="H6643">
            <v>0</v>
          </cell>
          <cell r="Q6643">
            <v>0</v>
          </cell>
          <cell r="R6643">
            <v>0</v>
          </cell>
          <cell r="S6643">
            <v>0</v>
          </cell>
        </row>
        <row r="6644">
          <cell r="C6644">
            <v>0</v>
          </cell>
          <cell r="D6644">
            <v>0</v>
          </cell>
          <cell r="E6644">
            <v>0</v>
          </cell>
          <cell r="F6644">
            <v>0</v>
          </cell>
          <cell r="G6644">
            <v>0</v>
          </cell>
          <cell r="H6644">
            <v>0</v>
          </cell>
          <cell r="Q6644">
            <v>0</v>
          </cell>
          <cell r="R6644">
            <v>0</v>
          </cell>
          <cell r="S6644">
            <v>0</v>
          </cell>
        </row>
        <row r="6645">
          <cell r="C6645">
            <v>0</v>
          </cell>
          <cell r="D6645">
            <v>0</v>
          </cell>
          <cell r="E6645">
            <v>0</v>
          </cell>
          <cell r="F6645">
            <v>0</v>
          </cell>
          <cell r="H6645">
            <v>0</v>
          </cell>
          <cell r="Q6645">
            <v>0</v>
          </cell>
          <cell r="R6645">
            <v>0</v>
          </cell>
          <cell r="S6645">
            <v>0</v>
          </cell>
        </row>
        <row r="6646">
          <cell r="C6646">
            <v>0</v>
          </cell>
          <cell r="D6646">
            <v>0</v>
          </cell>
          <cell r="E6646">
            <v>0</v>
          </cell>
          <cell r="F6646">
            <v>0</v>
          </cell>
          <cell r="H6646">
            <v>0</v>
          </cell>
          <cell r="Q6646">
            <v>0</v>
          </cell>
          <cell r="R6646">
            <v>0</v>
          </cell>
          <cell r="S6646">
            <v>0</v>
          </cell>
        </row>
        <row r="6647">
          <cell r="B6647">
            <v>4</v>
          </cell>
          <cell r="C6647" t="str">
            <v>基本直接费</v>
          </cell>
          <cell r="G6647">
            <v>833.96955582812507</v>
          </cell>
        </row>
        <row r="6648">
          <cell r="B6648">
            <v>5</v>
          </cell>
          <cell r="C6648" t="str">
            <v>其他直接费</v>
          </cell>
          <cell r="G6648">
            <v>135.40789453670692</v>
          </cell>
        </row>
        <row r="6649">
          <cell r="B6649">
            <v>6</v>
          </cell>
          <cell r="C6649" t="str">
            <v>间接费</v>
          </cell>
          <cell r="G6649">
            <v>62.768218616306292</v>
          </cell>
        </row>
        <row r="6650">
          <cell r="B6650">
            <v>7</v>
          </cell>
          <cell r="C6650" t="str">
            <v>合计</v>
          </cell>
          <cell r="G6650">
            <v>1032.1456689811382</v>
          </cell>
        </row>
        <row r="6652">
          <cell r="B6652" t="str">
            <v>单   价   分   析   表</v>
          </cell>
          <cell r="J6652" t="str">
            <v>工序划分</v>
          </cell>
          <cell r="Q6652" t="str">
            <v>汇总项</v>
          </cell>
        </row>
        <row r="6654">
          <cell r="A6654" t="str">
            <v>BOQ系数</v>
          </cell>
          <cell r="B6654" t="str">
            <v>项目编号:</v>
          </cell>
          <cell r="C6654" t="str">
            <v>UPVC(50)</v>
          </cell>
          <cell r="G6654" t="str">
            <v>数量</v>
          </cell>
          <cell r="H6654">
            <v>156</v>
          </cell>
          <cell r="I6654" t="str">
            <v>单价</v>
          </cell>
        </row>
        <row r="6655">
          <cell r="B6655" t="str">
            <v>项目名称:</v>
          </cell>
          <cell r="C6655" t="str">
            <v>DN 50 PN 10 UPVC pipe  not in trench</v>
          </cell>
          <cell r="G6655" t="str">
            <v>单位</v>
          </cell>
          <cell r="H6655">
            <v>0</v>
          </cell>
          <cell r="I6655">
            <v>1.9056798695921684</v>
          </cell>
          <cell r="J6655" t="str">
            <v>PVC</v>
          </cell>
        </row>
        <row r="6656">
          <cell r="A6656" t="str">
            <v>UPVC(50)</v>
          </cell>
          <cell r="B6656" t="str">
            <v>单   价:</v>
          </cell>
          <cell r="C6656">
            <v>1.9056798695921684</v>
          </cell>
          <cell r="D6656" t="str">
            <v>USD/</v>
          </cell>
          <cell r="G6656" t="str">
            <v>定额单位</v>
          </cell>
          <cell r="I6656">
            <v>185</v>
          </cell>
          <cell r="J6656" t="str">
            <v>5=99</v>
          </cell>
        </row>
        <row r="6657">
          <cell r="A6657" t="str">
            <v>定额号</v>
          </cell>
          <cell r="B6657" t="str">
            <v>E01</v>
          </cell>
          <cell r="C6657" t="str">
            <v>名称及规格</v>
          </cell>
          <cell r="D6657" t="str">
            <v>单位</v>
          </cell>
          <cell r="E6657" t="str">
            <v>数  量</v>
          </cell>
          <cell r="F6657" t="str">
            <v>单价</v>
          </cell>
          <cell r="G6657" t="str">
            <v>合价</v>
          </cell>
          <cell r="J6657" t="str">
            <v>10m</v>
          </cell>
          <cell r="Q6657" t="str">
            <v>数量汇总</v>
          </cell>
          <cell r="R6657" t="str">
            <v>价格汇总(美元)</v>
          </cell>
          <cell r="S6657" t="str">
            <v>价格汇总(当地币)</v>
          </cell>
        </row>
        <row r="6658">
          <cell r="G6658" t="str">
            <v>美元</v>
          </cell>
          <cell r="H6658" t="str">
            <v>当地币</v>
          </cell>
          <cell r="J6658">
            <v>0.1</v>
          </cell>
        </row>
        <row r="6659">
          <cell r="A6659" t="str">
            <v>L00</v>
          </cell>
          <cell r="B6659">
            <v>1</v>
          </cell>
          <cell r="C6659" t="str">
            <v>人工</v>
          </cell>
          <cell r="G6659">
            <v>0.29735460627895016</v>
          </cell>
          <cell r="H6659">
            <v>28.888000000000009</v>
          </cell>
          <cell r="Q6659">
            <v>0</v>
          </cell>
          <cell r="R6659">
            <v>46.387318579516226</v>
          </cell>
          <cell r="S6659">
            <v>4506.5280000000012</v>
          </cell>
        </row>
        <row r="6660">
          <cell r="A6660" t="str">
            <v>L10</v>
          </cell>
          <cell r="B6660">
            <v>1.1000000000000001</v>
          </cell>
          <cell r="C6660" t="str">
            <v>力工</v>
          </cell>
          <cell r="D6660" t="str">
            <v>day</v>
          </cell>
          <cell r="E6660">
            <v>7.3600000000000013E-2</v>
          </cell>
          <cell r="F6660">
            <v>2.8821410190427175</v>
          </cell>
          <cell r="G6660">
            <v>0.21212557900154405</v>
          </cell>
          <cell r="H6660">
            <v>20.608000000000004</v>
          </cell>
          <cell r="J6660">
            <v>0.7360000000000001</v>
          </cell>
          <cell r="Q6660">
            <v>11.481600000000002</v>
          </cell>
          <cell r="R6660">
            <v>33.091590324240869</v>
          </cell>
          <cell r="S6660">
            <v>3214.8480000000009</v>
          </cell>
        </row>
        <row r="6661">
          <cell r="A6661" t="str">
            <v>L20</v>
          </cell>
          <cell r="B6661">
            <v>1.2</v>
          </cell>
          <cell r="C6661" t="str">
            <v>技工</v>
          </cell>
          <cell r="D6661" t="str">
            <v>day</v>
          </cell>
          <cell r="E6661">
            <v>1.8400000000000003E-2</v>
          </cell>
          <cell r="F6661">
            <v>4.6320123520329384</v>
          </cell>
          <cell r="G6661">
            <v>8.5229027277406083E-2</v>
          </cell>
          <cell r="H6661">
            <v>8.2800000000000011</v>
          </cell>
          <cell r="J6661">
            <v>0.18400000000000002</v>
          </cell>
          <cell r="Q6661">
            <v>2.8704000000000005</v>
          </cell>
          <cell r="R6661">
            <v>13.29572825527535</v>
          </cell>
          <cell r="S6661">
            <v>1291.6800000000003</v>
          </cell>
        </row>
        <row r="6662">
          <cell r="A6662" t="str">
            <v>M000</v>
          </cell>
          <cell r="B6662">
            <v>2</v>
          </cell>
          <cell r="C6662" t="str">
            <v>建筑材料</v>
          </cell>
          <cell r="G6662">
            <v>1.2367170337879567</v>
          </cell>
          <cell r="H6662">
            <v>120.14705983250001</v>
          </cell>
          <cell r="Q6662">
            <v>0</v>
          </cell>
          <cell r="R6662">
            <v>192.92785727092124</v>
          </cell>
          <cell r="S6662">
            <v>18742.94133387</v>
          </cell>
        </row>
        <row r="6663">
          <cell r="A6663" t="str">
            <v>GP3</v>
          </cell>
          <cell r="C6663" t="str">
            <v>DN50 uPVC pipe</v>
          </cell>
          <cell r="D6663" t="str">
            <v>m</v>
          </cell>
          <cell r="E6663">
            <v>1</v>
          </cell>
          <cell r="F6663">
            <v>1.204323211528564</v>
          </cell>
          <cell r="G6663">
            <v>1.204323211528564</v>
          </cell>
          <cell r="H6663">
            <v>117</v>
          </cell>
          <cell r="J6663">
            <v>10</v>
          </cell>
          <cell r="Q6663">
            <v>156</v>
          </cell>
          <cell r="R6663">
            <v>187.874420998456</v>
          </cell>
          <cell r="S6663">
            <v>18252</v>
          </cell>
        </row>
        <row r="6664">
          <cell r="A6664" t="str">
            <v>Q15</v>
          </cell>
          <cell r="C6664" t="str">
            <v>粘接剂</v>
          </cell>
          <cell r="D6664" t="str">
            <v>kg</v>
          </cell>
          <cell r="E6664">
            <v>2.4000000000000002E-3</v>
          </cell>
          <cell r="F6664">
            <v>0.7</v>
          </cell>
          <cell r="G6664">
            <v>1.6800000000000001E-3</v>
          </cell>
          <cell r="H6664">
            <v>0.16321200000000002</v>
          </cell>
          <cell r="J6664">
            <v>2.4E-2</v>
          </cell>
          <cell r="Q6664">
            <v>0.37440000000000001</v>
          </cell>
          <cell r="R6664">
            <v>0.26208000000000004</v>
          </cell>
          <cell r="S6664">
            <v>25.461072000000005</v>
          </cell>
        </row>
        <row r="6665">
          <cell r="A6665" t="str">
            <v>Q16</v>
          </cell>
          <cell r="C6665" t="str">
            <v>丙酮</v>
          </cell>
          <cell r="D6665" t="str">
            <v>kg</v>
          </cell>
          <cell r="E6665">
            <v>3.5000000000000005E-3</v>
          </cell>
          <cell r="F6665">
            <v>1</v>
          </cell>
          <cell r="G6665">
            <v>3.5000000000000005E-3</v>
          </cell>
          <cell r="H6665">
            <v>0.34002500000000008</v>
          </cell>
          <cell r="J6665">
            <v>3.5000000000000003E-2</v>
          </cell>
          <cell r="Q6665">
            <v>0.54600000000000004</v>
          </cell>
          <cell r="R6665">
            <v>0.54600000000000004</v>
          </cell>
          <cell r="S6665">
            <v>53.043900000000015</v>
          </cell>
        </row>
        <row r="6666">
          <cell r="A6666" t="str">
            <v>G15</v>
          </cell>
          <cell r="C6666" t="str">
            <v>钢锯条</v>
          </cell>
          <cell r="D6666" t="str">
            <v>no</v>
          </cell>
          <cell r="E6666">
            <v>0</v>
          </cell>
          <cell r="F6666">
            <v>0.20586721564590837</v>
          </cell>
          <cell r="G6666">
            <v>0</v>
          </cell>
          <cell r="H6666">
            <v>0</v>
          </cell>
          <cell r="Q6666">
            <v>0</v>
          </cell>
          <cell r="R6666">
            <v>0</v>
          </cell>
          <cell r="S6666">
            <v>0</v>
          </cell>
        </row>
        <row r="6667">
          <cell r="C6667">
            <v>0</v>
          </cell>
          <cell r="D6667">
            <v>0</v>
          </cell>
          <cell r="E6667">
            <v>0</v>
          </cell>
          <cell r="F6667">
            <v>0</v>
          </cell>
          <cell r="G6667">
            <v>0</v>
          </cell>
          <cell r="H6667">
            <v>0</v>
          </cell>
          <cell r="Q6667">
            <v>0</v>
          </cell>
          <cell r="R6667">
            <v>0</v>
          </cell>
          <cell r="S6667">
            <v>0</v>
          </cell>
        </row>
        <row r="6668">
          <cell r="C6668">
            <v>0</v>
          </cell>
          <cell r="D6668">
            <v>0</v>
          </cell>
          <cell r="E6668">
            <v>0</v>
          </cell>
          <cell r="F6668">
            <v>0</v>
          </cell>
          <cell r="G6668">
            <v>0</v>
          </cell>
          <cell r="H6668">
            <v>0</v>
          </cell>
          <cell r="Q6668">
            <v>0</v>
          </cell>
          <cell r="R6668">
            <v>0</v>
          </cell>
          <cell r="S6668">
            <v>0</v>
          </cell>
        </row>
        <row r="6669">
          <cell r="C6669">
            <v>0</v>
          </cell>
          <cell r="D6669">
            <v>0</v>
          </cell>
          <cell r="E6669">
            <v>0</v>
          </cell>
          <cell r="F6669">
            <v>0</v>
          </cell>
          <cell r="G6669">
            <v>0</v>
          </cell>
          <cell r="H6669">
            <v>0</v>
          </cell>
          <cell r="Q6669">
            <v>0</v>
          </cell>
          <cell r="R6669">
            <v>0</v>
          </cell>
          <cell r="S6669">
            <v>0</v>
          </cell>
        </row>
        <row r="6670">
          <cell r="C6670">
            <v>0</v>
          </cell>
          <cell r="D6670">
            <v>0</v>
          </cell>
          <cell r="E6670">
            <v>0</v>
          </cell>
          <cell r="F6670">
            <v>0</v>
          </cell>
          <cell r="G6670">
            <v>0</v>
          </cell>
          <cell r="H6670">
            <v>0</v>
          </cell>
          <cell r="Q6670">
            <v>0</v>
          </cell>
          <cell r="R6670">
            <v>0</v>
          </cell>
          <cell r="S6670">
            <v>0</v>
          </cell>
        </row>
        <row r="6671">
          <cell r="C6671">
            <v>0</v>
          </cell>
          <cell r="D6671">
            <v>0</v>
          </cell>
          <cell r="E6671">
            <v>0</v>
          </cell>
          <cell r="F6671">
            <v>0</v>
          </cell>
          <cell r="G6671">
            <v>0</v>
          </cell>
          <cell r="H6671">
            <v>0</v>
          </cell>
          <cell r="Q6671">
            <v>0</v>
          </cell>
          <cell r="R6671">
            <v>0</v>
          </cell>
          <cell r="S6671">
            <v>0</v>
          </cell>
        </row>
        <row r="6672">
          <cell r="C6672">
            <v>0</v>
          </cell>
          <cell r="D6672">
            <v>0</v>
          </cell>
          <cell r="E6672">
            <v>0</v>
          </cell>
          <cell r="F6672">
            <v>0</v>
          </cell>
          <cell r="G6672">
            <v>0</v>
          </cell>
          <cell r="H6672">
            <v>0</v>
          </cell>
          <cell r="Q6672">
            <v>0</v>
          </cell>
          <cell r="R6672">
            <v>0</v>
          </cell>
          <cell r="S6672">
            <v>0</v>
          </cell>
        </row>
        <row r="6673">
          <cell r="C6673">
            <v>0</v>
          </cell>
          <cell r="D6673">
            <v>0</v>
          </cell>
          <cell r="E6673">
            <v>0</v>
          </cell>
          <cell r="F6673">
            <v>0</v>
          </cell>
          <cell r="G6673">
            <v>0</v>
          </cell>
          <cell r="H6673">
            <v>0</v>
          </cell>
          <cell r="Q6673">
            <v>0</v>
          </cell>
          <cell r="R6673">
            <v>0</v>
          </cell>
          <cell r="S6673">
            <v>0</v>
          </cell>
        </row>
        <row r="6674">
          <cell r="C6674">
            <v>0</v>
          </cell>
          <cell r="D6674">
            <v>0</v>
          </cell>
          <cell r="E6674">
            <v>0</v>
          </cell>
          <cell r="F6674">
            <v>0</v>
          </cell>
          <cell r="G6674">
            <v>0</v>
          </cell>
          <cell r="H6674">
            <v>0</v>
          </cell>
          <cell r="Q6674">
            <v>0</v>
          </cell>
          <cell r="R6674">
            <v>0</v>
          </cell>
          <cell r="S6674">
            <v>0</v>
          </cell>
        </row>
        <row r="6675">
          <cell r="C6675">
            <v>0</v>
          </cell>
          <cell r="D6675">
            <v>0</v>
          </cell>
          <cell r="E6675">
            <v>0</v>
          </cell>
          <cell r="F6675">
            <v>0</v>
          </cell>
          <cell r="G6675">
            <v>0</v>
          </cell>
          <cell r="H6675">
            <v>0</v>
          </cell>
          <cell r="Q6675">
            <v>0</v>
          </cell>
          <cell r="R6675">
            <v>0</v>
          </cell>
          <cell r="S6675">
            <v>0</v>
          </cell>
        </row>
        <row r="6676">
          <cell r="C6676">
            <v>0</v>
          </cell>
          <cell r="D6676">
            <v>0</v>
          </cell>
          <cell r="E6676">
            <v>0</v>
          </cell>
          <cell r="F6676">
            <v>0</v>
          </cell>
          <cell r="G6676">
            <v>0</v>
          </cell>
          <cell r="H6676">
            <v>0</v>
          </cell>
          <cell r="Q6676">
            <v>0</v>
          </cell>
          <cell r="R6676">
            <v>0</v>
          </cell>
          <cell r="S6676">
            <v>0</v>
          </cell>
        </row>
        <row r="6677">
          <cell r="C6677">
            <v>0</v>
          </cell>
          <cell r="D6677">
            <v>0</v>
          </cell>
          <cell r="E6677">
            <v>0</v>
          </cell>
          <cell r="F6677">
            <v>0</v>
          </cell>
          <cell r="G6677">
            <v>0</v>
          </cell>
          <cell r="H6677">
            <v>0</v>
          </cell>
          <cell r="Q6677">
            <v>0</v>
          </cell>
          <cell r="R6677">
            <v>0</v>
          </cell>
          <cell r="S6677">
            <v>0</v>
          </cell>
        </row>
        <row r="6678">
          <cell r="C6678">
            <v>0</v>
          </cell>
          <cell r="D6678">
            <v>0</v>
          </cell>
          <cell r="E6678">
            <v>0</v>
          </cell>
          <cell r="F6678">
            <v>0</v>
          </cell>
          <cell r="G6678">
            <v>0</v>
          </cell>
          <cell r="H6678">
            <v>0</v>
          </cell>
          <cell r="Q6678">
            <v>0</v>
          </cell>
          <cell r="R6678">
            <v>0</v>
          </cell>
          <cell r="S6678">
            <v>0</v>
          </cell>
        </row>
        <row r="6679">
          <cell r="C6679">
            <v>0</v>
          </cell>
          <cell r="D6679">
            <v>0</v>
          </cell>
          <cell r="E6679">
            <v>0</v>
          </cell>
          <cell r="F6679">
            <v>0</v>
          </cell>
          <cell r="G6679">
            <v>0</v>
          </cell>
          <cell r="H6679">
            <v>0</v>
          </cell>
          <cell r="Q6679">
            <v>0</v>
          </cell>
          <cell r="R6679">
            <v>0</v>
          </cell>
          <cell r="S6679">
            <v>0</v>
          </cell>
        </row>
        <row r="6680">
          <cell r="C6680">
            <v>0</v>
          </cell>
          <cell r="D6680">
            <v>0</v>
          </cell>
          <cell r="E6680">
            <v>0</v>
          </cell>
          <cell r="F6680">
            <v>0</v>
          </cell>
          <cell r="G6680">
            <v>0</v>
          </cell>
          <cell r="H6680">
            <v>0</v>
          </cell>
          <cell r="Q6680">
            <v>0</v>
          </cell>
          <cell r="R6680">
            <v>0</v>
          </cell>
          <cell r="S6680">
            <v>0</v>
          </cell>
        </row>
        <row r="6681">
          <cell r="C6681">
            <v>0</v>
          </cell>
          <cell r="D6681">
            <v>0</v>
          </cell>
          <cell r="E6681">
            <v>0</v>
          </cell>
          <cell r="F6681">
            <v>0</v>
          </cell>
          <cell r="G6681">
            <v>0</v>
          </cell>
          <cell r="H6681">
            <v>0</v>
          </cell>
          <cell r="Q6681">
            <v>0</v>
          </cell>
          <cell r="R6681">
            <v>0</v>
          </cell>
          <cell r="S6681">
            <v>0</v>
          </cell>
        </row>
        <row r="6682">
          <cell r="A6682" t="str">
            <v>m998</v>
          </cell>
          <cell r="C6682" t="str">
            <v>其它材料费</v>
          </cell>
          <cell r="D6682" t="str">
            <v>%</v>
          </cell>
          <cell r="E6682">
            <v>0.15000000000000002</v>
          </cell>
          <cell r="F6682">
            <v>0.1814254817292846</v>
          </cell>
          <cell r="G6682">
            <v>2.7213822259392693E-2</v>
          </cell>
          <cell r="H6682">
            <v>2.6438228325000002</v>
          </cell>
          <cell r="J6682">
            <v>1.5</v>
          </cell>
          <cell r="Q6682">
            <v>23.400000000000002</v>
          </cell>
          <cell r="R6682">
            <v>4.2453562724652603</v>
          </cell>
          <cell r="S6682">
            <v>412.43636187000004</v>
          </cell>
        </row>
        <row r="6683">
          <cell r="A6683" t="str">
            <v>m999</v>
          </cell>
          <cell r="C6683" t="str">
            <v>其它材料费</v>
          </cell>
          <cell r="D6683" t="str">
            <v>usd</v>
          </cell>
          <cell r="E6683">
            <v>0</v>
          </cell>
          <cell r="F6683">
            <v>1</v>
          </cell>
          <cell r="G6683">
            <v>0</v>
          </cell>
          <cell r="H6683">
            <v>0</v>
          </cell>
          <cell r="Q6683">
            <v>0</v>
          </cell>
          <cell r="R6683">
            <v>0</v>
          </cell>
          <cell r="S6683">
            <v>0</v>
          </cell>
        </row>
        <row r="6684">
          <cell r="A6684" t="str">
            <v>E000</v>
          </cell>
          <cell r="B6684">
            <v>3</v>
          </cell>
          <cell r="C6684" t="str">
            <v>施工设备</v>
          </cell>
          <cell r="G6684">
            <v>5.7100420702708727E-3</v>
          </cell>
          <cell r="H6684">
            <v>0.55473058712681533</v>
          </cell>
          <cell r="Q6684">
            <v>0</v>
          </cell>
          <cell r="R6684">
            <v>0.89076656296225609</v>
          </cell>
          <cell r="S6684">
            <v>86.53797159178319</v>
          </cell>
        </row>
        <row r="6685">
          <cell r="A6685" t="str">
            <v>E410</v>
          </cell>
          <cell r="C6685" t="str">
            <v>木工圆锯机MJ105工友</v>
          </cell>
          <cell r="D6685" t="str">
            <v>台班</v>
          </cell>
          <cell r="E6685">
            <v>3.0000000000000003E-4</v>
          </cell>
          <cell r="F6685">
            <v>19.033473567569573</v>
          </cell>
          <cell r="G6685">
            <v>5.7100420702708727E-3</v>
          </cell>
          <cell r="H6685">
            <v>0.55473058712681533</v>
          </cell>
          <cell r="J6685">
            <v>3.0000000000000001E-3</v>
          </cell>
          <cell r="Q6685">
            <v>4.6800000000000001E-2</v>
          </cell>
          <cell r="R6685">
            <v>0.89076656296225609</v>
          </cell>
          <cell r="S6685">
            <v>86.53797159178319</v>
          </cell>
        </row>
        <row r="6686">
          <cell r="C6686">
            <v>0</v>
          </cell>
          <cell r="D6686">
            <v>0</v>
          </cell>
          <cell r="E6686">
            <v>0</v>
          </cell>
          <cell r="F6686">
            <v>0</v>
          </cell>
          <cell r="G6686">
            <v>0</v>
          </cell>
          <cell r="H6686">
            <v>0</v>
          </cell>
          <cell r="Q6686">
            <v>0</v>
          </cell>
          <cell r="R6686">
            <v>0</v>
          </cell>
          <cell r="S6686">
            <v>0</v>
          </cell>
        </row>
        <row r="6687">
          <cell r="C6687">
            <v>0</v>
          </cell>
          <cell r="D6687">
            <v>0</v>
          </cell>
          <cell r="E6687">
            <v>0</v>
          </cell>
          <cell r="F6687">
            <v>0</v>
          </cell>
          <cell r="G6687">
            <v>0</v>
          </cell>
          <cell r="H668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1"/>
      <sheetName val="Bill No.2"/>
      <sheetName val="Bill No.3"/>
      <sheetName val="Bill No.4"/>
      <sheetName val="Sewerage BoQ Summary"/>
      <sheetName val="4.3 Payment Currencies"/>
      <sheetName val="4标价组成表"/>
      <sheetName val="BOQ2-3"/>
      <sheetName val="djfx"/>
      <sheetName val="配合比"/>
      <sheetName val="2设备台班"/>
      <sheetName val="3摊销费"/>
      <sheetName val="材料"/>
      <sheetName val="基础数据"/>
      <sheetName val="人员工资表"/>
      <sheetName val="工程师需求"/>
      <sheetName val="4?????"/>
      <sheetName val="????"/>
    </sheetNames>
    <sheetDataSet>
      <sheetData sheetId="0" refreshError="1"/>
      <sheetData sheetId="1" refreshError="1"/>
      <sheetData sheetId="2" refreshError="1"/>
      <sheetData sheetId="3" refreshError="1"/>
      <sheetData sheetId="4" refreshError="1"/>
      <sheetData sheetId="5" refreshError="1"/>
      <sheetData sheetId="6" refreshError="1">
        <row r="43">
          <cell r="C43">
            <v>7.2080243062032701E-2</v>
          </cell>
        </row>
      </sheetData>
      <sheetData sheetId="7" refreshError="1"/>
      <sheetData sheetId="8" refreshError="1"/>
      <sheetData sheetId="9" refreshError="1"/>
      <sheetData sheetId="10" refreshError="1"/>
      <sheetData sheetId="11" refreshError="1"/>
      <sheetData sheetId="12" refreshError="1"/>
      <sheetData sheetId="13" refreshError="1">
        <row r="6">
          <cell r="C6">
            <v>96.452799999999996</v>
          </cell>
        </row>
      </sheetData>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印说明"/>
      <sheetName val="PAYMENT CURRENCIES"/>
      <sheetName val="BOQ"/>
      <sheetName val="Sheet3"/>
      <sheetName val="Sheet4"/>
      <sheetName val="SUMMARY1"/>
      <sheetName val="djfx"/>
      <sheetName val="材料"/>
      <sheetName val="设备台班"/>
      <sheetName val="基础数据"/>
      <sheetName val="4标价组成"/>
      <sheetName val="摊销费"/>
      <sheetName val="人员工资表"/>
      <sheetName val="混凝土配合比"/>
      <sheetName val="沙砾料价格表"/>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93"/>
  <sheetViews>
    <sheetView topLeftCell="A14" zoomScaleNormal="100" workbookViewId="0">
      <selection activeCell="C33" sqref="C33"/>
    </sheetView>
  </sheetViews>
  <sheetFormatPr defaultColWidth="9.33203125" defaultRowHeight="25.2" customHeight="1"/>
  <cols>
    <col min="1" max="1" width="7.77734375" style="267" customWidth="1"/>
    <col min="2" max="2" width="80.33203125" style="268" customWidth="1"/>
    <col min="3" max="3" width="35.77734375" style="270" customWidth="1"/>
    <col min="4" max="4" width="11.77734375" style="211" bestFit="1" customWidth="1"/>
    <col min="5" max="16384" width="9.33203125" style="211"/>
  </cols>
  <sheetData>
    <row r="1" spans="1:3" ht="25.2" customHeight="1">
      <c r="A1" s="1524" t="s">
        <v>0</v>
      </c>
      <c r="B1" s="1524"/>
      <c r="C1" s="1524"/>
    </row>
    <row r="2" spans="1:3" ht="25.2" customHeight="1">
      <c r="A2" s="1524" t="s">
        <v>1</v>
      </c>
      <c r="B2" s="1524"/>
      <c r="C2" s="1524"/>
    </row>
    <row r="3" spans="1:3" ht="25.2" customHeight="1">
      <c r="A3" s="1524" t="s">
        <v>2</v>
      </c>
      <c r="B3" s="1524"/>
      <c r="C3" s="1524"/>
    </row>
    <row r="4" spans="1:3" ht="25.2" customHeight="1">
      <c r="A4" s="1524" t="s">
        <v>2698</v>
      </c>
      <c r="B4" s="1524"/>
      <c r="C4" s="1524"/>
    </row>
    <row r="5" spans="1:3" ht="25.2" customHeight="1">
      <c r="A5" s="1524" t="s">
        <v>2696</v>
      </c>
      <c r="B5" s="1524"/>
      <c r="C5" s="1524"/>
    </row>
    <row r="6" spans="1:3" ht="25.2" customHeight="1">
      <c r="A6" s="1524" t="s">
        <v>3</v>
      </c>
      <c r="B6" s="1524"/>
      <c r="C6" s="1524"/>
    </row>
    <row r="7" spans="1:3" s="208" customFormat="1" ht="25.2" customHeight="1">
      <c r="A7" s="250" t="s">
        <v>4</v>
      </c>
      <c r="B7" s="251" t="s">
        <v>5</v>
      </c>
      <c r="C7" s="252" t="s">
        <v>6</v>
      </c>
    </row>
    <row r="8" spans="1:3" s="208" customFormat="1" ht="25.2" customHeight="1">
      <c r="A8" s="250" t="s">
        <v>7</v>
      </c>
      <c r="B8" s="251"/>
      <c r="C8" s="253" t="s">
        <v>8</v>
      </c>
    </row>
    <row r="9" spans="1:3" s="209" customFormat="1" ht="25.2" customHeight="1" thickBot="1">
      <c r="A9" s="254">
        <v>1</v>
      </c>
      <c r="B9" s="255" t="s">
        <v>9</v>
      </c>
      <c r="C9" s="256">
        <f>'Bill No.1 P&amp;G'!F99</f>
        <v>0</v>
      </c>
    </row>
    <row r="10" spans="1:3" s="209" customFormat="1" ht="25.2" hidden="1" customHeight="1">
      <c r="A10" s="254"/>
      <c r="B10" s="255" t="s">
        <v>10</v>
      </c>
      <c r="C10" s="257">
        <v>0</v>
      </c>
    </row>
    <row r="11" spans="1:3" s="209" customFormat="1" ht="25.2" customHeight="1" thickBot="1">
      <c r="A11" s="254">
        <v>2</v>
      </c>
      <c r="B11" s="258" t="s">
        <v>11</v>
      </c>
      <c r="C11" s="257"/>
    </row>
    <row r="12" spans="1:3" s="209" customFormat="1" ht="25.2" customHeight="1" thickBot="1">
      <c r="A12" s="259">
        <v>2.1</v>
      </c>
      <c r="B12" s="260" t="s">
        <v>12</v>
      </c>
      <c r="C12" s="171">
        <f>'Bill 2.1-RETAINING WALL'!F95</f>
        <v>0</v>
      </c>
    </row>
    <row r="13" spans="1:3" s="209" customFormat="1" ht="25.2" customHeight="1">
      <c r="A13" s="259">
        <v>2.2000000000000002</v>
      </c>
      <c r="B13" s="261" t="s">
        <v>13</v>
      </c>
      <c r="C13" s="171">
        <f>'BILL 2.2 - CONTROL ROOM'!F132</f>
        <v>0</v>
      </c>
    </row>
    <row r="14" spans="1:3" s="209" customFormat="1" ht="25.2" customHeight="1">
      <c r="A14" s="259">
        <v>2.2999999999999998</v>
      </c>
      <c r="B14" s="260" t="s">
        <v>14</v>
      </c>
      <c r="C14" s="171">
        <f>'Bill 2.3 - EPOXY COATING'!F37</f>
        <v>0</v>
      </c>
    </row>
    <row r="15" spans="1:3" s="209" customFormat="1" ht="25.2" customHeight="1">
      <c r="A15" s="259">
        <v>2.4</v>
      </c>
      <c r="B15" s="260" t="s">
        <v>15</v>
      </c>
      <c r="C15" s="171">
        <f>'BILL 2.4 CHANGIN&amp; ABLUTION BLCK'!F189</f>
        <v>0</v>
      </c>
    </row>
    <row r="16" spans="1:3" s="209" customFormat="1" ht="25.2" customHeight="1">
      <c r="A16" s="259">
        <v>2.5</v>
      </c>
      <c r="B16" s="260" t="s">
        <v>16</v>
      </c>
      <c r="C16" s="171">
        <f>'Bill 2.5 Sludge lagoon'!F209</f>
        <v>0</v>
      </c>
    </row>
    <row r="17" spans="1:3" s="209" customFormat="1" ht="25.2" customHeight="1">
      <c r="A17" s="259">
        <v>2.6</v>
      </c>
      <c r="B17" s="260" t="s">
        <v>17</v>
      </c>
      <c r="C17" s="212">
        <f>'Bill 2.6-Sludge drying beds'!F106</f>
        <v>0</v>
      </c>
    </row>
    <row r="18" spans="1:3" s="209" customFormat="1" ht="25.2" customHeight="1">
      <c r="A18" s="259">
        <v>2.7</v>
      </c>
      <c r="B18" s="260" t="s">
        <v>18</v>
      </c>
      <c r="C18" s="212">
        <f>'BILL 2.7 ANCILLARY WORKS'!F121</f>
        <v>0</v>
      </c>
    </row>
    <row r="19" spans="1:3" s="209" customFormat="1" ht="25.2" customHeight="1" thickBot="1">
      <c r="A19" s="259">
        <v>2.8</v>
      </c>
      <c r="B19" s="260" t="s">
        <v>19</v>
      </c>
      <c r="C19" s="212">
        <f>'Bill 2.8 BPT and Smart Meters '!F134</f>
        <v>0</v>
      </c>
    </row>
    <row r="20" spans="1:3" s="209" customFormat="1" ht="25.2" hidden="1" customHeight="1">
      <c r="A20" s="259">
        <v>3</v>
      </c>
      <c r="B20" s="255" t="s">
        <v>20</v>
      </c>
      <c r="C20" s="257"/>
    </row>
    <row r="21" spans="1:3" s="209" customFormat="1" ht="25.2" customHeight="1" thickBot="1">
      <c r="A21" s="259">
        <v>2.9</v>
      </c>
      <c r="B21" s="260" t="s">
        <v>2731</v>
      </c>
      <c r="C21" s="257"/>
    </row>
    <row r="22" spans="1:3" s="209" customFormat="1" ht="25.2" customHeight="1" thickBot="1">
      <c r="A22" s="259">
        <v>3.1</v>
      </c>
      <c r="B22" s="260" t="s">
        <v>21</v>
      </c>
      <c r="C22" s="212">
        <f>'BILL 3.1- KIANYAGA MAIN LINE'!F236</f>
        <v>0</v>
      </c>
    </row>
    <row r="23" spans="1:3" s="209" customFormat="1" ht="25.2" customHeight="1">
      <c r="A23" s="259">
        <v>3.2</v>
      </c>
      <c r="B23" s="260" t="s">
        <v>22</v>
      </c>
      <c r="C23" s="212">
        <f>'BILL 3.2 - KIANYAGA UPHILL'!F138</f>
        <v>0</v>
      </c>
    </row>
    <row r="24" spans="1:3" s="209" customFormat="1" ht="25.2" customHeight="1" thickBot="1">
      <c r="A24" s="259">
        <v>3.3</v>
      </c>
      <c r="B24" s="262" t="s">
        <v>23</v>
      </c>
      <c r="C24" s="212">
        <f>'BILL 3.3 - OF1-GATUNGURU TANK'!F169</f>
        <v>0</v>
      </c>
    </row>
    <row r="25" spans="1:3" s="209" customFormat="1" ht="25.2" hidden="1" customHeight="1">
      <c r="A25" s="259">
        <v>3.4</v>
      </c>
      <c r="B25" s="260" t="s">
        <v>24</v>
      </c>
      <c r="C25" s="212"/>
    </row>
    <row r="26" spans="1:3" s="209" customFormat="1" ht="25.2" hidden="1" customHeight="1">
      <c r="A26" s="259">
        <v>3.5</v>
      </c>
      <c r="B26" s="260" t="s">
        <v>25</v>
      </c>
      <c r="C26" s="212"/>
    </row>
    <row r="27" spans="1:3" s="209" customFormat="1" ht="25.2" customHeight="1" thickBot="1">
      <c r="A27" s="259">
        <v>3.6</v>
      </c>
      <c r="B27" s="260" t="s">
        <v>26</v>
      </c>
      <c r="C27" s="212">
        <f>'BILL 3.6 - BPTS&amp;PRVs'!F241</f>
        <v>0</v>
      </c>
    </row>
    <row r="28" spans="1:3" s="209" customFormat="1" ht="25.2" customHeight="1" thickBot="1">
      <c r="A28" s="259">
        <v>3.7</v>
      </c>
      <c r="B28" s="260" t="s">
        <v>27</v>
      </c>
      <c r="C28" s="212">
        <f>'BILL 3.7 - GOVERNERS LINE'!F137</f>
        <v>0</v>
      </c>
    </row>
    <row r="29" spans="1:3" s="210" customFormat="1" ht="25.2" customHeight="1">
      <c r="A29" s="259">
        <v>4</v>
      </c>
      <c r="B29" s="255" t="s">
        <v>28</v>
      </c>
      <c r="C29" s="257">
        <f>'Bill 4  RELOCATION OF SERVICES'!F122</f>
        <v>0</v>
      </c>
    </row>
    <row r="30" spans="1:3" s="209" customFormat="1" ht="25.2" customHeight="1">
      <c r="A30" s="259">
        <v>5</v>
      </c>
      <c r="B30" s="255" t="s">
        <v>29</v>
      </c>
      <c r="C30" s="263">
        <f>'Bill 5 - Day works'!F81</f>
        <v>0</v>
      </c>
    </row>
    <row r="31" spans="1:3" s="209" customFormat="1" ht="25.2" customHeight="1">
      <c r="A31" s="1525" t="s">
        <v>30</v>
      </c>
      <c r="B31" s="1526"/>
      <c r="C31" s="213">
        <f>SUM(C9:C30)</f>
        <v>0</v>
      </c>
    </row>
    <row r="32" spans="1:3" ht="25.2" customHeight="1">
      <c r="A32" s="1525" t="s">
        <v>2697</v>
      </c>
      <c r="B32" s="1526"/>
      <c r="C32" s="264">
        <f>10%*C31</f>
        <v>0</v>
      </c>
    </row>
    <row r="33" spans="1:4" ht="25.2" customHeight="1">
      <c r="A33" s="1525" t="s">
        <v>31</v>
      </c>
      <c r="B33" s="1526"/>
      <c r="C33" s="265"/>
      <c r="D33" s="249"/>
    </row>
    <row r="34" spans="1:4" ht="25.2" customHeight="1">
      <c r="A34" s="1525" t="s">
        <v>32</v>
      </c>
      <c r="B34" s="1526"/>
      <c r="C34" s="264"/>
    </row>
    <row r="35" spans="1:4" ht="25.2" customHeight="1">
      <c r="A35" s="1522" t="s">
        <v>33</v>
      </c>
      <c r="B35" s="1523"/>
      <c r="C35" s="266"/>
    </row>
    <row r="36" spans="1:4" ht="25.2" customHeight="1">
      <c r="C36" s="269"/>
    </row>
    <row r="37" spans="1:4" ht="25.2" customHeight="1">
      <c r="C37" s="269"/>
    </row>
    <row r="38" spans="1:4" ht="25.2" customHeight="1">
      <c r="C38" s="269"/>
    </row>
    <row r="39" spans="1:4" ht="25.2" customHeight="1">
      <c r="C39" s="269"/>
    </row>
    <row r="40" spans="1:4" ht="25.2" customHeight="1">
      <c r="C40" s="269"/>
    </row>
    <row r="41" spans="1:4" ht="25.2" customHeight="1">
      <c r="C41" s="269"/>
    </row>
    <row r="42" spans="1:4" ht="25.2" customHeight="1">
      <c r="C42" s="269"/>
    </row>
    <row r="43" spans="1:4" ht="25.2" customHeight="1">
      <c r="C43" s="269"/>
    </row>
    <row r="44" spans="1:4" ht="25.2" customHeight="1">
      <c r="C44" s="269"/>
    </row>
    <row r="45" spans="1:4" ht="25.2" customHeight="1">
      <c r="C45" s="269"/>
    </row>
    <row r="46" spans="1:4" ht="25.2" customHeight="1">
      <c r="C46" s="269"/>
    </row>
    <row r="47" spans="1:4" ht="25.2" customHeight="1">
      <c r="C47" s="269"/>
    </row>
    <row r="48" spans="1:4" ht="25.2" customHeight="1">
      <c r="C48" s="269"/>
    </row>
    <row r="49" spans="3:3" ht="25.2" customHeight="1">
      <c r="C49" s="269"/>
    </row>
    <row r="50" spans="3:3" ht="25.2" customHeight="1">
      <c r="C50" s="269"/>
    </row>
    <row r="51" spans="3:3" ht="25.2" customHeight="1">
      <c r="C51" s="269"/>
    </row>
    <row r="52" spans="3:3" ht="25.2" customHeight="1">
      <c r="C52" s="269"/>
    </row>
    <row r="53" spans="3:3" ht="25.2" customHeight="1">
      <c r="C53" s="269"/>
    </row>
    <row r="54" spans="3:3" ht="25.2" customHeight="1">
      <c r="C54" s="269"/>
    </row>
    <row r="55" spans="3:3" ht="25.2" customHeight="1">
      <c r="C55" s="269"/>
    </row>
    <row r="56" spans="3:3" ht="25.2" customHeight="1">
      <c r="C56" s="269"/>
    </row>
    <row r="57" spans="3:3" ht="25.2" customHeight="1">
      <c r="C57" s="269"/>
    </row>
    <row r="58" spans="3:3" ht="25.2" customHeight="1">
      <c r="C58" s="269"/>
    </row>
    <row r="59" spans="3:3" ht="25.2" customHeight="1">
      <c r="C59" s="269"/>
    </row>
    <row r="60" spans="3:3" ht="25.2" customHeight="1">
      <c r="C60" s="269"/>
    </row>
    <row r="61" spans="3:3" ht="25.2" customHeight="1">
      <c r="C61" s="269"/>
    </row>
    <row r="62" spans="3:3" ht="25.2" customHeight="1">
      <c r="C62" s="269"/>
    </row>
    <row r="63" spans="3:3" ht="25.2" customHeight="1">
      <c r="C63" s="269"/>
    </row>
    <row r="64" spans="3:3" ht="25.2" customHeight="1">
      <c r="C64" s="269"/>
    </row>
    <row r="65" spans="3:3" ht="25.2" customHeight="1">
      <c r="C65" s="269"/>
    </row>
    <row r="66" spans="3:3" ht="25.2" customHeight="1">
      <c r="C66" s="269"/>
    </row>
    <row r="67" spans="3:3" ht="25.2" customHeight="1">
      <c r="C67" s="269"/>
    </row>
    <row r="68" spans="3:3" ht="25.2" customHeight="1">
      <c r="C68" s="269"/>
    </row>
    <row r="69" spans="3:3" ht="25.2" customHeight="1">
      <c r="C69" s="269"/>
    </row>
    <row r="70" spans="3:3" ht="25.2" customHeight="1">
      <c r="C70" s="269"/>
    </row>
    <row r="71" spans="3:3" ht="25.2" customHeight="1">
      <c r="C71" s="269"/>
    </row>
    <row r="72" spans="3:3" ht="25.2" customHeight="1">
      <c r="C72" s="269"/>
    </row>
    <row r="73" spans="3:3" ht="25.2" customHeight="1">
      <c r="C73" s="269"/>
    </row>
    <row r="74" spans="3:3" ht="25.2" customHeight="1">
      <c r="C74" s="269"/>
    </row>
    <row r="75" spans="3:3" ht="25.2" customHeight="1">
      <c r="C75" s="269"/>
    </row>
    <row r="76" spans="3:3" ht="25.2" customHeight="1">
      <c r="C76" s="269"/>
    </row>
    <row r="77" spans="3:3" ht="25.2" customHeight="1">
      <c r="C77" s="269"/>
    </row>
    <row r="78" spans="3:3" ht="25.2" customHeight="1">
      <c r="C78" s="269"/>
    </row>
    <row r="79" spans="3:3" ht="25.2" customHeight="1">
      <c r="C79" s="269"/>
    </row>
    <row r="80" spans="3:3" ht="25.2" customHeight="1">
      <c r="C80" s="269"/>
    </row>
    <row r="81" spans="3:3" ht="25.2" customHeight="1">
      <c r="C81" s="269"/>
    </row>
    <row r="82" spans="3:3" ht="25.2" customHeight="1">
      <c r="C82" s="269"/>
    </row>
    <row r="83" spans="3:3" ht="25.2" customHeight="1">
      <c r="C83" s="269"/>
    </row>
    <row r="84" spans="3:3" ht="25.2" customHeight="1">
      <c r="C84" s="269"/>
    </row>
    <row r="85" spans="3:3" ht="25.2" customHeight="1">
      <c r="C85" s="269"/>
    </row>
    <row r="86" spans="3:3" ht="25.2" customHeight="1">
      <c r="C86" s="269"/>
    </row>
    <row r="87" spans="3:3" ht="25.2" customHeight="1">
      <c r="C87" s="269"/>
    </row>
    <row r="88" spans="3:3" ht="25.2" customHeight="1">
      <c r="C88" s="269"/>
    </row>
    <row r="89" spans="3:3" ht="25.2" customHeight="1">
      <c r="C89" s="269"/>
    </row>
    <row r="90" spans="3:3" ht="25.2" customHeight="1">
      <c r="C90" s="269"/>
    </row>
    <row r="91" spans="3:3" ht="25.2" customHeight="1">
      <c r="C91" s="269"/>
    </row>
    <row r="92" spans="3:3" ht="25.2" customHeight="1">
      <c r="C92" s="269"/>
    </row>
    <row r="93" spans="3:3" ht="25.2" customHeight="1">
      <c r="C93" s="269"/>
    </row>
  </sheetData>
  <mergeCells count="11">
    <mergeCell ref="A1:C1"/>
    <mergeCell ref="A2:C2"/>
    <mergeCell ref="A3:C3"/>
    <mergeCell ref="A4:C4"/>
    <mergeCell ref="A5:C5"/>
    <mergeCell ref="A35:B35"/>
    <mergeCell ref="A6:C6"/>
    <mergeCell ref="A31:B31"/>
    <mergeCell ref="A32:B32"/>
    <mergeCell ref="A33:B33"/>
    <mergeCell ref="A34:B34"/>
  </mergeCells>
  <pageMargins left="0.7" right="0.2" top="0.25" bottom="0.25" header="0.3" footer="0.3"/>
  <pageSetup paperSize="9" scale="84" fitToHeight="0" orientation="portrait" r:id="rId1"/>
  <headerFooter alignWithMargins="0">
    <oddFooter>&amp;CPage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8"/>
  <sheetViews>
    <sheetView tabSelected="1" view="pageBreakPreview" zoomScale="130" zoomScaleNormal="150" zoomScaleSheetLayoutView="130" workbookViewId="0">
      <pane xSplit="1" ySplit="6" topLeftCell="B96" activePane="bottomRight" state="frozen"/>
      <selection activeCell="C15" sqref="C15"/>
      <selection pane="topRight" activeCell="C15" sqref="C15"/>
      <selection pane="bottomLeft" activeCell="C15" sqref="C15"/>
      <selection pane="bottomRight" activeCell="E109" sqref="E109"/>
    </sheetView>
  </sheetViews>
  <sheetFormatPr defaultColWidth="9.33203125" defaultRowHeight="13.2"/>
  <cols>
    <col min="1" max="1" width="8.109375" style="367" bestFit="1" customWidth="1"/>
    <col min="2" max="2" width="59" style="367" customWidth="1"/>
    <col min="3" max="3" width="11.77734375" style="368" bestFit="1" customWidth="1"/>
    <col min="4" max="4" width="7.6640625" style="367" bestFit="1" customWidth="1"/>
    <col min="5" max="5" width="13.33203125" style="371" bestFit="1" customWidth="1"/>
    <col min="6" max="6" width="15.109375" style="370" bestFit="1" customWidth="1"/>
    <col min="7" max="7" width="36.33203125" style="207" customWidth="1"/>
    <col min="8" max="8" width="10.109375" style="207" customWidth="1"/>
    <col min="9" max="9" width="13.109375" style="207" bestFit="1" customWidth="1"/>
    <col min="10" max="10" width="9.33203125" style="207"/>
    <col min="11" max="11" width="13" style="207" bestFit="1" customWidth="1"/>
    <col min="12" max="12" width="9.33203125" style="207"/>
    <col min="13" max="13" width="11" style="207" bestFit="1" customWidth="1"/>
    <col min="14" max="16384" width="9.33203125" style="207"/>
  </cols>
  <sheetData>
    <row r="1" spans="1:11" ht="14.4" thickTop="1" thickBot="1">
      <c r="A1" s="1534" t="s">
        <v>34</v>
      </c>
      <c r="B1" s="1534"/>
      <c r="C1" s="1534"/>
      <c r="D1" s="1534"/>
      <c r="E1" s="1534"/>
      <c r="F1" s="1534"/>
    </row>
    <row r="2" spans="1:11" ht="14.4" thickTop="1" thickBot="1">
      <c r="A2" s="1534" t="s">
        <v>2698</v>
      </c>
      <c r="B2" s="1534"/>
      <c r="C2" s="1534"/>
      <c r="D2" s="1534"/>
      <c r="E2" s="1534"/>
      <c r="F2" s="1534"/>
    </row>
    <row r="3" spans="1:11" ht="14.4" thickTop="1" thickBot="1">
      <c r="A3" s="1534" t="s">
        <v>2696</v>
      </c>
      <c r="B3" s="1534"/>
      <c r="C3" s="1534"/>
      <c r="D3" s="1534"/>
      <c r="E3" s="1534"/>
      <c r="F3" s="1534"/>
    </row>
    <row r="4" spans="1:11" ht="14.4" thickTop="1" thickBot="1">
      <c r="A4" s="1535" t="s">
        <v>38</v>
      </c>
      <c r="B4" s="1535"/>
      <c r="C4" s="1535"/>
      <c r="D4" s="1535"/>
      <c r="E4" s="1535"/>
      <c r="F4" s="1535"/>
    </row>
    <row r="5" spans="1:11" ht="14.4" thickTop="1" thickBot="1">
      <c r="A5" s="372" t="s">
        <v>39</v>
      </c>
      <c r="B5" s="372" t="s">
        <v>5</v>
      </c>
      <c r="C5" s="373" t="s">
        <v>40</v>
      </c>
      <c r="D5" s="374" t="s">
        <v>41</v>
      </c>
      <c r="E5" s="375" t="s">
        <v>42</v>
      </c>
      <c r="F5" s="374" t="s">
        <v>43</v>
      </c>
      <c r="G5" s="214"/>
      <c r="I5" s="215"/>
      <c r="K5" s="214"/>
    </row>
    <row r="6" spans="1:11" ht="13.8" thickTop="1">
      <c r="A6" s="376"/>
      <c r="B6" s="377" t="s">
        <v>44</v>
      </c>
      <c r="C6" s="378"/>
      <c r="D6" s="379"/>
      <c r="E6" s="380"/>
      <c r="F6" s="381"/>
    </row>
    <row r="7" spans="1:11" ht="26.4">
      <c r="A7" s="382"/>
      <c r="B7" s="383" t="s">
        <v>45</v>
      </c>
      <c r="C7" s="383"/>
      <c r="D7" s="384"/>
      <c r="E7" s="385"/>
      <c r="F7" s="386"/>
    </row>
    <row r="8" spans="1:11" ht="26.4">
      <c r="A8" s="382" t="s">
        <v>513</v>
      </c>
      <c r="B8" s="383" t="s">
        <v>46</v>
      </c>
      <c r="C8" s="383" t="s">
        <v>47</v>
      </c>
      <c r="D8" s="384">
        <v>1</v>
      </c>
      <c r="E8" s="385"/>
      <c r="F8" s="386">
        <f>E8*D8</f>
        <v>0</v>
      </c>
    </row>
    <row r="9" spans="1:11">
      <c r="A9" s="382" t="s">
        <v>515</v>
      </c>
      <c r="B9" s="387" t="s">
        <v>48</v>
      </c>
      <c r="C9" s="383" t="s">
        <v>47</v>
      </c>
      <c r="D9" s="384">
        <v>1</v>
      </c>
      <c r="E9" s="385"/>
      <c r="F9" s="386">
        <f>E9*D9</f>
        <v>0</v>
      </c>
    </row>
    <row r="10" spans="1:11">
      <c r="A10" s="303"/>
      <c r="B10" s="388" t="s">
        <v>49</v>
      </c>
      <c r="C10" s="383"/>
      <c r="D10" s="384"/>
      <c r="E10" s="385"/>
      <c r="F10" s="386"/>
    </row>
    <row r="11" spans="1:11" ht="39.6">
      <c r="A11" s="303"/>
      <c r="B11" s="304" t="s">
        <v>50</v>
      </c>
      <c r="C11" s="305"/>
      <c r="D11" s="306"/>
      <c r="E11" s="307"/>
      <c r="F11" s="308">
        <f t="shared" ref="F11:F19" si="0">E11*D11</f>
        <v>0</v>
      </c>
    </row>
    <row r="12" spans="1:11">
      <c r="A12" s="309"/>
      <c r="B12" s="304" t="s">
        <v>51</v>
      </c>
      <c r="C12" s="305"/>
      <c r="D12" s="306"/>
      <c r="E12" s="307"/>
      <c r="F12" s="308">
        <f t="shared" si="0"/>
        <v>0</v>
      </c>
    </row>
    <row r="13" spans="1:11">
      <c r="A13" s="382" t="s">
        <v>517</v>
      </c>
      <c r="B13" s="304" t="s">
        <v>52</v>
      </c>
      <c r="C13" s="305" t="s">
        <v>53</v>
      </c>
      <c r="D13" s="306">
        <v>2</v>
      </c>
      <c r="E13" s="307">
        <v>600000</v>
      </c>
      <c r="F13" s="308">
        <f t="shared" si="0"/>
        <v>1200000</v>
      </c>
    </row>
    <row r="14" spans="1:11">
      <c r="A14" s="382" t="s">
        <v>519</v>
      </c>
      <c r="B14" s="304" t="s">
        <v>54</v>
      </c>
      <c r="C14" s="305" t="s">
        <v>55</v>
      </c>
      <c r="D14" s="306">
        <v>24</v>
      </c>
      <c r="E14" s="307">
        <v>50000</v>
      </c>
      <c r="F14" s="308">
        <f t="shared" si="0"/>
        <v>1200000</v>
      </c>
    </row>
    <row r="15" spans="1:11">
      <c r="A15" s="382" t="s">
        <v>521</v>
      </c>
      <c r="B15" s="304" t="s">
        <v>56</v>
      </c>
      <c r="C15" s="305" t="s">
        <v>53</v>
      </c>
      <c r="D15" s="306">
        <v>2</v>
      </c>
      <c r="E15" s="307">
        <v>500000</v>
      </c>
      <c r="F15" s="308">
        <f t="shared" si="0"/>
        <v>1000000</v>
      </c>
    </row>
    <row r="16" spans="1:11">
      <c r="A16" s="382" t="s">
        <v>523</v>
      </c>
      <c r="B16" s="304" t="s">
        <v>57</v>
      </c>
      <c r="C16" s="305" t="s">
        <v>55</v>
      </c>
      <c r="D16" s="306">
        <v>24</v>
      </c>
      <c r="E16" s="307">
        <v>30000</v>
      </c>
      <c r="F16" s="308">
        <f t="shared" si="0"/>
        <v>720000</v>
      </c>
    </row>
    <row r="17" spans="1:13">
      <c r="A17" s="303"/>
      <c r="B17" s="304" t="s">
        <v>58</v>
      </c>
      <c r="C17" s="305"/>
      <c r="D17" s="306"/>
      <c r="E17" s="307"/>
      <c r="F17" s="308">
        <f t="shared" si="0"/>
        <v>0</v>
      </c>
    </row>
    <row r="18" spans="1:13">
      <c r="A18" s="382" t="s">
        <v>525</v>
      </c>
      <c r="B18" s="304" t="s">
        <v>59</v>
      </c>
      <c r="C18" s="305" t="s">
        <v>53</v>
      </c>
      <c r="D18" s="306">
        <v>3</v>
      </c>
      <c r="E18" s="307">
        <v>399988.66666666669</v>
      </c>
      <c r="F18" s="308">
        <f t="shared" si="0"/>
        <v>1199966</v>
      </c>
    </row>
    <row r="19" spans="1:13">
      <c r="A19" s="382" t="s">
        <v>1558</v>
      </c>
      <c r="B19" s="304" t="s">
        <v>60</v>
      </c>
      <c r="C19" s="305" t="s">
        <v>55</v>
      </c>
      <c r="D19" s="306">
        <v>36</v>
      </c>
      <c r="E19" s="307">
        <v>18139.5</v>
      </c>
      <c r="F19" s="308">
        <f t="shared" si="0"/>
        <v>653022</v>
      </c>
      <c r="H19" s="206"/>
      <c r="I19" s="214"/>
    </row>
    <row r="20" spans="1:13" ht="26.4">
      <c r="A20" s="1521" t="s">
        <v>2847</v>
      </c>
      <c r="B20" s="1520" t="s">
        <v>2848</v>
      </c>
      <c r="C20" s="316" t="s">
        <v>67</v>
      </c>
      <c r="D20" s="320"/>
      <c r="E20" s="318">
        <f>SUM(F13:F19)</f>
        <v>5972988</v>
      </c>
      <c r="F20" s="319">
        <f>E20*D20</f>
        <v>0</v>
      </c>
    </row>
    <row r="21" spans="1:13">
      <c r="A21" s="303"/>
      <c r="B21" s="389" t="s">
        <v>61</v>
      </c>
      <c r="C21" s="383"/>
      <c r="D21" s="384"/>
      <c r="E21" s="385"/>
      <c r="F21" s="386"/>
    </row>
    <row r="22" spans="1:13" s="203" customFormat="1" ht="66">
      <c r="A22" s="382" t="s">
        <v>1559</v>
      </c>
      <c r="B22" s="310" t="s">
        <v>62</v>
      </c>
      <c r="C22" s="311" t="s">
        <v>63</v>
      </c>
      <c r="D22" s="312">
        <v>24</v>
      </c>
      <c r="E22" s="313"/>
      <c r="F22" s="314">
        <f t="shared" ref="F22:F23" si="1">E22*D22</f>
        <v>0</v>
      </c>
      <c r="G22" s="207"/>
      <c r="K22" s="216"/>
      <c r="M22" s="216"/>
    </row>
    <row r="23" spans="1:13" s="203" customFormat="1" ht="26.4">
      <c r="A23" s="382" t="s">
        <v>1560</v>
      </c>
      <c r="B23" s="1519" t="s">
        <v>2845</v>
      </c>
      <c r="C23" s="311" t="s">
        <v>64</v>
      </c>
      <c r="D23" s="312">
        <v>20000</v>
      </c>
      <c r="E23" s="313"/>
      <c r="F23" s="314">
        <f t="shared" si="1"/>
        <v>0</v>
      </c>
      <c r="G23" s="207"/>
    </row>
    <row r="24" spans="1:13" ht="39.6">
      <c r="A24" s="382" t="s">
        <v>1561</v>
      </c>
      <c r="B24" s="315" t="s">
        <v>65</v>
      </c>
      <c r="C24" s="316" t="s">
        <v>66</v>
      </c>
      <c r="D24" s="317">
        <v>1</v>
      </c>
      <c r="E24" s="318">
        <v>1000000</v>
      </c>
      <c r="F24" s="319">
        <f>E24*D24</f>
        <v>1000000</v>
      </c>
    </row>
    <row r="25" spans="1:13" ht="26.4">
      <c r="A25" s="382" t="s">
        <v>1562</v>
      </c>
      <c r="B25" s="1520" t="s">
        <v>2846</v>
      </c>
      <c r="C25" s="316" t="s">
        <v>67</v>
      </c>
      <c r="D25" s="320"/>
      <c r="E25" s="318">
        <f>SUM(F24:F24)</f>
        <v>1000000</v>
      </c>
      <c r="F25" s="319">
        <f>E25*D25</f>
        <v>0</v>
      </c>
    </row>
    <row r="26" spans="1:13" ht="26.4">
      <c r="A26" s="382" t="s">
        <v>1563</v>
      </c>
      <c r="B26" s="316" t="s">
        <v>68</v>
      </c>
      <c r="C26" s="316" t="s">
        <v>53</v>
      </c>
      <c r="D26" s="321">
        <v>4</v>
      </c>
      <c r="E26" s="318">
        <v>0</v>
      </c>
      <c r="F26" s="319">
        <f>E26*D26</f>
        <v>0</v>
      </c>
    </row>
    <row r="27" spans="1:13" s="204" customFormat="1" ht="119.4" thickBot="1">
      <c r="A27" s="382" t="s">
        <v>1564</v>
      </c>
      <c r="B27" s="322" t="s">
        <v>69</v>
      </c>
      <c r="C27" s="322" t="s">
        <v>70</v>
      </c>
      <c r="D27" s="322" t="s">
        <v>71</v>
      </c>
      <c r="E27" s="318">
        <v>0</v>
      </c>
      <c r="F27" s="319">
        <f>E27</f>
        <v>0</v>
      </c>
      <c r="G27" s="207"/>
    </row>
    <row r="28" spans="1:13" s="52" customFormat="1" ht="14.4" thickTop="1" thickBot="1">
      <c r="A28" s="1536" t="s">
        <v>137</v>
      </c>
      <c r="B28" s="1536"/>
      <c r="C28" s="1536"/>
      <c r="D28" s="1536"/>
      <c r="E28" s="1536"/>
      <c r="F28" s="329"/>
    </row>
    <row r="29" spans="1:13" s="204" customFormat="1" ht="40.200000000000003" thickTop="1">
      <c r="A29" s="382" t="s">
        <v>1565</v>
      </c>
      <c r="B29" s="322" t="s">
        <v>72</v>
      </c>
      <c r="C29" s="323" t="s">
        <v>66</v>
      </c>
      <c r="D29" s="324">
        <v>1</v>
      </c>
      <c r="E29" s="318">
        <v>500000</v>
      </c>
      <c r="F29" s="319">
        <f>E29*D29</f>
        <v>500000</v>
      </c>
      <c r="G29" s="207"/>
    </row>
    <row r="30" spans="1:13" s="204" customFormat="1" ht="26.4">
      <c r="A30" s="382" t="s">
        <v>1566</v>
      </c>
      <c r="B30" s="323" t="s">
        <v>73</v>
      </c>
      <c r="C30" s="325" t="s">
        <v>67</v>
      </c>
      <c r="D30" s="320"/>
      <c r="E30" s="318">
        <f>F29</f>
        <v>500000</v>
      </c>
      <c r="F30" s="319">
        <f>E30*D30</f>
        <v>0</v>
      </c>
      <c r="G30" s="207"/>
    </row>
    <row r="31" spans="1:13" s="204" customFormat="1" ht="39.6">
      <c r="A31" s="390" t="s">
        <v>1567</v>
      </c>
      <c r="B31" s="326" t="s">
        <v>74</v>
      </c>
      <c r="C31" s="326" t="s">
        <v>70</v>
      </c>
      <c r="D31" s="326" t="s">
        <v>71</v>
      </c>
      <c r="E31" s="327">
        <v>0</v>
      </c>
      <c r="F31" s="328">
        <f>E31</f>
        <v>0</v>
      </c>
      <c r="G31" s="207"/>
    </row>
    <row r="32" spans="1:13" s="204" customFormat="1" ht="39.6">
      <c r="A32" s="391" t="s">
        <v>1568</v>
      </c>
      <c r="B32" s="330" t="s">
        <v>75</v>
      </c>
      <c r="C32" s="330" t="s">
        <v>70</v>
      </c>
      <c r="D32" s="330" t="s">
        <v>71</v>
      </c>
      <c r="E32" s="331">
        <v>0</v>
      </c>
      <c r="F32" s="332">
        <f>E32</f>
        <v>0</v>
      </c>
      <c r="G32" s="207"/>
    </row>
    <row r="33" spans="1:7" s="204" customFormat="1">
      <c r="A33" s="333"/>
      <c r="B33" s="334" t="s">
        <v>76</v>
      </c>
      <c r="C33" s="323"/>
      <c r="D33" s="323"/>
      <c r="E33" s="318"/>
      <c r="F33" s="319"/>
      <c r="G33" s="207"/>
    </row>
    <row r="34" spans="1:7" s="204" customFormat="1" ht="39.6">
      <c r="A34" s="333"/>
      <c r="B34" s="323" t="s">
        <v>77</v>
      </c>
      <c r="C34" s="323"/>
      <c r="D34" s="323"/>
      <c r="E34" s="318"/>
      <c r="F34" s="319"/>
      <c r="G34" s="207"/>
    </row>
    <row r="35" spans="1:7" s="204" customFormat="1" ht="52.8">
      <c r="A35" s="382" t="s">
        <v>1569</v>
      </c>
      <c r="B35" s="323" t="s">
        <v>78</v>
      </c>
      <c r="C35" s="323"/>
      <c r="D35" s="323"/>
      <c r="E35" s="318"/>
      <c r="F35" s="319"/>
      <c r="G35" s="207"/>
    </row>
    <row r="36" spans="1:7" s="204" customFormat="1" ht="52.8">
      <c r="A36" s="382" t="s">
        <v>1570</v>
      </c>
      <c r="B36" s="323" t="s">
        <v>79</v>
      </c>
      <c r="C36" s="323"/>
      <c r="D36" s="323"/>
      <c r="E36" s="318"/>
      <c r="F36" s="319"/>
      <c r="G36" s="207"/>
    </row>
    <row r="37" spans="1:7" s="204" customFormat="1" ht="26.4">
      <c r="A37" s="333" t="s">
        <v>1571</v>
      </c>
      <c r="B37" s="323" t="s">
        <v>80</v>
      </c>
      <c r="C37" s="323" t="s">
        <v>70</v>
      </c>
      <c r="D37" s="323" t="s">
        <v>71</v>
      </c>
      <c r="E37" s="318">
        <v>0</v>
      </c>
      <c r="F37" s="319">
        <f>E37</f>
        <v>0</v>
      </c>
      <c r="G37" s="207"/>
    </row>
    <row r="38" spans="1:7" s="204" customFormat="1">
      <c r="A38" s="335"/>
      <c r="B38" s="336" t="s">
        <v>81</v>
      </c>
      <c r="C38" s="322"/>
      <c r="D38" s="322"/>
      <c r="E38" s="318"/>
      <c r="F38" s="319"/>
      <c r="G38" s="207"/>
    </row>
    <row r="39" spans="1:7" s="204" customFormat="1">
      <c r="A39" s="335"/>
      <c r="B39" s="337" t="s">
        <v>81</v>
      </c>
      <c r="C39" s="338"/>
      <c r="D39" s="339"/>
      <c r="E39" s="307"/>
      <c r="F39" s="308"/>
      <c r="G39" s="207"/>
    </row>
    <row r="40" spans="1:7" s="204" customFormat="1">
      <c r="A40" s="335"/>
      <c r="B40" s="340" t="s">
        <v>82</v>
      </c>
      <c r="C40" s="338"/>
      <c r="D40" s="339"/>
      <c r="E40" s="307"/>
      <c r="F40" s="308"/>
      <c r="G40" s="207"/>
    </row>
    <row r="41" spans="1:7" s="204" customFormat="1" ht="52.8">
      <c r="A41" s="341"/>
      <c r="B41" s="342" t="s">
        <v>83</v>
      </c>
      <c r="C41" s="338"/>
      <c r="D41" s="339"/>
      <c r="E41" s="307"/>
      <c r="F41" s="308"/>
      <c r="G41" s="207"/>
    </row>
    <row r="42" spans="1:7" s="204" customFormat="1">
      <c r="A42" s="333" t="s">
        <v>1572</v>
      </c>
      <c r="B42" s="1513" t="s">
        <v>2849</v>
      </c>
      <c r="C42" s="343" t="s">
        <v>84</v>
      </c>
      <c r="D42" s="343">
        <v>6</v>
      </c>
      <c r="E42" s="344">
        <v>40000</v>
      </c>
      <c r="F42" s="345">
        <f t="shared" ref="F42:F48" si="2">E42*D42</f>
        <v>240000</v>
      </c>
      <c r="G42" s="207"/>
    </row>
    <row r="43" spans="1:7">
      <c r="A43" s="333" t="s">
        <v>1573</v>
      </c>
      <c r="B43" s="1513" t="s">
        <v>2850</v>
      </c>
      <c r="C43" s="343" t="s">
        <v>84</v>
      </c>
      <c r="D43" s="343">
        <v>6</v>
      </c>
      <c r="E43" s="344">
        <v>30000</v>
      </c>
      <c r="F43" s="345">
        <f t="shared" si="2"/>
        <v>180000</v>
      </c>
    </row>
    <row r="44" spans="1:7">
      <c r="A44" s="333" t="s">
        <v>1574</v>
      </c>
      <c r="B44" s="1513" t="s">
        <v>2851</v>
      </c>
      <c r="C44" s="343" t="s">
        <v>84</v>
      </c>
      <c r="D44" s="343">
        <v>6</v>
      </c>
      <c r="E44" s="344">
        <v>30000</v>
      </c>
      <c r="F44" s="345">
        <f t="shared" si="2"/>
        <v>180000</v>
      </c>
    </row>
    <row r="45" spans="1:7" ht="26.4">
      <c r="A45" s="333" t="s">
        <v>1575</v>
      </c>
      <c r="B45" s="1514" t="s">
        <v>2827</v>
      </c>
      <c r="C45" s="346" t="s">
        <v>55</v>
      </c>
      <c r="D45" s="307">
        <v>6</v>
      </c>
      <c r="E45" s="307">
        <v>30000</v>
      </c>
      <c r="F45" s="345">
        <f t="shared" si="2"/>
        <v>180000</v>
      </c>
    </row>
    <row r="46" spans="1:7" ht="27" thickBot="1">
      <c r="A46" s="333" t="s">
        <v>1576</v>
      </c>
      <c r="B46" s="342" t="s">
        <v>85</v>
      </c>
      <c r="C46" s="338" t="s">
        <v>86</v>
      </c>
      <c r="D46" s="339">
        <v>1</v>
      </c>
      <c r="E46" s="307">
        <v>1000000</v>
      </c>
      <c r="F46" s="345">
        <f t="shared" si="2"/>
        <v>1000000</v>
      </c>
    </row>
    <row r="47" spans="1:7" s="52" customFormat="1" ht="14.4" thickTop="1" thickBot="1">
      <c r="A47" s="1536" t="s">
        <v>137</v>
      </c>
      <c r="B47" s="1536"/>
      <c r="C47" s="1536"/>
      <c r="D47" s="1536"/>
      <c r="E47" s="1536"/>
      <c r="F47" s="329"/>
    </row>
    <row r="48" spans="1:7" ht="27" thickTop="1">
      <c r="A48" s="333" t="s">
        <v>1577</v>
      </c>
      <c r="B48" s="1518" t="s">
        <v>2838</v>
      </c>
      <c r="C48" s="347" t="s">
        <v>67</v>
      </c>
      <c r="D48" s="348"/>
      <c r="E48" s="349">
        <f>SUM(F42:F46)</f>
        <v>1780000</v>
      </c>
      <c r="F48" s="345">
        <f t="shared" si="2"/>
        <v>0</v>
      </c>
    </row>
    <row r="49" spans="1:7" s="204" customFormat="1" ht="26.4">
      <c r="A49" s="333" t="s">
        <v>1578</v>
      </c>
      <c r="B49" s="323" t="s">
        <v>87</v>
      </c>
      <c r="C49" s="325" t="s">
        <v>67</v>
      </c>
      <c r="D49" s="320"/>
      <c r="E49" s="318">
        <v>0</v>
      </c>
      <c r="F49" s="350">
        <f>E49*D49</f>
        <v>0</v>
      </c>
      <c r="G49" s="207"/>
    </row>
    <row r="50" spans="1:7" s="204" customFormat="1">
      <c r="A50" s="333" t="s">
        <v>1579</v>
      </c>
      <c r="B50" s="323" t="s">
        <v>88</v>
      </c>
      <c r="C50" s="322" t="s">
        <v>55</v>
      </c>
      <c r="D50" s="322">
        <v>6</v>
      </c>
      <c r="E50" s="318">
        <v>45000</v>
      </c>
      <c r="F50" s="350">
        <f t="shared" ref="F50:F53" si="3">E50*D50</f>
        <v>270000</v>
      </c>
      <c r="G50" s="207"/>
    </row>
    <row r="51" spans="1:7" s="204" customFormat="1" ht="26.4">
      <c r="A51" s="333" t="s">
        <v>1580</v>
      </c>
      <c r="B51" s="1514" t="s">
        <v>2839</v>
      </c>
      <c r="C51" s="325" t="s">
        <v>67</v>
      </c>
      <c r="D51" s="320"/>
      <c r="E51" s="318">
        <f>F50</f>
        <v>270000</v>
      </c>
      <c r="F51" s="350">
        <f t="shared" si="3"/>
        <v>0</v>
      </c>
      <c r="G51" s="207"/>
    </row>
    <row r="52" spans="1:7" s="204" customFormat="1" ht="26.4">
      <c r="A52" s="333" t="s">
        <v>1581</v>
      </c>
      <c r="B52" s="1514" t="s">
        <v>89</v>
      </c>
      <c r="C52" s="323" t="s">
        <v>66</v>
      </c>
      <c r="D52" s="324">
        <v>1</v>
      </c>
      <c r="E52" s="318">
        <v>500000</v>
      </c>
      <c r="F52" s="319">
        <f t="shared" si="3"/>
        <v>500000</v>
      </c>
      <c r="G52" s="207"/>
    </row>
    <row r="53" spans="1:7" ht="26.4">
      <c r="A53" s="333" t="s">
        <v>1582</v>
      </c>
      <c r="B53" s="1514" t="s">
        <v>2840</v>
      </c>
      <c r="C53" s="325" t="s">
        <v>67</v>
      </c>
      <c r="D53" s="320"/>
      <c r="E53" s="318">
        <f>F52</f>
        <v>500000</v>
      </c>
      <c r="F53" s="319">
        <f t="shared" si="3"/>
        <v>0</v>
      </c>
    </row>
    <row r="54" spans="1:7" s="204" customFormat="1" ht="26.4">
      <c r="A54" s="333" t="s">
        <v>1583</v>
      </c>
      <c r="B54" s="323" t="s">
        <v>90</v>
      </c>
      <c r="C54" s="325" t="s">
        <v>91</v>
      </c>
      <c r="D54" s="323">
        <v>1</v>
      </c>
      <c r="E54" s="318">
        <v>1800000</v>
      </c>
      <c r="F54" s="319">
        <f t="shared" ref="F54:F77" si="4">E54*D54</f>
        <v>1800000</v>
      </c>
      <c r="G54" s="207"/>
    </row>
    <row r="55" spans="1:7" s="204" customFormat="1" ht="26.4">
      <c r="A55" s="333" t="s">
        <v>1584</v>
      </c>
      <c r="B55" s="1514" t="s">
        <v>2837</v>
      </c>
      <c r="C55" s="325" t="s">
        <v>67</v>
      </c>
      <c r="D55" s="320"/>
      <c r="E55" s="318">
        <f>F54</f>
        <v>1800000</v>
      </c>
      <c r="F55" s="319">
        <f t="shared" si="4"/>
        <v>0</v>
      </c>
      <c r="G55" s="207"/>
    </row>
    <row r="56" spans="1:7" s="204" customFormat="1">
      <c r="A56" s="335"/>
      <c r="B56" s="334" t="s">
        <v>92</v>
      </c>
      <c r="C56" s="323"/>
      <c r="D56" s="317"/>
      <c r="E56" s="318"/>
      <c r="F56" s="319">
        <f t="shared" si="4"/>
        <v>0</v>
      </c>
      <c r="G56" s="207"/>
    </row>
    <row r="57" spans="1:7" s="204" customFormat="1" ht="26.4">
      <c r="A57" s="333" t="s">
        <v>1585</v>
      </c>
      <c r="B57" s="323" t="s">
        <v>93</v>
      </c>
      <c r="C57" s="323" t="s">
        <v>70</v>
      </c>
      <c r="D57" s="324" t="s">
        <v>94</v>
      </c>
      <c r="E57" s="318">
        <v>200000</v>
      </c>
      <c r="F57" s="319">
        <f>E57</f>
        <v>200000</v>
      </c>
      <c r="G57" s="207"/>
    </row>
    <row r="58" spans="1:7" s="204" customFormat="1" ht="26.4">
      <c r="A58" s="333" t="s">
        <v>1586</v>
      </c>
      <c r="B58" s="1514" t="s">
        <v>2830</v>
      </c>
      <c r="C58" s="325" t="s">
        <v>67</v>
      </c>
      <c r="D58" s="320"/>
      <c r="E58" s="318">
        <f>E57</f>
        <v>200000</v>
      </c>
      <c r="F58" s="319">
        <f t="shared" si="4"/>
        <v>0</v>
      </c>
      <c r="G58" s="207"/>
    </row>
    <row r="59" spans="1:7" s="204" customFormat="1" ht="26.4">
      <c r="A59" s="333" t="s">
        <v>1587</v>
      </c>
      <c r="B59" s="1514" t="s">
        <v>2829</v>
      </c>
      <c r="C59" s="325" t="s">
        <v>66</v>
      </c>
      <c r="D59" s="323">
        <v>1</v>
      </c>
      <c r="E59" s="318">
        <v>3000000</v>
      </c>
      <c r="F59" s="319">
        <f t="shared" si="4"/>
        <v>3000000</v>
      </c>
      <c r="G59" s="207"/>
    </row>
    <row r="60" spans="1:7" s="204" customFormat="1" ht="26.4">
      <c r="A60" s="352" t="s">
        <v>1588</v>
      </c>
      <c r="B60" s="1515" t="s">
        <v>2831</v>
      </c>
      <c r="C60" s="354" t="s">
        <v>67</v>
      </c>
      <c r="D60" s="355"/>
      <c r="E60" s="327">
        <f>F59</f>
        <v>3000000</v>
      </c>
      <c r="F60" s="328">
        <f t="shared" si="4"/>
        <v>0</v>
      </c>
      <c r="G60" s="207"/>
    </row>
    <row r="61" spans="1:7" s="204" customFormat="1" ht="27.6">
      <c r="A61" s="333" t="s">
        <v>1589</v>
      </c>
      <c r="B61" s="1514" t="s">
        <v>2828</v>
      </c>
      <c r="C61" s="325" t="s">
        <v>66</v>
      </c>
      <c r="D61" s="323">
        <v>1</v>
      </c>
      <c r="E61" s="318">
        <v>2000000</v>
      </c>
      <c r="F61" s="319">
        <f>E61*D61</f>
        <v>2000000</v>
      </c>
      <c r="G61" s="207"/>
    </row>
    <row r="62" spans="1:7" s="204" customFormat="1" ht="26.4">
      <c r="A62" s="352" t="s">
        <v>1590</v>
      </c>
      <c r="B62" s="1514" t="s">
        <v>2832</v>
      </c>
      <c r="C62" s="325" t="s">
        <v>67</v>
      </c>
      <c r="D62" s="323"/>
      <c r="E62" s="318">
        <v>2000000</v>
      </c>
      <c r="F62" s="319">
        <f>E62*D62</f>
        <v>0</v>
      </c>
      <c r="G62" s="207"/>
    </row>
    <row r="63" spans="1:7" s="204" customFormat="1">
      <c r="A63" s="333"/>
      <c r="B63" s="351" t="s">
        <v>95</v>
      </c>
      <c r="C63" s="325"/>
      <c r="D63" s="323"/>
      <c r="E63" s="318"/>
      <c r="F63" s="319"/>
      <c r="G63" s="207"/>
    </row>
    <row r="64" spans="1:7" s="204" customFormat="1" ht="26.4">
      <c r="A64" s="1516" t="s">
        <v>1591</v>
      </c>
      <c r="B64" s="1668" t="s">
        <v>2852</v>
      </c>
      <c r="C64" s="325" t="s">
        <v>96</v>
      </c>
      <c r="D64" s="321">
        <v>1</v>
      </c>
      <c r="E64" s="318">
        <v>1500000</v>
      </c>
      <c r="F64" s="319">
        <f t="shared" si="4"/>
        <v>1500000</v>
      </c>
      <c r="G64" s="207"/>
    </row>
    <row r="65" spans="1:7" s="204" customFormat="1" ht="26.4">
      <c r="A65" s="1516" t="s">
        <v>1592</v>
      </c>
      <c r="B65" s="392" t="s">
        <v>97</v>
      </c>
      <c r="C65" s="325" t="s">
        <v>96</v>
      </c>
      <c r="D65" s="321">
        <v>1</v>
      </c>
      <c r="E65" s="318">
        <v>200000</v>
      </c>
      <c r="F65" s="319">
        <f t="shared" si="4"/>
        <v>200000</v>
      </c>
      <c r="G65" s="207"/>
    </row>
    <row r="66" spans="1:7" s="204" customFormat="1" ht="26.4">
      <c r="A66" s="1516" t="s">
        <v>1593</v>
      </c>
      <c r="B66" s="323" t="s">
        <v>98</v>
      </c>
      <c r="C66" s="323" t="s">
        <v>70</v>
      </c>
      <c r="D66" s="324" t="s">
        <v>99</v>
      </c>
      <c r="E66" s="318">
        <v>500000</v>
      </c>
      <c r="F66" s="319">
        <f>E66</f>
        <v>500000</v>
      </c>
      <c r="G66" s="207"/>
    </row>
    <row r="67" spans="1:7" s="204" customFormat="1" ht="26.4">
      <c r="A67" s="1516" t="s">
        <v>1594</v>
      </c>
      <c r="B67" s="1514" t="s">
        <v>2841</v>
      </c>
      <c r="C67" s="325" t="s">
        <v>67</v>
      </c>
      <c r="D67" s="320"/>
      <c r="E67" s="318">
        <f>SUM(E64:E66)</f>
        <v>2200000</v>
      </c>
      <c r="F67" s="319">
        <f>D67*(F64+F65+F66)</f>
        <v>0</v>
      </c>
      <c r="G67" s="207"/>
    </row>
    <row r="68" spans="1:7" s="204" customFormat="1" ht="26.4">
      <c r="A68" s="1516" t="s">
        <v>1595</v>
      </c>
      <c r="B68" s="323" t="s">
        <v>100</v>
      </c>
      <c r="C68" s="323" t="s">
        <v>70</v>
      </c>
      <c r="D68" s="324" t="s">
        <v>99</v>
      </c>
      <c r="E68" s="318">
        <v>300000</v>
      </c>
      <c r="F68" s="319">
        <f>E68</f>
        <v>300000</v>
      </c>
      <c r="G68" s="207"/>
    </row>
    <row r="69" spans="1:7" s="204" customFormat="1" ht="27" thickBot="1">
      <c r="A69" s="1516" t="s">
        <v>1596</v>
      </c>
      <c r="B69" s="1514" t="s">
        <v>2833</v>
      </c>
      <c r="C69" s="325" t="s">
        <v>67</v>
      </c>
      <c r="D69" s="320"/>
      <c r="E69" s="318">
        <f>F68</f>
        <v>300000</v>
      </c>
      <c r="F69" s="319">
        <f t="shared" si="4"/>
        <v>0</v>
      </c>
      <c r="G69" s="207"/>
    </row>
    <row r="70" spans="1:7" s="52" customFormat="1" ht="14.4" thickTop="1" thickBot="1">
      <c r="A70" s="1536" t="s">
        <v>137</v>
      </c>
      <c r="B70" s="1536"/>
      <c r="C70" s="1536"/>
      <c r="D70" s="1536"/>
      <c r="E70" s="1536"/>
      <c r="F70" s="329"/>
    </row>
    <row r="71" spans="1:7" s="205" customFormat="1" ht="27" thickTop="1">
      <c r="A71" s="1517" t="s">
        <v>1597</v>
      </c>
      <c r="B71" s="323" t="s">
        <v>101</v>
      </c>
      <c r="C71" s="323" t="s">
        <v>55</v>
      </c>
      <c r="D71" s="324">
        <v>12</v>
      </c>
      <c r="E71" s="318">
        <v>30000</v>
      </c>
      <c r="F71" s="319">
        <f t="shared" si="4"/>
        <v>360000</v>
      </c>
      <c r="G71" s="207"/>
    </row>
    <row r="72" spans="1:7" ht="26.4">
      <c r="A72" s="1517" t="s">
        <v>1598</v>
      </c>
      <c r="B72" s="1514" t="s">
        <v>2836</v>
      </c>
      <c r="C72" s="325" t="s">
        <v>67</v>
      </c>
      <c r="D72" s="320"/>
      <c r="E72" s="318">
        <f>F71</f>
        <v>360000</v>
      </c>
      <c r="F72" s="319">
        <f t="shared" si="4"/>
        <v>0</v>
      </c>
    </row>
    <row r="73" spans="1:7" ht="26.4">
      <c r="A73" s="1517" t="s">
        <v>1599</v>
      </c>
      <c r="B73" s="323" t="s">
        <v>102</v>
      </c>
      <c r="C73" s="323" t="s">
        <v>70</v>
      </c>
      <c r="D73" s="324" t="s">
        <v>99</v>
      </c>
      <c r="E73" s="318">
        <v>300000</v>
      </c>
      <c r="F73" s="319">
        <f>E73</f>
        <v>300000</v>
      </c>
    </row>
    <row r="74" spans="1:7" ht="26.4">
      <c r="A74" s="1517" t="s">
        <v>1600</v>
      </c>
      <c r="B74" s="1514" t="s">
        <v>2834</v>
      </c>
      <c r="C74" s="325" t="s">
        <v>67</v>
      </c>
      <c r="D74" s="320"/>
      <c r="E74" s="318">
        <f>F73</f>
        <v>300000</v>
      </c>
      <c r="F74" s="319">
        <f t="shared" si="4"/>
        <v>0</v>
      </c>
    </row>
    <row r="75" spans="1:7" ht="26.4">
      <c r="A75" s="1517" t="s">
        <v>1601</v>
      </c>
      <c r="B75" s="323" t="s">
        <v>103</v>
      </c>
      <c r="C75" s="323" t="s">
        <v>70</v>
      </c>
      <c r="D75" s="324" t="s">
        <v>99</v>
      </c>
      <c r="E75" s="318">
        <v>500000</v>
      </c>
      <c r="F75" s="319">
        <f>E75</f>
        <v>500000</v>
      </c>
    </row>
    <row r="76" spans="1:7" ht="26.4">
      <c r="A76" s="1517" t="s">
        <v>1602</v>
      </c>
      <c r="B76" s="1514" t="s">
        <v>2842</v>
      </c>
      <c r="C76" s="325" t="s">
        <v>67</v>
      </c>
      <c r="D76" s="320"/>
      <c r="E76" s="318">
        <f>F75</f>
        <v>500000</v>
      </c>
      <c r="F76" s="319">
        <f t="shared" si="4"/>
        <v>0</v>
      </c>
    </row>
    <row r="77" spans="1:7" ht="39.6">
      <c r="A77" s="1517" t="s">
        <v>1603</v>
      </c>
      <c r="B77" s="393" t="s">
        <v>104</v>
      </c>
      <c r="C77" s="325" t="s">
        <v>96</v>
      </c>
      <c r="D77" s="321">
        <v>1</v>
      </c>
      <c r="E77" s="318">
        <v>300000</v>
      </c>
      <c r="F77" s="319">
        <f t="shared" si="4"/>
        <v>300000</v>
      </c>
    </row>
    <row r="78" spans="1:7" ht="26.4">
      <c r="A78" s="1517" t="s">
        <v>1604</v>
      </c>
      <c r="B78" s="1518" t="s">
        <v>2835</v>
      </c>
      <c r="C78" s="325" t="s">
        <v>67</v>
      </c>
      <c r="D78" s="356"/>
      <c r="E78" s="318"/>
      <c r="F78" s="319">
        <f>D78*F77</f>
        <v>0</v>
      </c>
    </row>
    <row r="79" spans="1:7" ht="118.8">
      <c r="A79" s="333"/>
      <c r="B79" s="323" t="s">
        <v>1609</v>
      </c>
      <c r="C79" s="325"/>
      <c r="D79" s="320"/>
      <c r="E79" s="356"/>
      <c r="F79" s="319"/>
    </row>
    <row r="80" spans="1:7">
      <c r="A80" s="1517" t="s">
        <v>2843</v>
      </c>
      <c r="B80" s="323" t="s">
        <v>1605</v>
      </c>
      <c r="C80" s="325"/>
      <c r="D80" s="320"/>
      <c r="E80" s="356"/>
      <c r="F80" s="319"/>
    </row>
    <row r="81" spans="1:6" ht="13.8" thickBot="1">
      <c r="A81" s="1516" t="s">
        <v>2844</v>
      </c>
      <c r="B81" s="353" t="s">
        <v>1605</v>
      </c>
      <c r="C81" s="354"/>
      <c r="D81" s="355"/>
      <c r="E81" s="357"/>
      <c r="F81" s="328"/>
    </row>
    <row r="82" spans="1:6" s="52" customFormat="1" ht="14.4" thickTop="1" thickBot="1">
      <c r="A82" s="1536" t="s">
        <v>137</v>
      </c>
      <c r="B82" s="1536"/>
      <c r="C82" s="1536"/>
      <c r="D82" s="1536"/>
      <c r="E82" s="1536"/>
      <c r="F82" s="329"/>
    </row>
    <row r="83" spans="1:6" ht="15.75" customHeight="1" thickTop="1" thickBot="1">
      <c r="A83" s="1540" t="s">
        <v>1608</v>
      </c>
      <c r="B83" s="1541"/>
      <c r="C83" s="1541"/>
      <c r="D83" s="1541"/>
      <c r="E83" s="1541"/>
      <c r="F83" s="1542"/>
    </row>
    <row r="84" spans="1:6" ht="13.8" thickTop="1">
      <c r="A84" s="394" t="s">
        <v>39</v>
      </c>
      <c r="B84" s="1537" t="s">
        <v>5</v>
      </c>
      <c r="C84" s="1538"/>
      <c r="D84" s="1539"/>
      <c r="E84" s="395" t="s">
        <v>1607</v>
      </c>
      <c r="F84" s="396" t="s">
        <v>1606</v>
      </c>
    </row>
    <row r="85" spans="1:6">
      <c r="A85" s="358">
        <v>1</v>
      </c>
      <c r="B85" s="1530" t="s">
        <v>266</v>
      </c>
      <c r="C85" s="1531"/>
      <c r="D85" s="1532"/>
      <c r="E85" s="359" t="s">
        <v>108</v>
      </c>
      <c r="F85" s="360"/>
    </row>
    <row r="86" spans="1:6">
      <c r="A86" s="358">
        <v>2</v>
      </c>
      <c r="B86" s="1530" t="s">
        <v>267</v>
      </c>
      <c r="C86" s="1531"/>
      <c r="D86" s="1532"/>
      <c r="E86" s="359" t="s">
        <v>108</v>
      </c>
      <c r="F86" s="360"/>
    </row>
    <row r="87" spans="1:6">
      <c r="A87" s="358">
        <v>3</v>
      </c>
      <c r="B87" s="1530" t="s">
        <v>592</v>
      </c>
      <c r="C87" s="1531"/>
      <c r="D87" s="1532"/>
      <c r="E87" s="359" t="s">
        <v>108</v>
      </c>
      <c r="F87" s="360"/>
    </row>
    <row r="88" spans="1:6">
      <c r="A88" s="333"/>
      <c r="B88" s="1530" t="s">
        <v>268</v>
      </c>
      <c r="C88" s="1531"/>
      <c r="D88" s="1532"/>
      <c r="E88" s="359" t="s">
        <v>108</v>
      </c>
      <c r="F88" s="319"/>
    </row>
    <row r="89" spans="1:6">
      <c r="A89" s="333"/>
      <c r="B89" s="1527"/>
      <c r="C89" s="1528"/>
      <c r="D89" s="1529"/>
      <c r="E89" s="356"/>
      <c r="F89" s="319"/>
    </row>
    <row r="90" spans="1:6">
      <c r="A90" s="333"/>
      <c r="B90" s="1527"/>
      <c r="C90" s="1528"/>
      <c r="D90" s="1529"/>
      <c r="E90" s="356"/>
      <c r="F90" s="319"/>
    </row>
    <row r="91" spans="1:6">
      <c r="A91" s="333"/>
      <c r="B91" s="1527"/>
      <c r="C91" s="1528"/>
      <c r="D91" s="1529"/>
      <c r="E91" s="356"/>
      <c r="F91" s="319"/>
    </row>
    <row r="92" spans="1:6">
      <c r="A92" s="333"/>
      <c r="B92" s="1527"/>
      <c r="C92" s="1528"/>
      <c r="D92" s="1529"/>
      <c r="E92" s="356"/>
      <c r="F92" s="319"/>
    </row>
    <row r="93" spans="1:6">
      <c r="A93" s="333"/>
      <c r="B93" s="1527"/>
      <c r="C93" s="1528"/>
      <c r="D93" s="1529"/>
      <c r="E93" s="356"/>
      <c r="F93" s="319"/>
    </row>
    <row r="94" spans="1:6">
      <c r="A94" s="333"/>
      <c r="B94" s="1527"/>
      <c r="C94" s="1528"/>
      <c r="D94" s="1529"/>
      <c r="E94" s="356"/>
      <c r="F94" s="319"/>
    </row>
    <row r="95" spans="1:6">
      <c r="A95" s="333"/>
      <c r="B95" s="1527"/>
      <c r="C95" s="1528"/>
      <c r="D95" s="1529"/>
      <c r="E95" s="356"/>
      <c r="F95" s="319"/>
    </row>
    <row r="96" spans="1:6">
      <c r="A96" s="333"/>
      <c r="B96" s="1527"/>
      <c r="C96" s="1528"/>
      <c r="D96" s="1529"/>
      <c r="E96" s="356"/>
      <c r="F96" s="319"/>
    </row>
    <row r="97" spans="1:6">
      <c r="A97" s="333"/>
      <c r="B97" s="1527"/>
      <c r="C97" s="1528"/>
      <c r="D97" s="1529"/>
      <c r="E97" s="356"/>
      <c r="F97" s="319"/>
    </row>
    <row r="98" spans="1:6" ht="13.8" thickBot="1">
      <c r="A98" s="352"/>
      <c r="B98" s="1527"/>
      <c r="C98" s="1528"/>
      <c r="D98" s="1529"/>
      <c r="E98" s="357"/>
      <c r="F98" s="328"/>
    </row>
    <row r="99" spans="1:6" ht="21.75" customHeight="1" thickTop="1" thickBot="1">
      <c r="A99" s="1533" t="s">
        <v>109</v>
      </c>
      <c r="B99" s="1533"/>
      <c r="C99" s="1533"/>
      <c r="D99" s="1533"/>
      <c r="E99" s="1533"/>
      <c r="F99" s="361">
        <f>SUM(F85:F98)</f>
        <v>0</v>
      </c>
    </row>
    <row r="100" spans="1:6" s="206" customFormat="1" ht="14.4" thickTop="1" thickBot="1">
      <c r="A100" s="362"/>
      <c r="B100" s="363"/>
      <c r="C100" s="364"/>
      <c r="D100" s="363"/>
      <c r="E100" s="365"/>
      <c r="F100" s="366"/>
    </row>
    <row r="101" spans="1:6" s="206" customFormat="1" ht="13.8" thickTop="1">
      <c r="A101" s="367"/>
      <c r="B101" s="367"/>
      <c r="C101" s="368"/>
      <c r="D101" s="367"/>
      <c r="E101" s="369"/>
      <c r="F101" s="370"/>
    </row>
    <row r="102" spans="1:6" s="206" customFormat="1">
      <c r="A102" s="367"/>
      <c r="B102" s="367"/>
      <c r="C102" s="368"/>
      <c r="D102" s="367"/>
      <c r="E102" s="369"/>
      <c r="F102" s="370"/>
    </row>
    <row r="103" spans="1:6" s="206" customFormat="1">
      <c r="A103" s="367"/>
      <c r="B103" s="367"/>
      <c r="C103" s="368"/>
      <c r="D103" s="367"/>
      <c r="E103" s="369"/>
      <c r="F103" s="370"/>
    </row>
    <row r="104" spans="1:6" s="206" customFormat="1">
      <c r="A104" s="367"/>
      <c r="B104" s="367"/>
      <c r="C104" s="368"/>
      <c r="D104" s="367"/>
      <c r="E104" s="369"/>
      <c r="F104" s="370"/>
    </row>
    <row r="105" spans="1:6" s="206" customFormat="1">
      <c r="A105" s="367"/>
      <c r="B105" s="367"/>
      <c r="C105" s="368"/>
      <c r="D105" s="367"/>
      <c r="E105" s="369"/>
      <c r="F105" s="370"/>
    </row>
    <row r="106" spans="1:6" s="206" customFormat="1">
      <c r="A106" s="367"/>
      <c r="B106" s="367"/>
      <c r="C106" s="368"/>
      <c r="D106" s="367"/>
      <c r="E106" s="369"/>
      <c r="F106" s="370"/>
    </row>
    <row r="107" spans="1:6" s="206" customFormat="1">
      <c r="A107" s="367"/>
      <c r="B107" s="367"/>
      <c r="C107" s="368"/>
      <c r="D107" s="367"/>
      <c r="E107" s="369"/>
      <c r="F107" s="370"/>
    </row>
    <row r="108" spans="1:6" s="206" customFormat="1">
      <c r="A108" s="367"/>
      <c r="B108" s="367"/>
      <c r="C108" s="368"/>
      <c r="D108" s="367"/>
      <c r="E108" s="369"/>
      <c r="F108" s="370"/>
    </row>
    <row r="109" spans="1:6" s="206" customFormat="1">
      <c r="A109" s="367"/>
      <c r="B109" s="367"/>
      <c r="C109" s="368"/>
      <c r="D109" s="367"/>
      <c r="E109" s="369"/>
      <c r="F109" s="370"/>
    </row>
    <row r="110" spans="1:6" s="206" customFormat="1">
      <c r="A110" s="367"/>
      <c r="B110" s="367"/>
      <c r="C110" s="368"/>
      <c r="D110" s="367"/>
      <c r="E110" s="369"/>
      <c r="F110" s="370"/>
    </row>
    <row r="111" spans="1:6" s="206" customFormat="1">
      <c r="A111" s="367"/>
      <c r="B111" s="367"/>
      <c r="C111" s="368"/>
      <c r="D111" s="367"/>
      <c r="E111" s="369"/>
      <c r="F111" s="370"/>
    </row>
    <row r="112" spans="1:6" s="206" customFormat="1">
      <c r="A112" s="367"/>
      <c r="B112" s="367"/>
      <c r="C112" s="368"/>
      <c r="D112" s="367"/>
      <c r="E112" s="369"/>
      <c r="F112" s="370"/>
    </row>
    <row r="113" spans="1:6" s="206" customFormat="1">
      <c r="A113" s="367"/>
      <c r="B113" s="367"/>
      <c r="C113" s="368"/>
      <c r="D113" s="367"/>
      <c r="E113" s="369"/>
      <c r="F113" s="370"/>
    </row>
    <row r="114" spans="1:6" s="206" customFormat="1">
      <c r="A114" s="367"/>
      <c r="B114" s="367"/>
      <c r="C114" s="368"/>
      <c r="D114" s="367"/>
      <c r="E114" s="369"/>
      <c r="F114" s="370"/>
    </row>
    <row r="115" spans="1:6" s="206" customFormat="1">
      <c r="A115" s="367"/>
      <c r="B115" s="367"/>
      <c r="C115" s="368"/>
      <c r="D115" s="367"/>
      <c r="E115" s="369"/>
      <c r="F115" s="370"/>
    </row>
    <row r="116" spans="1:6" s="206" customFormat="1">
      <c r="A116" s="367"/>
      <c r="B116" s="367"/>
      <c r="C116" s="368"/>
      <c r="D116" s="367"/>
      <c r="E116" s="369"/>
      <c r="F116" s="370"/>
    </row>
    <row r="117" spans="1:6" s="206" customFormat="1">
      <c r="A117" s="367"/>
      <c r="B117" s="367"/>
      <c r="C117" s="368"/>
      <c r="D117" s="367"/>
      <c r="E117" s="369"/>
      <c r="F117" s="370"/>
    </row>
    <row r="118" spans="1:6" s="206" customFormat="1">
      <c r="A118" s="367"/>
      <c r="B118" s="367"/>
      <c r="C118" s="368"/>
      <c r="D118" s="367"/>
      <c r="E118" s="369"/>
      <c r="F118" s="370"/>
    </row>
  </sheetData>
  <mergeCells count="25">
    <mergeCell ref="A1:F1"/>
    <mergeCell ref="A2:F2"/>
    <mergeCell ref="A3:F3"/>
    <mergeCell ref="A4:F4"/>
    <mergeCell ref="B88:D88"/>
    <mergeCell ref="A70:E70"/>
    <mergeCell ref="A28:E28"/>
    <mergeCell ref="A47:E47"/>
    <mergeCell ref="A82:E82"/>
    <mergeCell ref="B84:D84"/>
    <mergeCell ref="A83:F83"/>
    <mergeCell ref="B89:D89"/>
    <mergeCell ref="B90:D90"/>
    <mergeCell ref="B85:D85"/>
    <mergeCell ref="B86:D86"/>
    <mergeCell ref="A99:E99"/>
    <mergeCell ref="B94:D94"/>
    <mergeCell ref="B95:D95"/>
    <mergeCell ref="B96:D96"/>
    <mergeCell ref="B97:D97"/>
    <mergeCell ref="B98:D98"/>
    <mergeCell ref="B91:D91"/>
    <mergeCell ref="B92:D92"/>
    <mergeCell ref="B93:D93"/>
    <mergeCell ref="B87:D87"/>
  </mergeCells>
  <phoneticPr fontId="61" type="noConversion"/>
  <pageMargins left="0.7" right="0.7" top="0.75" bottom="0.75" header="0.3" footer="0.3"/>
  <pageSetup paperSize="11" scale="54" fitToHeight="0" orientation="portrait" r:id="rId1"/>
  <headerFooter alignWithMargins="0">
    <oddFooter>&amp;LResident Engineer&amp;CPage &amp;P of &amp;N&amp;RSite Agent</oddFooter>
  </headerFooter>
  <rowBreaks count="4" manualBreakCount="4">
    <brk id="28" max="5" man="1"/>
    <brk id="47" max="5" man="1"/>
    <brk id="71" max="5" man="1"/>
    <brk id="8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C15" sqref="C15"/>
    </sheetView>
  </sheetViews>
  <sheetFormatPr defaultColWidth="8.77734375" defaultRowHeight="13.2"/>
  <cols>
    <col min="1" max="1" width="125.109375" customWidth="1"/>
  </cols>
  <sheetData>
    <row r="1" spans="1:2" ht="409.5" customHeight="1">
      <c r="A1" s="202" t="s">
        <v>110</v>
      </c>
    </row>
    <row r="14" spans="1:2">
      <c r="B14" s="272"/>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6"/>
  <sheetViews>
    <sheetView view="pageBreakPreview" zoomScale="130" zoomScaleNormal="140" zoomScaleSheetLayoutView="130" workbookViewId="0">
      <pane xSplit="1" ySplit="5" topLeftCell="B68" activePane="bottomRight" state="frozen"/>
      <selection activeCell="C15" sqref="C15"/>
      <selection pane="topRight" activeCell="C15" sqref="C15"/>
      <selection pane="bottomLeft" activeCell="C15" sqref="C15"/>
      <selection pane="bottomRight" activeCell="F77" sqref="F77"/>
    </sheetView>
  </sheetViews>
  <sheetFormatPr defaultColWidth="9.33203125" defaultRowHeight="13.2"/>
  <cols>
    <col min="1" max="1" width="7.109375" style="397" bestFit="1" customWidth="1"/>
    <col min="2" max="2" width="59.109375" style="398" bestFit="1" customWidth="1"/>
    <col min="3" max="3" width="6.109375" style="399" bestFit="1" customWidth="1"/>
    <col min="4" max="5" width="12" style="399" bestFit="1" customWidth="1"/>
    <col min="6" max="6" width="15.109375" style="399" bestFit="1" customWidth="1"/>
    <col min="7" max="7" width="12.109375" style="52" bestFit="1" customWidth="1"/>
    <col min="8" max="9" width="11.109375" style="52" bestFit="1" customWidth="1"/>
    <col min="10" max="10" width="8" style="52" bestFit="1" customWidth="1"/>
    <col min="11" max="16384" width="9.33203125" style="52"/>
  </cols>
  <sheetData>
    <row r="1" spans="1:9" s="199" customFormat="1" ht="14.4" thickTop="1" thickBot="1">
      <c r="A1" s="1545" t="s">
        <v>34</v>
      </c>
      <c r="B1" s="1545"/>
      <c r="C1" s="1545"/>
      <c r="D1" s="1545"/>
      <c r="E1" s="1545"/>
      <c r="F1" s="1545"/>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s="196" customFormat="1" ht="14.4" thickTop="1" thickBot="1">
      <c r="A4" s="1546" t="s">
        <v>111</v>
      </c>
      <c r="B4" s="1546"/>
      <c r="C4" s="1546"/>
      <c r="D4" s="1546"/>
      <c r="E4" s="1546"/>
      <c r="F4" s="1546"/>
    </row>
    <row r="5" spans="1:9" s="200" customFormat="1" ht="14.4" thickTop="1" thickBot="1">
      <c r="A5" s="424" t="s">
        <v>39</v>
      </c>
      <c r="B5" s="424" t="s">
        <v>5</v>
      </c>
      <c r="C5" s="424" t="s">
        <v>40</v>
      </c>
      <c r="D5" s="424" t="s">
        <v>41</v>
      </c>
      <c r="E5" s="424" t="s">
        <v>112</v>
      </c>
      <c r="F5" s="424" t="s">
        <v>43</v>
      </c>
      <c r="G5" s="219"/>
      <c r="H5" s="218"/>
      <c r="I5" s="217"/>
    </row>
    <row r="6" spans="1:9" ht="13.8" thickTop="1">
      <c r="A6" s="421"/>
      <c r="B6" s="422" t="s">
        <v>12</v>
      </c>
      <c r="C6" s="423"/>
      <c r="D6" s="423"/>
      <c r="E6" s="423"/>
      <c r="F6" s="423"/>
    </row>
    <row r="7" spans="1:9">
      <c r="A7" s="1377"/>
      <c r="B7" s="401" t="s">
        <v>113</v>
      </c>
      <c r="C7" s="402"/>
      <c r="D7" s="402"/>
      <c r="E7" s="402"/>
      <c r="F7" s="402"/>
    </row>
    <row r="8" spans="1:9">
      <c r="A8" s="1377"/>
      <c r="B8" s="401" t="s">
        <v>114</v>
      </c>
      <c r="C8" s="402"/>
      <c r="D8" s="402"/>
      <c r="E8" s="402"/>
      <c r="F8" s="402"/>
    </row>
    <row r="9" spans="1:9" ht="15.6">
      <c r="A9" s="1377" t="s">
        <v>1465</v>
      </c>
      <c r="B9" s="403" t="s">
        <v>115</v>
      </c>
      <c r="C9" s="404" t="s">
        <v>1612</v>
      </c>
      <c r="D9" s="405">
        <v>100</v>
      </c>
      <c r="E9" s="405"/>
      <c r="F9" s="405">
        <f>D9*E9</f>
        <v>0</v>
      </c>
    </row>
    <row r="10" spans="1:9" ht="26.4">
      <c r="A10" s="1377" t="s">
        <v>1466</v>
      </c>
      <c r="B10" s="403" t="s">
        <v>117</v>
      </c>
      <c r="C10" s="404" t="s">
        <v>1613</v>
      </c>
      <c r="D10" s="405">
        <v>750</v>
      </c>
      <c r="E10" s="405"/>
      <c r="F10" s="405">
        <f>D10*E10</f>
        <v>0</v>
      </c>
    </row>
    <row r="11" spans="1:9" ht="15.6">
      <c r="A11" s="1377" t="s">
        <v>1467</v>
      </c>
      <c r="B11" s="403" t="s">
        <v>119</v>
      </c>
      <c r="C11" s="404" t="s">
        <v>1613</v>
      </c>
      <c r="D11" s="405">
        <v>25</v>
      </c>
      <c r="E11" s="405"/>
      <c r="F11" s="405">
        <f t="shared" ref="F11:F53" si="0">D11*E11</f>
        <v>0</v>
      </c>
    </row>
    <row r="12" spans="1:9" ht="26.4">
      <c r="A12" s="1377" t="s">
        <v>1468</v>
      </c>
      <c r="B12" s="403" t="s">
        <v>120</v>
      </c>
      <c r="C12" s="404" t="s">
        <v>1613</v>
      </c>
      <c r="D12" s="405">
        <v>1125</v>
      </c>
      <c r="E12" s="405"/>
      <c r="F12" s="405">
        <f t="shared" si="0"/>
        <v>0</v>
      </c>
    </row>
    <row r="13" spans="1:9" ht="15.6">
      <c r="A13" s="1377" t="s">
        <v>1469</v>
      </c>
      <c r="B13" s="403" t="s">
        <v>121</v>
      </c>
      <c r="C13" s="404" t="s">
        <v>1613</v>
      </c>
      <c r="D13" s="405">
        <v>150</v>
      </c>
      <c r="E13" s="405"/>
      <c r="F13" s="405">
        <f t="shared" si="0"/>
        <v>0</v>
      </c>
    </row>
    <row r="14" spans="1:9">
      <c r="A14" s="1377" t="s">
        <v>1470</v>
      </c>
      <c r="B14" s="403" t="s">
        <v>122</v>
      </c>
      <c r="C14" s="404" t="s">
        <v>39</v>
      </c>
      <c r="D14" s="405">
        <v>1</v>
      </c>
      <c r="E14" s="405"/>
      <c r="F14" s="405">
        <f t="shared" si="0"/>
        <v>0</v>
      </c>
    </row>
    <row r="15" spans="1:9">
      <c r="A15" s="1377" t="s">
        <v>1471</v>
      </c>
      <c r="B15" s="403" t="s">
        <v>123</v>
      </c>
      <c r="C15" s="404" t="s">
        <v>39</v>
      </c>
      <c r="D15" s="405">
        <v>1</v>
      </c>
      <c r="E15" s="405"/>
      <c r="F15" s="405">
        <f t="shared" si="0"/>
        <v>0</v>
      </c>
    </row>
    <row r="16" spans="1:9">
      <c r="A16" s="406"/>
      <c r="B16" s="401" t="s">
        <v>124</v>
      </c>
      <c r="C16" s="402"/>
      <c r="D16" s="405"/>
      <c r="E16" s="405"/>
      <c r="F16" s="405">
        <f t="shared" si="0"/>
        <v>0</v>
      </c>
    </row>
    <row r="17" spans="1:6">
      <c r="A17" s="406"/>
      <c r="B17" s="401" t="s">
        <v>125</v>
      </c>
      <c r="C17" s="402"/>
      <c r="D17" s="405"/>
      <c r="E17" s="405"/>
      <c r="F17" s="405">
        <f t="shared" si="0"/>
        <v>0</v>
      </c>
    </row>
    <row r="18" spans="1:6">
      <c r="A18" s="406"/>
      <c r="B18" s="401" t="s">
        <v>126</v>
      </c>
      <c r="C18" s="402"/>
      <c r="D18" s="405"/>
      <c r="E18" s="405"/>
      <c r="F18" s="405">
        <f t="shared" si="0"/>
        <v>0</v>
      </c>
    </row>
    <row r="19" spans="1:6" ht="26.4">
      <c r="A19" s="1377"/>
      <c r="B19" s="403" t="s">
        <v>127</v>
      </c>
      <c r="C19" s="402"/>
      <c r="D19" s="405"/>
      <c r="E19" s="405"/>
      <c r="F19" s="405">
        <f t="shared" si="0"/>
        <v>0</v>
      </c>
    </row>
    <row r="20" spans="1:6">
      <c r="A20" s="1377"/>
      <c r="B20" s="401" t="s">
        <v>128</v>
      </c>
      <c r="C20" s="402"/>
      <c r="D20" s="405"/>
      <c r="E20" s="405"/>
      <c r="F20" s="405">
        <f t="shared" si="0"/>
        <v>0</v>
      </c>
    </row>
    <row r="21" spans="1:6" ht="26.4">
      <c r="A21" s="1377"/>
      <c r="B21" s="407" t="s">
        <v>129</v>
      </c>
      <c r="C21" s="402"/>
      <c r="D21" s="405"/>
      <c r="E21" s="405"/>
      <c r="F21" s="405">
        <f t="shared" si="0"/>
        <v>0</v>
      </c>
    </row>
    <row r="22" spans="1:6">
      <c r="A22" s="1377"/>
      <c r="B22" s="408" t="s">
        <v>130</v>
      </c>
      <c r="C22" s="404"/>
      <c r="D22" s="405"/>
      <c r="E22" s="405"/>
      <c r="F22" s="405">
        <f t="shared" si="0"/>
        <v>0</v>
      </c>
    </row>
    <row r="23" spans="1:6" ht="15.6">
      <c r="A23" s="1377" t="s">
        <v>1472</v>
      </c>
      <c r="B23" s="409" t="s">
        <v>131</v>
      </c>
      <c r="C23" s="404" t="s">
        <v>1613</v>
      </c>
      <c r="D23" s="405">
        <v>5</v>
      </c>
      <c r="E23" s="405"/>
      <c r="F23" s="405">
        <f t="shared" si="0"/>
        <v>0</v>
      </c>
    </row>
    <row r="24" spans="1:6">
      <c r="A24" s="406"/>
      <c r="B24" s="408" t="s">
        <v>132</v>
      </c>
      <c r="C24" s="404"/>
      <c r="D24" s="405"/>
      <c r="E24" s="405"/>
      <c r="F24" s="405">
        <f t="shared" si="0"/>
        <v>0</v>
      </c>
    </row>
    <row r="25" spans="1:6">
      <c r="A25" s="406"/>
      <c r="B25" s="408" t="s">
        <v>133</v>
      </c>
      <c r="C25" s="404"/>
      <c r="D25" s="405"/>
      <c r="E25" s="405"/>
      <c r="F25" s="405">
        <f t="shared" si="0"/>
        <v>0</v>
      </c>
    </row>
    <row r="26" spans="1:6" ht="15.6">
      <c r="A26" s="1377" t="s">
        <v>1473</v>
      </c>
      <c r="B26" s="409" t="s">
        <v>134</v>
      </c>
      <c r="C26" s="404" t="s">
        <v>1613</v>
      </c>
      <c r="D26" s="405">
        <v>75</v>
      </c>
      <c r="E26" s="405"/>
      <c r="F26" s="405">
        <f t="shared" si="0"/>
        <v>0</v>
      </c>
    </row>
    <row r="27" spans="1:6" ht="15.6">
      <c r="A27" s="1377" t="s">
        <v>1474</v>
      </c>
      <c r="B27" s="409" t="s">
        <v>135</v>
      </c>
      <c r="C27" s="404" t="s">
        <v>1613</v>
      </c>
      <c r="D27" s="405">
        <v>25</v>
      </c>
      <c r="E27" s="405"/>
      <c r="F27" s="405">
        <f t="shared" si="0"/>
        <v>0</v>
      </c>
    </row>
    <row r="28" spans="1:6" ht="15.6">
      <c r="A28" s="1377" t="s">
        <v>1475</v>
      </c>
      <c r="B28" s="409" t="s">
        <v>136</v>
      </c>
      <c r="C28" s="404" t="s">
        <v>1613</v>
      </c>
      <c r="D28" s="405">
        <v>105</v>
      </c>
      <c r="E28" s="405"/>
      <c r="F28" s="405">
        <f t="shared" si="0"/>
        <v>0</v>
      </c>
    </row>
    <row r="29" spans="1:6">
      <c r="A29" s="1377"/>
      <c r="B29" s="408" t="s">
        <v>138</v>
      </c>
      <c r="C29" s="404"/>
      <c r="D29" s="405"/>
      <c r="E29" s="405"/>
      <c r="F29" s="405">
        <f t="shared" si="0"/>
        <v>0</v>
      </c>
    </row>
    <row r="30" spans="1:6">
      <c r="A30" s="1377"/>
      <c r="B30" s="408" t="s">
        <v>139</v>
      </c>
      <c r="C30" s="404"/>
      <c r="D30" s="405"/>
      <c r="E30" s="405"/>
      <c r="F30" s="405">
        <f t="shared" si="0"/>
        <v>0</v>
      </c>
    </row>
    <row r="31" spans="1:6">
      <c r="A31" s="1377"/>
      <c r="B31" s="410" t="s">
        <v>140</v>
      </c>
      <c r="C31" s="402"/>
      <c r="D31" s="405"/>
      <c r="E31" s="405"/>
      <c r="F31" s="405">
        <f t="shared" si="0"/>
        <v>0</v>
      </c>
    </row>
    <row r="32" spans="1:6" ht="26.4">
      <c r="A32" s="1377" t="s">
        <v>1476</v>
      </c>
      <c r="B32" s="409" t="s">
        <v>141</v>
      </c>
      <c r="C32" s="404"/>
      <c r="D32" s="405"/>
      <c r="E32" s="405"/>
      <c r="F32" s="405">
        <f t="shared" si="0"/>
        <v>0</v>
      </c>
    </row>
    <row r="33" spans="1:8">
      <c r="A33" s="406"/>
      <c r="B33" s="411" t="s">
        <v>142</v>
      </c>
      <c r="C33" s="404"/>
      <c r="D33" s="405"/>
      <c r="E33" s="405"/>
      <c r="F33" s="405">
        <f t="shared" si="0"/>
        <v>0</v>
      </c>
    </row>
    <row r="34" spans="1:8">
      <c r="A34" s="406"/>
      <c r="B34" s="408" t="s">
        <v>143</v>
      </c>
      <c r="C34" s="404"/>
      <c r="D34" s="405"/>
      <c r="E34" s="405"/>
      <c r="F34" s="405">
        <f t="shared" si="0"/>
        <v>0</v>
      </c>
    </row>
    <row r="35" spans="1:8">
      <c r="A35" s="1377" t="s">
        <v>1615</v>
      </c>
      <c r="B35" s="407" t="s">
        <v>144</v>
      </c>
      <c r="C35" s="404" t="s">
        <v>145</v>
      </c>
      <c r="D35" s="405">
        <v>106</v>
      </c>
      <c r="E35" s="405"/>
      <c r="F35" s="405">
        <f t="shared" si="0"/>
        <v>0</v>
      </c>
    </row>
    <row r="36" spans="1:8">
      <c r="A36" s="406"/>
      <c r="B36" s="408" t="s">
        <v>146</v>
      </c>
      <c r="C36" s="404"/>
      <c r="D36" s="405"/>
      <c r="E36" s="405"/>
      <c r="F36" s="405">
        <f t="shared" si="0"/>
        <v>0</v>
      </c>
    </row>
    <row r="37" spans="1:8" ht="15.6">
      <c r="A37" s="1377" t="s">
        <v>1616</v>
      </c>
      <c r="B37" s="407" t="s">
        <v>147</v>
      </c>
      <c r="C37" s="404" t="s">
        <v>1612</v>
      </c>
      <c r="D37" s="405">
        <v>150</v>
      </c>
      <c r="E37" s="405"/>
      <c r="F37" s="405">
        <f t="shared" si="0"/>
        <v>0</v>
      </c>
    </row>
    <row r="38" spans="1:8">
      <c r="A38" s="406"/>
      <c r="B38" s="412" t="s">
        <v>148</v>
      </c>
      <c r="C38" s="413"/>
      <c r="D38" s="405"/>
      <c r="E38" s="405"/>
      <c r="F38" s="405">
        <f t="shared" si="0"/>
        <v>0</v>
      </c>
    </row>
    <row r="39" spans="1:8">
      <c r="A39" s="406"/>
      <c r="B39" s="408" t="s">
        <v>143</v>
      </c>
      <c r="C39" s="404"/>
      <c r="D39" s="405"/>
      <c r="E39" s="405"/>
      <c r="F39" s="405">
        <f t="shared" si="0"/>
        <v>0</v>
      </c>
    </row>
    <row r="40" spans="1:8" ht="15.6">
      <c r="A40" s="1377" t="s">
        <v>1617</v>
      </c>
      <c r="B40" s="407" t="s">
        <v>149</v>
      </c>
      <c r="C40" s="404" t="s">
        <v>1612</v>
      </c>
      <c r="D40" s="405">
        <v>650</v>
      </c>
      <c r="E40" s="405"/>
      <c r="F40" s="405">
        <f t="shared" si="0"/>
        <v>0</v>
      </c>
    </row>
    <row r="41" spans="1:8" ht="16.2" thickBot="1">
      <c r="A41" s="1378" t="s">
        <v>1618</v>
      </c>
      <c r="B41" s="431" t="s">
        <v>150</v>
      </c>
      <c r="C41" s="432" t="s">
        <v>1612</v>
      </c>
      <c r="D41" s="433">
        <v>100</v>
      </c>
      <c r="E41" s="433"/>
      <c r="F41" s="433">
        <f t="shared" si="0"/>
        <v>0</v>
      </c>
    </row>
    <row r="42" spans="1:8" ht="14.4" thickTop="1" thickBot="1">
      <c r="A42" s="1536" t="s">
        <v>137</v>
      </c>
      <c r="B42" s="1536"/>
      <c r="C42" s="1536"/>
      <c r="D42" s="1536"/>
      <c r="E42" s="1536"/>
      <c r="F42" s="329">
        <f>SUM(F6:F41)</f>
        <v>0</v>
      </c>
    </row>
    <row r="43" spans="1:8" ht="13.8" thickTop="1">
      <c r="A43" s="434"/>
      <c r="B43" s="435" t="s">
        <v>146</v>
      </c>
      <c r="C43" s="436"/>
      <c r="D43" s="437"/>
      <c r="E43" s="437"/>
      <c r="F43" s="437">
        <f t="shared" si="0"/>
        <v>0</v>
      </c>
    </row>
    <row r="44" spans="1:8" ht="15.6">
      <c r="A44" s="406"/>
      <c r="B44" s="407" t="s">
        <v>151</v>
      </c>
      <c r="C44" s="404" t="s">
        <v>1612</v>
      </c>
      <c r="D44" s="405">
        <v>25</v>
      </c>
      <c r="E44" s="405"/>
      <c r="F44" s="405">
        <f t="shared" si="0"/>
        <v>0</v>
      </c>
      <c r="G44" s="201"/>
      <c r="H44" s="201"/>
    </row>
    <row r="45" spans="1:8">
      <c r="A45" s="1379"/>
      <c r="B45" s="408" t="s">
        <v>152</v>
      </c>
      <c r="C45" s="404"/>
      <c r="D45" s="405"/>
      <c r="E45" s="405"/>
      <c r="F45" s="405">
        <f t="shared" si="0"/>
        <v>0</v>
      </c>
    </row>
    <row r="46" spans="1:8">
      <c r="A46" s="1379"/>
      <c r="B46" s="401" t="s">
        <v>153</v>
      </c>
      <c r="C46" s="404"/>
      <c r="D46" s="405"/>
      <c r="E46" s="405"/>
      <c r="F46" s="405">
        <f t="shared" si="0"/>
        <v>0</v>
      </c>
    </row>
    <row r="47" spans="1:8" ht="26.4">
      <c r="A47" s="1377" t="s">
        <v>1619</v>
      </c>
      <c r="B47" s="409" t="s">
        <v>154</v>
      </c>
      <c r="C47" s="404"/>
      <c r="D47" s="405"/>
      <c r="E47" s="405"/>
      <c r="F47" s="405">
        <f t="shared" si="0"/>
        <v>0</v>
      </c>
    </row>
    <row r="48" spans="1:8">
      <c r="A48" s="1377" t="s">
        <v>1620</v>
      </c>
      <c r="B48" s="409" t="s">
        <v>155</v>
      </c>
      <c r="C48" s="404" t="s">
        <v>156</v>
      </c>
      <c r="D48" s="405">
        <v>21300</v>
      </c>
      <c r="E48" s="405"/>
      <c r="F48" s="405">
        <f t="shared" si="0"/>
        <v>0</v>
      </c>
    </row>
    <row r="49" spans="1:10">
      <c r="A49" s="1377" t="s">
        <v>1621</v>
      </c>
      <c r="B49" s="409" t="s">
        <v>157</v>
      </c>
      <c r="C49" s="404" t="s">
        <v>156</v>
      </c>
      <c r="D49" s="405">
        <v>2130</v>
      </c>
      <c r="E49" s="405"/>
      <c r="F49" s="405">
        <f t="shared" si="0"/>
        <v>0</v>
      </c>
    </row>
    <row r="50" spans="1:10">
      <c r="A50" s="406"/>
      <c r="B50" s="401" t="s">
        <v>1614</v>
      </c>
      <c r="C50" s="404"/>
      <c r="D50" s="405"/>
      <c r="E50" s="405"/>
      <c r="F50" s="405">
        <f t="shared" si="0"/>
        <v>0</v>
      </c>
      <c r="H50" s="201"/>
      <c r="J50" s="201">
        <f>D51+H50</f>
        <v>101.15</v>
      </c>
    </row>
    <row r="51" spans="1:10" ht="15.6">
      <c r="A51" s="1377" t="s">
        <v>1622</v>
      </c>
      <c r="B51" s="407" t="s">
        <v>158</v>
      </c>
      <c r="C51" s="404" t="s">
        <v>1612</v>
      </c>
      <c r="D51" s="405">
        <v>101.15</v>
      </c>
      <c r="E51" s="405"/>
      <c r="F51" s="405">
        <f t="shared" si="0"/>
        <v>0</v>
      </c>
    </row>
    <row r="52" spans="1:10" ht="52.8">
      <c r="A52" s="1377" t="s">
        <v>1623</v>
      </c>
      <c r="B52" s="409" t="s">
        <v>159</v>
      </c>
      <c r="C52" s="415" t="s">
        <v>1612</v>
      </c>
      <c r="D52" s="416">
        <v>600</v>
      </c>
      <c r="E52" s="416"/>
      <c r="F52" s="416">
        <f t="shared" si="0"/>
        <v>0</v>
      </c>
    </row>
    <row r="53" spans="1:10" ht="66">
      <c r="A53" s="1377" t="s">
        <v>1624</v>
      </c>
      <c r="B53" s="409" t="s">
        <v>160</v>
      </c>
      <c r="C53" s="415" t="s">
        <v>7</v>
      </c>
      <c r="D53" s="416">
        <v>50</v>
      </c>
      <c r="E53" s="416"/>
      <c r="F53" s="416">
        <f t="shared" si="0"/>
        <v>0</v>
      </c>
    </row>
    <row r="54" spans="1:10">
      <c r="A54" s="1377"/>
      <c r="B54" s="409"/>
      <c r="C54" s="415"/>
      <c r="D54" s="416"/>
      <c r="E54" s="416"/>
      <c r="F54" s="416"/>
    </row>
    <row r="55" spans="1:10">
      <c r="A55" s="1377"/>
      <c r="B55" s="409"/>
      <c r="C55" s="415"/>
      <c r="D55" s="416"/>
      <c r="E55" s="416"/>
      <c r="F55" s="416"/>
    </row>
    <row r="56" spans="1:10">
      <c r="A56" s="1377"/>
      <c r="B56" s="409"/>
      <c r="C56" s="415"/>
      <c r="D56" s="416"/>
      <c r="E56" s="416"/>
      <c r="F56" s="416"/>
    </row>
    <row r="57" spans="1:10">
      <c r="A57" s="1377"/>
      <c r="B57" s="409"/>
      <c r="C57" s="415"/>
      <c r="D57" s="416"/>
      <c r="E57" s="416"/>
      <c r="F57" s="416"/>
    </row>
    <row r="58" spans="1:10">
      <c r="A58" s="1377"/>
      <c r="B58" s="409"/>
      <c r="C58" s="415"/>
      <c r="D58" s="416"/>
      <c r="E58" s="416"/>
      <c r="F58" s="416"/>
    </row>
    <row r="59" spans="1:10">
      <c r="A59" s="1377"/>
      <c r="B59" s="409"/>
      <c r="C59" s="415"/>
      <c r="D59" s="416"/>
      <c r="E59" s="416"/>
      <c r="F59" s="416"/>
    </row>
    <row r="60" spans="1:10">
      <c r="A60" s="1377"/>
      <c r="B60" s="409"/>
      <c r="C60" s="415"/>
      <c r="D60" s="416"/>
      <c r="E60" s="416"/>
      <c r="F60" s="416"/>
    </row>
    <row r="61" spans="1:10">
      <c r="A61" s="1377"/>
      <c r="B61" s="409"/>
      <c r="C61" s="415"/>
      <c r="D61" s="416"/>
      <c r="E61" s="416"/>
      <c r="F61" s="416"/>
    </row>
    <row r="62" spans="1:10">
      <c r="A62" s="1377"/>
      <c r="B62" s="409"/>
      <c r="C62" s="415"/>
      <c r="D62" s="416"/>
      <c r="E62" s="416"/>
      <c r="F62" s="416"/>
    </row>
    <row r="63" spans="1:10">
      <c r="A63" s="1377"/>
      <c r="B63" s="409"/>
      <c r="C63" s="415"/>
      <c r="D63" s="416"/>
      <c r="E63" s="416"/>
      <c r="F63" s="416"/>
    </row>
    <row r="64" spans="1:10">
      <c r="A64" s="400"/>
      <c r="B64" s="409"/>
      <c r="C64" s="415"/>
      <c r="D64" s="416"/>
      <c r="E64" s="416"/>
      <c r="F64" s="416"/>
    </row>
    <row r="65" spans="1:6">
      <c r="A65" s="400"/>
      <c r="B65" s="409"/>
      <c r="C65" s="415"/>
      <c r="D65" s="416"/>
      <c r="E65" s="416"/>
      <c r="F65" s="416"/>
    </row>
    <row r="66" spans="1:6">
      <c r="A66" s="400"/>
      <c r="B66" s="409"/>
      <c r="C66" s="415"/>
      <c r="D66" s="416"/>
      <c r="E66" s="416"/>
      <c r="F66" s="416"/>
    </row>
    <row r="67" spans="1:6">
      <c r="A67" s="400"/>
      <c r="B67" s="409"/>
      <c r="C67" s="415"/>
      <c r="D67" s="416"/>
      <c r="E67" s="416"/>
      <c r="F67" s="416"/>
    </row>
    <row r="68" spans="1:6">
      <c r="A68" s="400"/>
      <c r="B68" s="409"/>
      <c r="C68" s="415"/>
      <c r="D68" s="416"/>
      <c r="E68" s="416"/>
      <c r="F68" s="416"/>
    </row>
    <row r="69" spans="1:6">
      <c r="A69" s="400"/>
      <c r="B69" s="409"/>
      <c r="C69" s="415"/>
      <c r="D69" s="416"/>
      <c r="E69" s="416"/>
      <c r="F69" s="416"/>
    </row>
    <row r="70" spans="1:6">
      <c r="A70" s="400"/>
      <c r="B70" s="409"/>
      <c r="C70" s="415"/>
      <c r="D70" s="416"/>
      <c r="E70" s="416"/>
      <c r="F70" s="416"/>
    </row>
    <row r="71" spans="1:6">
      <c r="A71" s="400"/>
      <c r="B71" s="409"/>
      <c r="C71" s="415"/>
      <c r="D71" s="416"/>
      <c r="E71" s="416"/>
      <c r="F71" s="416"/>
    </row>
    <row r="72" spans="1:6" ht="13.8" thickBot="1">
      <c r="A72" s="400"/>
      <c r="B72" s="409"/>
      <c r="C72" s="415"/>
      <c r="D72" s="416"/>
      <c r="E72" s="416"/>
      <c r="F72" s="416"/>
    </row>
    <row r="73" spans="1:6" ht="14.4" thickTop="1" thickBot="1">
      <c r="A73" s="1536" t="s">
        <v>137</v>
      </c>
      <c r="B73" s="1536"/>
      <c r="C73" s="1536"/>
      <c r="D73" s="1536"/>
      <c r="E73" s="1536"/>
      <c r="F73" s="329">
        <f>SUM(F44:F71)</f>
        <v>0</v>
      </c>
    </row>
    <row r="74" spans="1:6" ht="14.4" thickTop="1" thickBot="1">
      <c r="A74" s="425"/>
      <c r="B74" s="426"/>
      <c r="C74" s="426"/>
      <c r="D74" s="426"/>
      <c r="E74" s="426"/>
      <c r="F74" s="427"/>
    </row>
    <row r="75" spans="1:6" s="207" customFormat="1" ht="14.4" thickTop="1" thickBot="1">
      <c r="A75" s="1540" t="s">
        <v>1608</v>
      </c>
      <c r="B75" s="1541"/>
      <c r="C75" s="1541"/>
      <c r="D75" s="1541"/>
      <c r="E75" s="1541"/>
      <c r="F75" s="1542"/>
    </row>
    <row r="76" spans="1:6" s="207" customFormat="1" ht="14.4" thickTop="1" thickBot="1">
      <c r="A76" s="428" t="s">
        <v>39</v>
      </c>
      <c r="B76" s="1544" t="s">
        <v>5</v>
      </c>
      <c r="C76" s="1544"/>
      <c r="D76" s="1544"/>
      <c r="E76" s="429" t="s">
        <v>1607</v>
      </c>
      <c r="F76" s="430" t="s">
        <v>1606</v>
      </c>
    </row>
    <row r="77" spans="1:6" s="207" customFormat="1" ht="13.8" thickTop="1">
      <c r="A77" s="394">
        <v>1</v>
      </c>
      <c r="B77" s="1537" t="s">
        <v>162</v>
      </c>
      <c r="C77" s="1538"/>
      <c r="D77" s="1539"/>
      <c r="E77" s="395" t="s">
        <v>108</v>
      </c>
      <c r="F77" s="438">
        <f>F42</f>
        <v>0</v>
      </c>
    </row>
    <row r="78" spans="1:6">
      <c r="A78" s="414"/>
      <c r="B78" s="1537" t="s">
        <v>163</v>
      </c>
      <c r="C78" s="1538"/>
      <c r="D78" s="1539"/>
      <c r="E78" s="395" t="s">
        <v>108</v>
      </c>
      <c r="F78" s="417">
        <f>F73</f>
        <v>0</v>
      </c>
    </row>
    <row r="79" spans="1:6">
      <c r="A79" s="414"/>
      <c r="B79" s="1537"/>
      <c r="C79" s="1538"/>
      <c r="D79" s="1539"/>
      <c r="E79" s="417"/>
      <c r="F79" s="418"/>
    </row>
    <row r="80" spans="1:6">
      <c r="A80" s="414"/>
      <c r="B80" s="1537"/>
      <c r="C80" s="1538"/>
      <c r="D80" s="1539"/>
      <c r="E80" s="417"/>
      <c r="F80" s="418"/>
    </row>
    <row r="81" spans="1:6">
      <c r="A81" s="414"/>
      <c r="B81" s="1537"/>
      <c r="C81" s="1538"/>
      <c r="D81" s="1539"/>
      <c r="E81" s="417"/>
      <c r="F81" s="418"/>
    </row>
    <row r="82" spans="1:6">
      <c r="A82" s="414"/>
      <c r="B82" s="1537"/>
      <c r="C82" s="1538"/>
      <c r="D82" s="1539"/>
      <c r="E82" s="417"/>
      <c r="F82" s="418"/>
    </row>
    <row r="83" spans="1:6">
      <c r="A83" s="414"/>
      <c r="B83" s="1537"/>
      <c r="C83" s="1538"/>
      <c r="D83" s="1539"/>
      <c r="E83" s="417"/>
      <c r="F83" s="418"/>
    </row>
    <row r="84" spans="1:6">
      <c r="A84" s="414"/>
      <c r="B84" s="1537"/>
      <c r="C84" s="1538"/>
      <c r="D84" s="1539"/>
      <c r="E84" s="417"/>
      <c r="F84" s="418"/>
    </row>
    <row r="85" spans="1:6">
      <c r="A85" s="414"/>
      <c r="B85" s="1537"/>
      <c r="C85" s="1538"/>
      <c r="D85" s="1539"/>
      <c r="E85" s="417"/>
      <c r="F85" s="418"/>
    </row>
    <row r="86" spans="1:6">
      <c r="A86" s="414"/>
      <c r="B86" s="1537"/>
      <c r="C86" s="1538"/>
      <c r="D86" s="1539"/>
      <c r="E86" s="417"/>
      <c r="F86" s="418"/>
    </row>
    <row r="87" spans="1:6">
      <c r="A87" s="414"/>
      <c r="B87" s="1537"/>
      <c r="C87" s="1538"/>
      <c r="D87" s="1539"/>
      <c r="E87" s="417"/>
      <c r="F87" s="418"/>
    </row>
    <row r="88" spans="1:6">
      <c r="A88" s="414"/>
      <c r="B88" s="1537"/>
      <c r="C88" s="1538"/>
      <c r="D88" s="1539"/>
      <c r="E88" s="417"/>
      <c r="F88" s="418"/>
    </row>
    <row r="89" spans="1:6">
      <c r="A89" s="414"/>
      <c r="B89" s="1537"/>
      <c r="C89" s="1538"/>
      <c r="D89" s="1539"/>
      <c r="E89" s="417"/>
      <c r="F89" s="418"/>
    </row>
    <row r="90" spans="1:6">
      <c r="A90" s="414"/>
      <c r="B90" s="1537"/>
      <c r="C90" s="1538"/>
      <c r="D90" s="1539"/>
      <c r="E90" s="417"/>
      <c r="F90" s="418"/>
    </row>
    <row r="91" spans="1:6">
      <c r="A91" s="414"/>
      <c r="B91" s="1537"/>
      <c r="C91" s="1538"/>
      <c r="D91" s="1539"/>
      <c r="E91" s="417"/>
      <c r="F91" s="418"/>
    </row>
    <row r="92" spans="1:6">
      <c r="A92" s="414"/>
      <c r="B92" s="1537"/>
      <c r="C92" s="1538"/>
      <c r="D92" s="1539"/>
      <c r="E92" s="417"/>
      <c r="F92" s="418"/>
    </row>
    <row r="93" spans="1:6">
      <c r="A93" s="414"/>
      <c r="B93" s="1537"/>
      <c r="C93" s="1538"/>
      <c r="D93" s="1539"/>
      <c r="E93" s="417"/>
      <c r="F93" s="418"/>
    </row>
    <row r="94" spans="1:6">
      <c r="A94" s="414"/>
      <c r="B94" s="1537"/>
      <c r="C94" s="1538"/>
      <c r="D94" s="1539"/>
      <c r="E94" s="417"/>
      <c r="F94" s="418"/>
    </row>
    <row r="95" spans="1:6" ht="13.8" thickBot="1">
      <c r="A95" s="1543" t="s">
        <v>109</v>
      </c>
      <c r="B95" s="1543"/>
      <c r="C95" s="1543"/>
      <c r="D95" s="1543"/>
      <c r="E95" s="419"/>
      <c r="F95" s="420">
        <f>SUM(F77:F91)</f>
        <v>0</v>
      </c>
    </row>
    <row r="96" spans="1:6" ht="13.8" thickTop="1"/>
  </sheetData>
  <mergeCells count="27">
    <mergeCell ref="A1:F1"/>
    <mergeCell ref="A2:F2"/>
    <mergeCell ref="A3:F3"/>
    <mergeCell ref="A4:F4"/>
    <mergeCell ref="B78:D78"/>
    <mergeCell ref="B79:D79"/>
    <mergeCell ref="B80:D80"/>
    <mergeCell ref="A42:E42"/>
    <mergeCell ref="A73:E73"/>
    <mergeCell ref="A75:F75"/>
    <mergeCell ref="B76:D76"/>
    <mergeCell ref="B77:D77"/>
    <mergeCell ref="B81:D81"/>
    <mergeCell ref="B82:D82"/>
    <mergeCell ref="B83:D83"/>
    <mergeCell ref="B84:D84"/>
    <mergeCell ref="B85:D85"/>
    <mergeCell ref="B86:D86"/>
    <mergeCell ref="B87:D87"/>
    <mergeCell ref="B88:D88"/>
    <mergeCell ref="B89:D89"/>
    <mergeCell ref="B90:D90"/>
    <mergeCell ref="A95:D95"/>
    <mergeCell ref="B91:D91"/>
    <mergeCell ref="B92:D92"/>
    <mergeCell ref="B93:D93"/>
    <mergeCell ref="B94:D94"/>
  </mergeCells>
  <phoneticPr fontId="61" type="noConversion"/>
  <pageMargins left="0.7" right="0.7" top="0.75" bottom="0.75" header="0.3" footer="0.3"/>
  <pageSetup paperSize="9" scale="87" fitToHeight="0" orientation="portrait" r:id="rId1"/>
  <rowBreaks count="2" manualBreakCount="2">
    <brk id="42" max="5" man="1"/>
    <brk id="73"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33"/>
  <sheetViews>
    <sheetView view="pageBreakPreview" zoomScale="130" zoomScaleNormal="232" zoomScaleSheetLayoutView="130" workbookViewId="0">
      <pane xSplit="1" ySplit="5" topLeftCell="B113" activePane="bottomRight" state="frozen"/>
      <selection activeCell="C15" sqref="C15"/>
      <selection pane="topRight" activeCell="C15" sqref="C15"/>
      <selection pane="bottomLeft" activeCell="C15" sqref="C15"/>
      <selection pane="bottomRight" activeCell="E86" sqref="E86:E107"/>
    </sheetView>
  </sheetViews>
  <sheetFormatPr defaultColWidth="9.33203125" defaultRowHeight="13.2"/>
  <cols>
    <col min="1" max="1" width="7.77734375" style="439" bestFit="1" customWidth="1"/>
    <col min="2" max="2" width="66.33203125" style="439" bestFit="1" customWidth="1"/>
    <col min="3" max="3" width="7" style="439" customWidth="1"/>
    <col min="4" max="4" width="8" style="439" bestFit="1" customWidth="1"/>
    <col min="5" max="5" width="9.109375" style="439" bestFit="1" customWidth="1"/>
    <col min="6" max="6" width="15.109375" style="440" bestFit="1" customWidth="1"/>
    <col min="7" max="7" width="9.33203125" style="198"/>
    <col min="8" max="8" width="2.109375" style="198" customWidth="1"/>
    <col min="9" max="10" width="11.109375" style="198" bestFit="1" customWidth="1"/>
    <col min="11" max="11" width="9.77734375" style="198" bestFit="1" customWidth="1"/>
    <col min="12" max="12" width="19.77734375" style="198" customWidth="1"/>
    <col min="13" max="16384" width="9.33203125" style="198"/>
  </cols>
  <sheetData>
    <row r="1" spans="1:11" s="196" customFormat="1" ht="14.4" thickTop="1" thickBot="1">
      <c r="A1" s="1545" t="s">
        <v>34</v>
      </c>
      <c r="B1" s="1545"/>
      <c r="C1" s="1545"/>
      <c r="D1" s="1545"/>
      <c r="E1" s="1545"/>
      <c r="F1" s="1545"/>
    </row>
    <row r="2" spans="1:11" s="207" customFormat="1" ht="14.4" thickTop="1" thickBot="1">
      <c r="A2" s="1534" t="s">
        <v>2698</v>
      </c>
      <c r="B2" s="1534"/>
      <c r="C2" s="1534"/>
      <c r="D2" s="1534"/>
      <c r="E2" s="1534"/>
      <c r="F2" s="1534"/>
    </row>
    <row r="3" spans="1:11" s="207" customFormat="1" ht="14.4" thickTop="1" thickBot="1">
      <c r="A3" s="1534" t="s">
        <v>2696</v>
      </c>
      <c r="B3" s="1534"/>
      <c r="C3" s="1534"/>
      <c r="D3" s="1534"/>
      <c r="E3" s="1534"/>
      <c r="F3" s="1534"/>
    </row>
    <row r="4" spans="1:11" s="196" customFormat="1" ht="14.4" thickTop="1" thickBot="1">
      <c r="A4" s="1557" t="s">
        <v>164</v>
      </c>
      <c r="B4" s="1557"/>
      <c r="C4" s="1557"/>
      <c r="D4" s="1557"/>
      <c r="E4" s="1557"/>
      <c r="F4" s="1557"/>
    </row>
    <row r="5" spans="1:11" s="197" customFormat="1" ht="14.4" thickTop="1" thickBot="1">
      <c r="A5" s="466" t="s">
        <v>39</v>
      </c>
      <c r="B5" s="466" t="s">
        <v>5</v>
      </c>
      <c r="C5" s="466" t="s">
        <v>40</v>
      </c>
      <c r="D5" s="466" t="s">
        <v>41</v>
      </c>
      <c r="E5" s="466" t="s">
        <v>112</v>
      </c>
      <c r="F5" s="467" t="s">
        <v>43</v>
      </c>
      <c r="I5" s="225"/>
      <c r="J5" s="226"/>
      <c r="K5" s="220"/>
    </row>
    <row r="6" spans="1:11" ht="13.8" thickTop="1">
      <c r="A6" s="468"/>
      <c r="B6" s="469" t="s">
        <v>165</v>
      </c>
      <c r="C6" s="470"/>
      <c r="D6" s="471"/>
      <c r="E6" s="472"/>
      <c r="F6" s="473"/>
    </row>
    <row r="7" spans="1:11">
      <c r="A7" s="441"/>
      <c r="B7" s="446" t="s">
        <v>166</v>
      </c>
      <c r="C7" s="442"/>
      <c r="D7" s="443"/>
      <c r="E7" s="444"/>
      <c r="F7" s="445"/>
    </row>
    <row r="8" spans="1:11">
      <c r="A8" s="447"/>
      <c r="B8" s="446" t="s">
        <v>167</v>
      </c>
      <c r="C8" s="442"/>
      <c r="D8" s="443"/>
      <c r="E8" s="444"/>
      <c r="F8" s="445"/>
    </row>
    <row r="9" spans="1:11">
      <c r="A9" s="447"/>
      <c r="B9" s="446" t="s">
        <v>168</v>
      </c>
      <c r="C9" s="442"/>
      <c r="D9" s="443"/>
      <c r="E9" s="444"/>
      <c r="F9" s="445"/>
    </row>
    <row r="10" spans="1:11" ht="26.4">
      <c r="A10" s="447" t="s">
        <v>1477</v>
      </c>
      <c r="B10" s="407" t="s">
        <v>169</v>
      </c>
      <c r="C10" s="442" t="s">
        <v>170</v>
      </c>
      <c r="D10" s="448">
        <v>90</v>
      </c>
      <c r="E10" s="444"/>
      <c r="F10" s="445">
        <f>D10*E10</f>
        <v>0</v>
      </c>
    </row>
    <row r="11" spans="1:11">
      <c r="A11" s="447"/>
      <c r="B11" s="446" t="s">
        <v>171</v>
      </c>
      <c r="C11" s="442"/>
      <c r="D11" s="449"/>
      <c r="E11" s="450"/>
      <c r="F11" s="445">
        <f t="shared" ref="F11:F63" si="0">D11*E11</f>
        <v>0</v>
      </c>
    </row>
    <row r="12" spans="1:11" ht="26.4">
      <c r="A12" s="447" t="s">
        <v>1478</v>
      </c>
      <c r="B12" s="407" t="s">
        <v>172</v>
      </c>
      <c r="C12" s="442" t="s">
        <v>170</v>
      </c>
      <c r="D12" s="449">
        <v>90</v>
      </c>
      <c r="E12" s="450"/>
      <c r="F12" s="445">
        <f t="shared" si="0"/>
        <v>0</v>
      </c>
    </row>
    <row r="13" spans="1:11" ht="26.4">
      <c r="A13" s="447" t="s">
        <v>1479</v>
      </c>
      <c r="B13" s="407" t="s">
        <v>173</v>
      </c>
      <c r="C13" s="442" t="s">
        <v>170</v>
      </c>
      <c r="D13" s="449">
        <v>90</v>
      </c>
      <c r="E13" s="450"/>
      <c r="F13" s="445">
        <f t="shared" si="0"/>
        <v>0</v>
      </c>
    </row>
    <row r="14" spans="1:11">
      <c r="A14" s="447" t="s">
        <v>1480</v>
      </c>
      <c r="B14" s="407" t="s">
        <v>174</v>
      </c>
      <c r="C14" s="442" t="s">
        <v>170</v>
      </c>
      <c r="D14" s="451">
        <v>88.724999999999994</v>
      </c>
      <c r="E14" s="450"/>
      <c r="F14" s="445">
        <f t="shared" si="0"/>
        <v>0</v>
      </c>
    </row>
    <row r="15" spans="1:11">
      <c r="A15" s="474"/>
      <c r="B15" s="446" t="s">
        <v>175</v>
      </c>
      <c r="C15" s="442"/>
      <c r="D15" s="449"/>
      <c r="E15" s="450"/>
      <c r="F15" s="445"/>
    </row>
    <row r="16" spans="1:11">
      <c r="A16" s="474"/>
      <c r="B16" s="446" t="s">
        <v>176</v>
      </c>
      <c r="C16" s="442"/>
      <c r="D16" s="449"/>
      <c r="E16" s="450"/>
      <c r="F16" s="445"/>
    </row>
    <row r="17" spans="1:9">
      <c r="A17" s="447" t="s">
        <v>1481</v>
      </c>
      <c r="B17" s="407" t="s">
        <v>177</v>
      </c>
      <c r="C17" s="442"/>
      <c r="D17" s="449"/>
      <c r="E17" s="450"/>
      <c r="F17" s="445"/>
    </row>
    <row r="18" spans="1:9" ht="15.6">
      <c r="A18" s="447" t="s">
        <v>1629</v>
      </c>
      <c r="B18" s="407" t="s">
        <v>178</v>
      </c>
      <c r="C18" s="452" t="s">
        <v>1611</v>
      </c>
      <c r="D18" s="449">
        <v>8</v>
      </c>
      <c r="E18" s="450"/>
      <c r="F18" s="445">
        <f t="shared" si="0"/>
        <v>0</v>
      </c>
      <c r="I18" s="222"/>
    </row>
    <row r="19" spans="1:9" ht="15.6">
      <c r="A19" s="447" t="s">
        <v>1630</v>
      </c>
      <c r="B19" s="407" t="s">
        <v>179</v>
      </c>
      <c r="C19" s="452" t="s">
        <v>1611</v>
      </c>
      <c r="D19" s="449">
        <v>5</v>
      </c>
      <c r="E19" s="450"/>
      <c r="F19" s="445">
        <f t="shared" si="0"/>
        <v>0</v>
      </c>
      <c r="I19" s="222"/>
    </row>
    <row r="20" spans="1:9">
      <c r="A20" s="474"/>
      <c r="B20" s="453" t="s">
        <v>180</v>
      </c>
      <c r="C20" s="442"/>
      <c r="D20" s="449"/>
      <c r="E20" s="450"/>
      <c r="F20" s="445"/>
    </row>
    <row r="21" spans="1:9" ht="26.4">
      <c r="A21" s="474"/>
      <c r="B21" s="453" t="s">
        <v>181</v>
      </c>
      <c r="C21" s="442"/>
      <c r="D21" s="449"/>
      <c r="E21" s="450"/>
      <c r="F21" s="445"/>
    </row>
    <row r="22" spans="1:9">
      <c r="A22" s="447" t="s">
        <v>1631</v>
      </c>
      <c r="B22" s="407" t="s">
        <v>182</v>
      </c>
      <c r="C22" s="442" t="s">
        <v>183</v>
      </c>
      <c r="D22" s="449">
        <v>1200</v>
      </c>
      <c r="E22" s="450"/>
      <c r="F22" s="445">
        <f t="shared" si="0"/>
        <v>0</v>
      </c>
    </row>
    <row r="23" spans="1:9">
      <c r="A23" s="474"/>
      <c r="B23" s="446" t="s">
        <v>184</v>
      </c>
      <c r="C23" s="442"/>
      <c r="D23" s="449"/>
      <c r="E23" s="450"/>
      <c r="F23" s="445"/>
    </row>
    <row r="24" spans="1:9" ht="15.6">
      <c r="A24" s="447" t="s">
        <v>1632</v>
      </c>
      <c r="B24" s="407" t="s">
        <v>185</v>
      </c>
      <c r="C24" s="452" t="s">
        <v>1610</v>
      </c>
      <c r="D24" s="449">
        <v>130</v>
      </c>
      <c r="E24" s="450"/>
      <c r="F24" s="445">
        <f t="shared" si="0"/>
        <v>0</v>
      </c>
    </row>
    <row r="25" spans="1:9">
      <c r="A25" s="474"/>
      <c r="B25" s="446" t="s">
        <v>186</v>
      </c>
      <c r="C25" s="442"/>
      <c r="D25" s="449"/>
      <c r="E25" s="450"/>
      <c r="F25" s="445"/>
    </row>
    <row r="26" spans="1:9">
      <c r="A26" s="474"/>
      <c r="B26" s="446" t="s">
        <v>187</v>
      </c>
      <c r="C26" s="442"/>
      <c r="D26" s="449"/>
      <c r="E26" s="450"/>
      <c r="F26" s="445"/>
    </row>
    <row r="27" spans="1:9" ht="39.6">
      <c r="A27" s="447" t="s">
        <v>1633</v>
      </c>
      <c r="B27" s="407" t="s">
        <v>188</v>
      </c>
      <c r="C27" s="442" t="s">
        <v>170</v>
      </c>
      <c r="D27" s="449">
        <v>30</v>
      </c>
      <c r="E27" s="450"/>
      <c r="F27" s="445">
        <f t="shared" si="0"/>
        <v>0</v>
      </c>
    </row>
    <row r="28" spans="1:9">
      <c r="A28" s="474"/>
      <c r="B28" s="446" t="s">
        <v>189</v>
      </c>
      <c r="C28" s="442"/>
      <c r="D28" s="449"/>
      <c r="E28" s="450"/>
      <c r="F28" s="445"/>
    </row>
    <row r="29" spans="1:9" ht="39.6">
      <c r="A29" s="447"/>
      <c r="B29" s="454" t="s">
        <v>1627</v>
      </c>
      <c r="C29" s="442"/>
      <c r="D29" s="449"/>
      <c r="E29" s="450"/>
      <c r="F29" s="445"/>
    </row>
    <row r="30" spans="1:9" ht="15.6">
      <c r="A30" s="447" t="s">
        <v>1634</v>
      </c>
      <c r="B30" s="407" t="s">
        <v>190</v>
      </c>
      <c r="C30" s="452" t="s">
        <v>1610</v>
      </c>
      <c r="D30" s="449">
        <v>300</v>
      </c>
      <c r="E30" s="450"/>
      <c r="F30" s="445">
        <f t="shared" si="0"/>
        <v>0</v>
      </c>
      <c r="I30" s="224"/>
    </row>
    <row r="31" spans="1:9" ht="15.6">
      <c r="A31" s="447" t="s">
        <v>1635</v>
      </c>
      <c r="B31" s="407" t="s">
        <v>191</v>
      </c>
      <c r="C31" s="452" t="s">
        <v>1610</v>
      </c>
      <c r="D31" s="449">
        <v>0</v>
      </c>
      <c r="E31" s="450"/>
      <c r="F31" s="445">
        <f t="shared" si="0"/>
        <v>0</v>
      </c>
    </row>
    <row r="32" spans="1:9" ht="27" thickBot="1">
      <c r="A32" s="447" t="s">
        <v>1636</v>
      </c>
      <c r="B32" s="407" t="s">
        <v>192</v>
      </c>
      <c r="C32" s="452" t="s">
        <v>1610</v>
      </c>
      <c r="D32" s="449">
        <v>34</v>
      </c>
      <c r="E32" s="450"/>
      <c r="F32" s="445">
        <f t="shared" si="0"/>
        <v>0</v>
      </c>
    </row>
    <row r="33" spans="1:6" s="52" customFormat="1" ht="14.4" thickTop="1" thickBot="1">
      <c r="A33" s="1536" t="s">
        <v>137</v>
      </c>
      <c r="B33" s="1536"/>
      <c r="C33" s="1536"/>
      <c r="D33" s="1536"/>
      <c r="E33" s="1536"/>
      <c r="F33" s="329">
        <f>SUM(F6:F32)</f>
        <v>0</v>
      </c>
    </row>
    <row r="34" spans="1:6" ht="13.8" thickTop="1">
      <c r="A34" s="475"/>
      <c r="B34" s="446" t="s">
        <v>193</v>
      </c>
      <c r="C34" s="442"/>
      <c r="D34" s="449"/>
      <c r="E34" s="450"/>
      <c r="F34" s="445"/>
    </row>
    <row r="35" spans="1:6">
      <c r="A35" s="475"/>
      <c r="B35" s="401" t="s">
        <v>194</v>
      </c>
      <c r="C35" s="442"/>
      <c r="D35" s="449"/>
      <c r="E35" s="450"/>
      <c r="F35" s="445"/>
    </row>
    <row r="36" spans="1:6">
      <c r="A36" s="447" t="s">
        <v>1637</v>
      </c>
      <c r="B36" s="407" t="s">
        <v>195</v>
      </c>
      <c r="C36" s="442" t="s">
        <v>170</v>
      </c>
      <c r="D36" s="449">
        <v>10</v>
      </c>
      <c r="E36" s="450"/>
      <c r="F36" s="445">
        <f t="shared" si="0"/>
        <v>0</v>
      </c>
    </row>
    <row r="37" spans="1:6">
      <c r="A37" s="447" t="s">
        <v>1638</v>
      </c>
      <c r="B37" s="407" t="s">
        <v>196</v>
      </c>
      <c r="C37" s="442" t="s">
        <v>170</v>
      </c>
      <c r="D37" s="449">
        <v>10</v>
      </c>
      <c r="E37" s="450"/>
      <c r="F37" s="445">
        <f t="shared" si="0"/>
        <v>0</v>
      </c>
    </row>
    <row r="38" spans="1:6">
      <c r="A38" s="447" t="s">
        <v>1639</v>
      </c>
      <c r="B38" s="407" t="s">
        <v>197</v>
      </c>
      <c r="C38" s="442" t="s">
        <v>170</v>
      </c>
      <c r="D38" s="449">
        <v>10</v>
      </c>
      <c r="E38" s="450"/>
      <c r="F38" s="445">
        <f t="shared" si="0"/>
        <v>0</v>
      </c>
    </row>
    <row r="39" spans="1:6">
      <c r="A39" s="447" t="s">
        <v>1640</v>
      </c>
      <c r="B39" s="407" t="s">
        <v>198</v>
      </c>
      <c r="C39" s="442" t="s">
        <v>170</v>
      </c>
      <c r="D39" s="449">
        <v>10</v>
      </c>
      <c r="E39" s="450"/>
      <c r="F39" s="445">
        <f t="shared" si="0"/>
        <v>0</v>
      </c>
    </row>
    <row r="40" spans="1:6">
      <c r="A40" s="447" t="s">
        <v>1641</v>
      </c>
      <c r="B40" s="455" t="s">
        <v>199</v>
      </c>
      <c r="C40" s="442"/>
      <c r="D40" s="449"/>
      <c r="E40" s="450"/>
      <c r="F40" s="445"/>
    </row>
    <row r="41" spans="1:6" ht="79.2">
      <c r="A41" s="475"/>
      <c r="B41" s="456" t="s">
        <v>1628</v>
      </c>
      <c r="C41" s="442"/>
      <c r="D41" s="449"/>
      <c r="E41" s="450"/>
      <c r="F41" s="445"/>
    </row>
    <row r="42" spans="1:6" ht="26.4">
      <c r="A42" s="447" t="s">
        <v>1642</v>
      </c>
      <c r="B42" s="407" t="s">
        <v>200</v>
      </c>
      <c r="C42" s="442" t="s">
        <v>53</v>
      </c>
      <c r="D42" s="449">
        <v>4</v>
      </c>
      <c r="E42" s="450"/>
      <c r="F42" s="445">
        <f t="shared" si="0"/>
        <v>0</v>
      </c>
    </row>
    <row r="43" spans="1:6">
      <c r="A43" s="475"/>
      <c r="B43" s="446" t="s">
        <v>201</v>
      </c>
      <c r="C43" s="442"/>
      <c r="D43" s="449"/>
      <c r="E43" s="450"/>
      <c r="F43" s="445"/>
    </row>
    <row r="44" spans="1:6" ht="26.4">
      <c r="A44" s="447"/>
      <c r="B44" s="401" t="s">
        <v>202</v>
      </c>
      <c r="C44" s="442"/>
      <c r="D44" s="449"/>
      <c r="E44" s="450"/>
      <c r="F44" s="445"/>
    </row>
    <row r="45" spans="1:6">
      <c r="A45" s="447" t="s">
        <v>1643</v>
      </c>
      <c r="B45" s="457" t="s">
        <v>203</v>
      </c>
      <c r="C45" s="442" t="s">
        <v>53</v>
      </c>
      <c r="D45" s="449">
        <v>4</v>
      </c>
      <c r="E45" s="450"/>
      <c r="F45" s="445">
        <f>D45*E45</f>
        <v>0</v>
      </c>
    </row>
    <row r="46" spans="1:6">
      <c r="A46" s="447" t="s">
        <v>1644</v>
      </c>
      <c r="B46" s="457" t="s">
        <v>204</v>
      </c>
      <c r="C46" s="442" t="s">
        <v>53</v>
      </c>
      <c r="D46" s="449">
        <v>4</v>
      </c>
      <c r="E46" s="450"/>
      <c r="F46" s="445">
        <f t="shared" si="0"/>
        <v>0</v>
      </c>
    </row>
    <row r="47" spans="1:6">
      <c r="A47" s="447" t="s">
        <v>1645</v>
      </c>
      <c r="B47" s="457" t="s">
        <v>205</v>
      </c>
      <c r="C47" s="442" t="s">
        <v>53</v>
      </c>
      <c r="D47" s="449">
        <v>4</v>
      </c>
      <c r="E47" s="450"/>
      <c r="F47" s="445">
        <f t="shared" si="0"/>
        <v>0</v>
      </c>
    </row>
    <row r="48" spans="1:6">
      <c r="A48" s="447" t="s">
        <v>1646</v>
      </c>
      <c r="B48" s="458" t="s">
        <v>206</v>
      </c>
      <c r="C48" s="442" t="s">
        <v>53</v>
      </c>
      <c r="D48" s="449">
        <v>4</v>
      </c>
      <c r="E48" s="450"/>
      <c r="F48" s="445">
        <f t="shared" si="0"/>
        <v>0</v>
      </c>
    </row>
    <row r="49" spans="1:6">
      <c r="A49" s="447" t="s">
        <v>1647</v>
      </c>
      <c r="B49" s="457" t="s">
        <v>207</v>
      </c>
      <c r="C49" s="442" t="s">
        <v>208</v>
      </c>
      <c r="D49" s="449">
        <v>24</v>
      </c>
      <c r="E49" s="450"/>
      <c r="F49" s="445">
        <f t="shared" si="0"/>
        <v>0</v>
      </c>
    </row>
    <row r="50" spans="1:6">
      <c r="A50" s="475"/>
      <c r="B50" s="459" t="s">
        <v>209</v>
      </c>
      <c r="C50" s="442"/>
      <c r="D50" s="449"/>
      <c r="E50" s="450"/>
      <c r="F50" s="445">
        <f t="shared" si="0"/>
        <v>0</v>
      </c>
    </row>
    <row r="51" spans="1:6">
      <c r="A51" s="447" t="s">
        <v>1648</v>
      </c>
      <c r="B51" s="458" t="s">
        <v>210</v>
      </c>
      <c r="C51" s="442" t="s">
        <v>53</v>
      </c>
      <c r="D51" s="449">
        <v>4</v>
      </c>
      <c r="E51" s="450"/>
      <c r="F51" s="445">
        <f t="shared" si="0"/>
        <v>0</v>
      </c>
    </row>
    <row r="52" spans="1:6">
      <c r="A52" s="475"/>
      <c r="B52" s="453" t="s">
        <v>211</v>
      </c>
      <c r="C52" s="442"/>
      <c r="D52" s="449"/>
      <c r="E52" s="450"/>
      <c r="F52" s="445">
        <f t="shared" si="0"/>
        <v>0</v>
      </c>
    </row>
    <row r="53" spans="1:6" ht="15.6">
      <c r="A53" s="447" t="s">
        <v>1649</v>
      </c>
      <c r="B53" s="457" t="s">
        <v>212</v>
      </c>
      <c r="C53" s="452" t="s">
        <v>1610</v>
      </c>
      <c r="D53" s="449">
        <v>2</v>
      </c>
      <c r="E53" s="450"/>
      <c r="F53" s="445">
        <f t="shared" si="0"/>
        <v>0</v>
      </c>
    </row>
    <row r="54" spans="1:6" ht="26.4">
      <c r="A54" s="475"/>
      <c r="B54" s="455" t="s">
        <v>213</v>
      </c>
      <c r="C54" s="442"/>
      <c r="D54" s="449"/>
      <c r="E54" s="450"/>
      <c r="F54" s="445"/>
    </row>
    <row r="55" spans="1:6" ht="15.6">
      <c r="A55" s="447" t="s">
        <v>1650</v>
      </c>
      <c r="B55" s="457" t="s">
        <v>214</v>
      </c>
      <c r="C55" s="452" t="s">
        <v>1610</v>
      </c>
      <c r="D55" s="449">
        <v>5</v>
      </c>
      <c r="E55" s="450"/>
      <c r="F55" s="445">
        <f t="shared" si="0"/>
        <v>0</v>
      </c>
    </row>
    <row r="56" spans="1:6" ht="13.8" thickBot="1">
      <c r="A56" s="447" t="s">
        <v>1651</v>
      </c>
      <c r="B56" s="457" t="s">
        <v>215</v>
      </c>
      <c r="C56" s="442" t="s">
        <v>170</v>
      </c>
      <c r="D56" s="449">
        <v>6</v>
      </c>
      <c r="E56" s="450"/>
      <c r="F56" s="445">
        <f t="shared" si="0"/>
        <v>0</v>
      </c>
    </row>
    <row r="57" spans="1:6" s="52" customFormat="1" ht="14.4" thickTop="1" thickBot="1">
      <c r="A57" s="1536" t="s">
        <v>137</v>
      </c>
      <c r="B57" s="1536"/>
      <c r="C57" s="1536"/>
      <c r="D57" s="1536"/>
      <c r="E57" s="1536"/>
      <c r="F57" s="329">
        <f>SUM(F34:F56)</f>
        <v>0</v>
      </c>
    </row>
    <row r="58" spans="1:6" ht="13.8" thickTop="1">
      <c r="A58" s="475"/>
      <c r="B58" s="460" t="s">
        <v>216</v>
      </c>
      <c r="C58" s="442"/>
      <c r="D58" s="449"/>
      <c r="E58" s="450"/>
      <c r="F58" s="445"/>
    </row>
    <row r="59" spans="1:6">
      <c r="A59" s="447"/>
      <c r="B59" s="460" t="s">
        <v>217</v>
      </c>
      <c r="C59" s="442"/>
      <c r="D59" s="449"/>
      <c r="E59" s="450"/>
      <c r="F59" s="445"/>
    </row>
    <row r="60" spans="1:6">
      <c r="A60" s="447"/>
      <c r="B60" s="460" t="s">
        <v>218</v>
      </c>
      <c r="C60" s="442"/>
      <c r="D60" s="449"/>
      <c r="E60" s="450"/>
      <c r="F60" s="445"/>
    </row>
    <row r="61" spans="1:6" ht="52.8">
      <c r="A61" s="447"/>
      <c r="B61" s="460" t="s">
        <v>219</v>
      </c>
      <c r="C61" s="442"/>
      <c r="D61" s="449"/>
      <c r="E61" s="450"/>
      <c r="F61" s="445">
        <f t="shared" si="0"/>
        <v>0</v>
      </c>
    </row>
    <row r="62" spans="1:6">
      <c r="A62" s="447" t="s">
        <v>1652</v>
      </c>
      <c r="B62" s="457" t="s">
        <v>220</v>
      </c>
      <c r="C62" s="442" t="s">
        <v>53</v>
      </c>
      <c r="D62" s="449">
        <v>8</v>
      </c>
      <c r="E62" s="450"/>
      <c r="F62" s="445">
        <f t="shared" si="0"/>
        <v>0</v>
      </c>
    </row>
    <row r="63" spans="1:6">
      <c r="A63" s="447" t="s">
        <v>1653</v>
      </c>
      <c r="B63" s="457" t="s">
        <v>221</v>
      </c>
      <c r="C63" s="442" t="s">
        <v>53</v>
      </c>
      <c r="D63" s="449">
        <v>8</v>
      </c>
      <c r="E63" s="450"/>
      <c r="F63" s="445">
        <f t="shared" si="0"/>
        <v>0</v>
      </c>
    </row>
    <row r="64" spans="1:6">
      <c r="A64" s="475"/>
      <c r="B64" s="446" t="s">
        <v>222</v>
      </c>
      <c r="C64" s="442"/>
      <c r="D64" s="449"/>
      <c r="E64" s="450"/>
      <c r="F64" s="445"/>
    </row>
    <row r="65" spans="1:6" ht="26.4">
      <c r="A65" s="447" t="s">
        <v>1654</v>
      </c>
      <c r="B65" s="457" t="s">
        <v>223</v>
      </c>
      <c r="C65" s="442" t="s">
        <v>53</v>
      </c>
      <c r="D65" s="449">
        <v>8</v>
      </c>
      <c r="E65" s="450"/>
      <c r="F65" s="445">
        <f t="shared" ref="F65:F107" si="1">D65*E65</f>
        <v>0</v>
      </c>
    </row>
    <row r="66" spans="1:6">
      <c r="A66" s="447" t="s">
        <v>1655</v>
      </c>
      <c r="B66" s="457" t="s">
        <v>224</v>
      </c>
      <c r="C66" s="442" t="s">
        <v>53</v>
      </c>
      <c r="D66" s="449">
        <v>4</v>
      </c>
      <c r="E66" s="450"/>
      <c r="F66" s="445">
        <f t="shared" si="1"/>
        <v>0</v>
      </c>
    </row>
    <row r="67" spans="1:6" ht="26.4">
      <c r="A67" s="447" t="s">
        <v>1656</v>
      </c>
      <c r="B67" s="457" t="s">
        <v>225</v>
      </c>
      <c r="C67" s="452" t="s">
        <v>1610</v>
      </c>
      <c r="D67" s="461">
        <v>3</v>
      </c>
      <c r="E67" s="461"/>
      <c r="F67" s="445">
        <f t="shared" si="1"/>
        <v>0</v>
      </c>
    </row>
    <row r="68" spans="1:6" ht="15.6">
      <c r="A68" s="447" t="s">
        <v>1657</v>
      </c>
      <c r="B68" s="457" t="s">
        <v>226</v>
      </c>
      <c r="C68" s="452" t="s">
        <v>1610</v>
      </c>
      <c r="D68" s="461">
        <v>1</v>
      </c>
      <c r="E68" s="461"/>
      <c r="F68" s="445">
        <f t="shared" si="1"/>
        <v>0</v>
      </c>
    </row>
    <row r="69" spans="1:6" ht="39.6">
      <c r="A69" s="475"/>
      <c r="B69" s="455" t="s">
        <v>227</v>
      </c>
      <c r="C69" s="442"/>
      <c r="D69" s="449"/>
      <c r="E69" s="450"/>
      <c r="F69" s="445"/>
    </row>
    <row r="70" spans="1:6">
      <c r="A70" s="447" t="s">
        <v>1658</v>
      </c>
      <c r="B70" s="457" t="s">
        <v>228</v>
      </c>
      <c r="C70" s="442" t="s">
        <v>170</v>
      </c>
      <c r="D70" s="449">
        <v>30</v>
      </c>
      <c r="E70" s="450"/>
      <c r="F70" s="445">
        <f t="shared" si="1"/>
        <v>0</v>
      </c>
    </row>
    <row r="71" spans="1:6">
      <c r="A71" s="475"/>
      <c r="B71" s="460" t="s">
        <v>229</v>
      </c>
      <c r="C71" s="442"/>
      <c r="D71" s="449"/>
      <c r="E71" s="450"/>
      <c r="F71" s="445">
        <f t="shared" si="1"/>
        <v>0</v>
      </c>
    </row>
    <row r="72" spans="1:6" ht="26.4">
      <c r="A72" s="447" t="s">
        <v>1659</v>
      </c>
      <c r="B72" s="457" t="s">
        <v>230</v>
      </c>
      <c r="C72" s="442" t="s">
        <v>170</v>
      </c>
      <c r="D72" s="449">
        <v>30</v>
      </c>
      <c r="E72" s="450"/>
      <c r="F72" s="445">
        <f t="shared" si="1"/>
        <v>0</v>
      </c>
    </row>
    <row r="73" spans="1:6">
      <c r="A73" s="447" t="s">
        <v>1660</v>
      </c>
      <c r="B73" s="457" t="s">
        <v>231</v>
      </c>
      <c r="C73" s="442" t="s">
        <v>170</v>
      </c>
      <c r="D73" s="449">
        <v>30</v>
      </c>
      <c r="E73" s="450"/>
      <c r="F73" s="445">
        <f t="shared" si="1"/>
        <v>0</v>
      </c>
    </row>
    <row r="74" spans="1:6">
      <c r="A74" s="475"/>
      <c r="B74" s="460" t="s">
        <v>232</v>
      </c>
      <c r="C74" s="442"/>
      <c r="D74" s="449"/>
      <c r="E74" s="450"/>
      <c r="F74" s="445"/>
    </row>
    <row r="75" spans="1:6" ht="26.4">
      <c r="A75" s="447" t="s">
        <v>1661</v>
      </c>
      <c r="B75" s="457" t="s">
        <v>233</v>
      </c>
      <c r="C75" s="442" t="s">
        <v>170</v>
      </c>
      <c r="D75" s="449">
        <v>110</v>
      </c>
      <c r="E75" s="450"/>
      <c r="F75" s="445">
        <f t="shared" si="1"/>
        <v>0</v>
      </c>
    </row>
    <row r="76" spans="1:6">
      <c r="A76" s="475"/>
      <c r="B76" s="460" t="s">
        <v>234</v>
      </c>
      <c r="C76" s="442"/>
      <c r="D76" s="449"/>
      <c r="E76" s="450"/>
      <c r="F76" s="445"/>
    </row>
    <row r="77" spans="1:6" ht="52.8">
      <c r="A77" s="447" t="s">
        <v>1662</v>
      </c>
      <c r="B77" s="457" t="s">
        <v>235</v>
      </c>
      <c r="C77" s="442" t="s">
        <v>170</v>
      </c>
      <c r="D77" s="449">
        <v>15</v>
      </c>
      <c r="E77" s="450"/>
      <c r="F77" s="445">
        <f t="shared" si="1"/>
        <v>0</v>
      </c>
    </row>
    <row r="78" spans="1:6">
      <c r="A78" s="475"/>
      <c r="B78" s="460" t="s">
        <v>236</v>
      </c>
      <c r="C78" s="442"/>
      <c r="D78" s="449"/>
      <c r="E78" s="450"/>
      <c r="F78" s="445"/>
    </row>
    <row r="79" spans="1:6" ht="26.4">
      <c r="A79" s="475"/>
      <c r="B79" s="460" t="s">
        <v>237</v>
      </c>
      <c r="C79" s="442"/>
      <c r="D79" s="449"/>
      <c r="E79" s="450"/>
      <c r="F79" s="445"/>
    </row>
    <row r="80" spans="1:6" ht="15.6">
      <c r="A80" s="447" t="s">
        <v>1663</v>
      </c>
      <c r="B80" s="457" t="s">
        <v>238</v>
      </c>
      <c r="C80" s="452" t="s">
        <v>1610</v>
      </c>
      <c r="D80" s="449">
        <v>36</v>
      </c>
      <c r="E80" s="450"/>
      <c r="F80" s="445">
        <f t="shared" si="1"/>
        <v>0</v>
      </c>
    </row>
    <row r="81" spans="1:13" ht="15.6">
      <c r="A81" s="447" t="s">
        <v>1664</v>
      </c>
      <c r="B81" s="457" t="s">
        <v>239</v>
      </c>
      <c r="C81" s="452" t="s">
        <v>1610</v>
      </c>
      <c r="D81" s="449">
        <v>26</v>
      </c>
      <c r="E81" s="450"/>
      <c r="F81" s="445">
        <f t="shared" si="1"/>
        <v>0</v>
      </c>
    </row>
    <row r="82" spans="1:13" ht="16.2" thickBot="1">
      <c r="A82" s="447" t="s">
        <v>1665</v>
      </c>
      <c r="B82" s="407" t="s">
        <v>240</v>
      </c>
      <c r="C82" s="452" t="s">
        <v>1610</v>
      </c>
      <c r="D82" s="449">
        <v>18</v>
      </c>
      <c r="E82" s="450"/>
      <c r="F82" s="445">
        <f t="shared" si="1"/>
        <v>0</v>
      </c>
    </row>
    <row r="83" spans="1:13" s="52" customFormat="1" ht="14.4" thickTop="1" thickBot="1">
      <c r="A83" s="1536" t="s">
        <v>137</v>
      </c>
      <c r="B83" s="1536"/>
      <c r="C83" s="1536"/>
      <c r="D83" s="1536"/>
      <c r="E83" s="1536"/>
      <c r="F83" s="329">
        <f>SUM(F60:F82)</f>
        <v>0</v>
      </c>
    </row>
    <row r="84" spans="1:13" ht="13.8" thickTop="1">
      <c r="A84" s="475"/>
      <c r="B84" s="446" t="s">
        <v>241</v>
      </c>
      <c r="C84" s="442"/>
      <c r="D84" s="449"/>
      <c r="E84" s="450"/>
      <c r="F84" s="445"/>
    </row>
    <row r="85" spans="1:13">
      <c r="A85" s="447"/>
      <c r="B85" s="446" t="s">
        <v>242</v>
      </c>
      <c r="C85" s="442"/>
      <c r="D85" s="449"/>
      <c r="E85" s="450"/>
      <c r="F85" s="445"/>
    </row>
    <row r="86" spans="1:13" ht="26.4">
      <c r="A86" s="447"/>
      <c r="B86" s="453" t="s">
        <v>243</v>
      </c>
      <c r="C86" s="442"/>
      <c r="D86" s="449"/>
      <c r="E86" s="450"/>
      <c r="F86" s="445"/>
    </row>
    <row r="87" spans="1:13" ht="15.6">
      <c r="A87" s="447" t="s">
        <v>1666</v>
      </c>
      <c r="B87" s="407" t="s">
        <v>244</v>
      </c>
      <c r="C87" s="452" t="s">
        <v>1610</v>
      </c>
      <c r="D87" s="449">
        <v>40</v>
      </c>
      <c r="E87" s="450"/>
      <c r="F87" s="445">
        <f t="shared" si="1"/>
        <v>0</v>
      </c>
    </row>
    <row r="88" spans="1:13" ht="15.6">
      <c r="A88" s="447" t="s">
        <v>1667</v>
      </c>
      <c r="B88" s="407" t="s">
        <v>245</v>
      </c>
      <c r="C88" s="452" t="s">
        <v>1610</v>
      </c>
      <c r="D88" s="449">
        <v>40</v>
      </c>
      <c r="E88" s="450"/>
      <c r="F88" s="445">
        <f t="shared" si="1"/>
        <v>0</v>
      </c>
    </row>
    <row r="89" spans="1:13" ht="39.6">
      <c r="A89" s="475"/>
      <c r="B89" s="453" t="s">
        <v>246</v>
      </c>
      <c r="C89" s="442"/>
      <c r="D89" s="449"/>
      <c r="E89" s="450"/>
      <c r="F89" s="445"/>
    </row>
    <row r="90" spans="1:13" ht="15.6">
      <c r="A90" s="447" t="s">
        <v>1668</v>
      </c>
      <c r="B90" s="407" t="s">
        <v>247</v>
      </c>
      <c r="C90" s="452" t="s">
        <v>1610</v>
      </c>
      <c r="D90" s="449">
        <v>300</v>
      </c>
      <c r="E90" s="450"/>
      <c r="F90" s="445">
        <f t="shared" si="1"/>
        <v>0</v>
      </c>
    </row>
    <row r="91" spans="1:13" ht="39.6">
      <c r="A91" s="475"/>
      <c r="B91" s="453" t="s">
        <v>248</v>
      </c>
      <c r="C91" s="442"/>
      <c r="D91" s="449"/>
      <c r="E91" s="450"/>
      <c r="F91" s="445">
        <f t="shared" si="1"/>
        <v>0</v>
      </c>
    </row>
    <row r="92" spans="1:13" ht="15.6">
      <c r="A92" s="447" t="s">
        <v>1669</v>
      </c>
      <c r="B92" s="407" t="s">
        <v>249</v>
      </c>
      <c r="C92" s="452" t="s">
        <v>1610</v>
      </c>
      <c r="D92" s="449">
        <v>300</v>
      </c>
      <c r="E92" s="450"/>
      <c r="F92" s="445">
        <f t="shared" si="1"/>
        <v>0</v>
      </c>
    </row>
    <row r="93" spans="1:13">
      <c r="A93" s="475"/>
      <c r="B93" s="446" t="s">
        <v>250</v>
      </c>
      <c r="C93" s="452"/>
      <c r="D93" s="449"/>
      <c r="E93" s="450"/>
      <c r="F93" s="445"/>
    </row>
    <row r="94" spans="1:13" ht="66">
      <c r="A94" s="447" t="s">
        <v>1670</v>
      </c>
      <c r="B94" s="462" t="s">
        <v>251</v>
      </c>
      <c r="C94" s="452" t="s">
        <v>1610</v>
      </c>
      <c r="D94" s="449">
        <v>450</v>
      </c>
      <c r="E94" s="450"/>
      <c r="F94" s="445">
        <f t="shared" si="1"/>
        <v>0</v>
      </c>
    </row>
    <row r="95" spans="1:13">
      <c r="A95" s="475"/>
      <c r="B95" s="401" t="s">
        <v>252</v>
      </c>
      <c r="C95" s="452"/>
      <c r="D95" s="449"/>
      <c r="E95" s="450"/>
      <c r="F95" s="445"/>
    </row>
    <row r="96" spans="1:13" ht="26.4">
      <c r="A96" s="447" t="s">
        <v>1671</v>
      </c>
      <c r="B96" s="407" t="s">
        <v>253</v>
      </c>
      <c r="C96" s="452" t="s">
        <v>1610</v>
      </c>
      <c r="D96" s="449">
        <v>250</v>
      </c>
      <c r="E96" s="450"/>
      <c r="F96" s="445">
        <f t="shared" si="1"/>
        <v>0</v>
      </c>
      <c r="I96" s="224"/>
      <c r="J96" s="221"/>
      <c r="K96" s="221"/>
      <c r="L96" s="222"/>
      <c r="M96" s="223">
        <v>75000</v>
      </c>
    </row>
    <row r="97" spans="1:6">
      <c r="A97" s="475"/>
      <c r="B97" s="446" t="s">
        <v>254</v>
      </c>
      <c r="C97" s="442"/>
      <c r="D97" s="449"/>
      <c r="E97" s="450"/>
      <c r="F97" s="445"/>
    </row>
    <row r="98" spans="1:6">
      <c r="A98" s="475"/>
      <c r="B98" s="446" t="s">
        <v>255</v>
      </c>
      <c r="C98" s="442"/>
      <c r="D98" s="449"/>
      <c r="E98" s="450"/>
      <c r="F98" s="445"/>
    </row>
    <row r="99" spans="1:6" ht="15.6">
      <c r="A99" s="447" t="s">
        <v>1672</v>
      </c>
      <c r="B99" s="407" t="s">
        <v>256</v>
      </c>
      <c r="C99" s="452" t="s">
        <v>1610</v>
      </c>
      <c r="D99" s="449">
        <v>300</v>
      </c>
      <c r="E99" s="450"/>
      <c r="F99" s="445">
        <f t="shared" si="1"/>
        <v>0</v>
      </c>
    </row>
    <row r="100" spans="1:6" ht="15.6">
      <c r="A100" s="447" t="s">
        <v>1673</v>
      </c>
      <c r="B100" s="407" t="s">
        <v>257</v>
      </c>
      <c r="C100" s="452" t="s">
        <v>1610</v>
      </c>
      <c r="D100" s="449">
        <v>300</v>
      </c>
      <c r="E100" s="450"/>
      <c r="F100" s="445">
        <f t="shared" si="1"/>
        <v>0</v>
      </c>
    </row>
    <row r="101" spans="1:6" ht="26.4">
      <c r="A101" s="447" t="s">
        <v>1674</v>
      </c>
      <c r="B101" s="407" t="s">
        <v>258</v>
      </c>
      <c r="C101" s="452" t="s">
        <v>1610</v>
      </c>
      <c r="D101" s="449">
        <v>290</v>
      </c>
      <c r="E101" s="450"/>
      <c r="F101" s="445">
        <f t="shared" si="1"/>
        <v>0</v>
      </c>
    </row>
    <row r="102" spans="1:6">
      <c r="A102" s="475"/>
      <c r="B102" s="446" t="s">
        <v>259</v>
      </c>
      <c r="C102" s="442"/>
      <c r="D102" s="449"/>
      <c r="E102" s="450"/>
      <c r="F102" s="445"/>
    </row>
    <row r="103" spans="1:6" ht="26.4">
      <c r="A103" s="475"/>
      <c r="B103" s="463" t="s">
        <v>260</v>
      </c>
      <c r="C103" s="442"/>
      <c r="D103" s="449"/>
      <c r="E103" s="450"/>
      <c r="F103" s="445"/>
    </row>
    <row r="104" spans="1:6" ht="15.6">
      <c r="A104" s="447" t="s">
        <v>1675</v>
      </c>
      <c r="B104" s="407" t="s">
        <v>261</v>
      </c>
      <c r="C104" s="452" t="s">
        <v>1610</v>
      </c>
      <c r="D104" s="449">
        <v>20</v>
      </c>
      <c r="E104" s="450"/>
      <c r="F104" s="445">
        <f>D104*E104</f>
        <v>0</v>
      </c>
    </row>
    <row r="105" spans="1:6" ht="15.6">
      <c r="A105" s="447" t="s">
        <v>1676</v>
      </c>
      <c r="B105" s="407" t="s">
        <v>262</v>
      </c>
      <c r="C105" s="452" t="s">
        <v>1610</v>
      </c>
      <c r="D105" s="449">
        <v>300</v>
      </c>
      <c r="E105" s="450"/>
      <c r="F105" s="445">
        <f t="shared" si="1"/>
        <v>0</v>
      </c>
    </row>
    <row r="106" spans="1:6">
      <c r="A106" s="447" t="s">
        <v>1677</v>
      </c>
      <c r="B106" s="407" t="s">
        <v>263</v>
      </c>
      <c r="C106" s="452" t="s">
        <v>264</v>
      </c>
      <c r="D106" s="449">
        <v>280</v>
      </c>
      <c r="E106" s="450"/>
      <c r="F106" s="445">
        <f t="shared" si="1"/>
        <v>0</v>
      </c>
    </row>
    <row r="107" spans="1:6" ht="16.2" thickBot="1">
      <c r="A107" s="476" t="s">
        <v>1678</v>
      </c>
      <c r="B107" s="477" t="s">
        <v>265</v>
      </c>
      <c r="C107" s="478" t="s">
        <v>1610</v>
      </c>
      <c r="D107" s="479">
        <v>40</v>
      </c>
      <c r="E107" s="480"/>
      <c r="F107" s="481">
        <f t="shared" si="1"/>
        <v>0</v>
      </c>
    </row>
    <row r="108" spans="1:6" s="52" customFormat="1" ht="14.4" thickTop="1" thickBot="1">
      <c r="A108" s="1536" t="s">
        <v>137</v>
      </c>
      <c r="B108" s="1536"/>
      <c r="C108" s="1536"/>
      <c r="D108" s="1536"/>
      <c r="E108" s="1536"/>
      <c r="F108" s="329">
        <f>SUM(F85:F107)</f>
        <v>0</v>
      </c>
    </row>
    <row r="109" spans="1:6" s="207" customFormat="1" ht="14.4" thickTop="1" thickBot="1">
      <c r="A109" s="1540" t="s">
        <v>1608</v>
      </c>
      <c r="B109" s="1541"/>
      <c r="C109" s="1541"/>
      <c r="D109" s="1541"/>
      <c r="E109" s="1541"/>
      <c r="F109" s="1542"/>
    </row>
    <row r="110" spans="1:6" s="207" customFormat="1" ht="14.4" thickTop="1" thickBot="1">
      <c r="A110" s="428" t="s">
        <v>39</v>
      </c>
      <c r="B110" s="1544" t="s">
        <v>5</v>
      </c>
      <c r="C110" s="1544"/>
      <c r="D110" s="1544"/>
      <c r="E110" s="429" t="s">
        <v>1607</v>
      </c>
      <c r="F110" s="430" t="s">
        <v>1606</v>
      </c>
    </row>
    <row r="111" spans="1:6" s="207" customFormat="1" ht="13.8" thickTop="1">
      <c r="A111" s="482">
        <v>1</v>
      </c>
      <c r="B111" s="1554" t="s">
        <v>266</v>
      </c>
      <c r="C111" s="1555"/>
      <c r="D111" s="1556"/>
      <c r="E111" s="484" t="s">
        <v>108</v>
      </c>
      <c r="F111" s="438">
        <f>F33</f>
        <v>0</v>
      </c>
    </row>
    <row r="112" spans="1:6" s="52" customFormat="1">
      <c r="A112" s="482">
        <v>2</v>
      </c>
      <c r="B112" s="1548" t="s">
        <v>267</v>
      </c>
      <c r="C112" s="1549"/>
      <c r="D112" s="1550"/>
      <c r="E112" s="484" t="s">
        <v>108</v>
      </c>
      <c r="F112" s="417">
        <f>F57</f>
        <v>0</v>
      </c>
    </row>
    <row r="113" spans="1:6" s="52" customFormat="1">
      <c r="A113" s="482">
        <v>3</v>
      </c>
      <c r="B113" s="1548" t="s">
        <v>592</v>
      </c>
      <c r="C113" s="1549"/>
      <c r="D113" s="1550"/>
      <c r="E113" s="484" t="s">
        <v>108</v>
      </c>
      <c r="F113" s="464">
        <f>F83</f>
        <v>0</v>
      </c>
    </row>
    <row r="114" spans="1:6" s="52" customFormat="1">
      <c r="A114" s="482">
        <v>4</v>
      </c>
      <c r="B114" s="1548" t="s">
        <v>268</v>
      </c>
      <c r="C114" s="1549"/>
      <c r="D114" s="1550"/>
      <c r="E114" s="484" t="s">
        <v>108</v>
      </c>
      <c r="F114" s="464">
        <f>F108</f>
        <v>0</v>
      </c>
    </row>
    <row r="115" spans="1:6" s="52" customFormat="1">
      <c r="A115" s="483"/>
      <c r="B115" s="1548"/>
      <c r="C115" s="1549"/>
      <c r="D115" s="1550"/>
      <c r="E115" s="485"/>
      <c r="F115" s="464"/>
    </row>
    <row r="116" spans="1:6" s="52" customFormat="1">
      <c r="A116" s="483"/>
      <c r="B116" s="1548"/>
      <c r="C116" s="1549"/>
      <c r="D116" s="1550"/>
      <c r="E116" s="485"/>
      <c r="F116" s="464"/>
    </row>
    <row r="117" spans="1:6" s="52" customFormat="1">
      <c r="A117" s="483"/>
      <c r="B117" s="1548"/>
      <c r="C117" s="1549"/>
      <c r="D117" s="1550"/>
      <c r="E117" s="485"/>
      <c r="F117" s="464"/>
    </row>
    <row r="118" spans="1:6" s="52" customFormat="1">
      <c r="A118" s="483"/>
      <c r="B118" s="1548"/>
      <c r="C118" s="1549"/>
      <c r="D118" s="1550"/>
      <c r="E118" s="485"/>
      <c r="F118" s="464"/>
    </row>
    <row r="119" spans="1:6" s="52" customFormat="1">
      <c r="A119" s="483"/>
      <c r="B119" s="1548"/>
      <c r="C119" s="1549"/>
      <c r="D119" s="1550"/>
      <c r="E119" s="485"/>
      <c r="F119" s="464"/>
    </row>
    <row r="120" spans="1:6" s="52" customFormat="1">
      <c r="A120" s="483"/>
      <c r="B120" s="1548"/>
      <c r="C120" s="1549"/>
      <c r="D120" s="1550"/>
      <c r="E120" s="485"/>
      <c r="F120" s="464"/>
    </row>
    <row r="121" spans="1:6" s="52" customFormat="1">
      <c r="A121" s="483"/>
      <c r="B121" s="1548"/>
      <c r="C121" s="1549"/>
      <c r="D121" s="1550"/>
      <c r="E121" s="485"/>
      <c r="F121" s="464"/>
    </row>
    <row r="122" spans="1:6" s="52" customFormat="1">
      <c r="A122" s="483"/>
      <c r="B122" s="1548"/>
      <c r="C122" s="1549"/>
      <c r="D122" s="1550"/>
      <c r="E122" s="485"/>
      <c r="F122" s="464"/>
    </row>
    <row r="123" spans="1:6" s="52" customFormat="1">
      <c r="A123" s="483"/>
      <c r="B123" s="1548"/>
      <c r="C123" s="1549"/>
      <c r="D123" s="1550"/>
      <c r="E123" s="485"/>
      <c r="F123" s="464"/>
    </row>
    <row r="124" spans="1:6" s="52" customFormat="1">
      <c r="A124" s="483"/>
      <c r="B124" s="1548"/>
      <c r="C124" s="1549"/>
      <c r="D124" s="1550"/>
      <c r="E124" s="485"/>
      <c r="F124" s="464"/>
    </row>
    <row r="125" spans="1:6" s="52" customFormat="1">
      <c r="A125" s="483"/>
      <c r="B125" s="1548"/>
      <c r="C125" s="1549"/>
      <c r="D125" s="1550"/>
      <c r="E125" s="485"/>
      <c r="F125" s="464"/>
    </row>
    <row r="126" spans="1:6" s="52" customFormat="1">
      <c r="A126" s="483"/>
      <c r="B126" s="1548"/>
      <c r="C126" s="1549"/>
      <c r="D126" s="1550"/>
      <c r="E126" s="485"/>
      <c r="F126" s="464"/>
    </row>
    <row r="127" spans="1:6" s="52" customFormat="1">
      <c r="A127" s="483"/>
      <c r="B127" s="1548"/>
      <c r="C127" s="1549"/>
      <c r="D127" s="1550"/>
      <c r="E127" s="485"/>
      <c r="F127" s="464"/>
    </row>
    <row r="128" spans="1:6" s="52" customFormat="1">
      <c r="A128" s="483"/>
      <c r="B128" s="1548"/>
      <c r="C128" s="1549"/>
      <c r="D128" s="1550"/>
      <c r="E128" s="485"/>
      <c r="F128" s="464"/>
    </row>
    <row r="129" spans="1:6" s="52" customFormat="1">
      <c r="A129" s="483"/>
      <c r="B129" s="1548"/>
      <c r="C129" s="1549"/>
      <c r="D129" s="1550"/>
      <c r="E129" s="485"/>
      <c r="F129" s="464"/>
    </row>
    <row r="130" spans="1:6" s="52" customFormat="1">
      <c r="A130" s="483"/>
      <c r="B130" s="1548"/>
      <c r="C130" s="1549"/>
      <c r="D130" s="1550"/>
      <c r="E130" s="485"/>
      <c r="F130" s="464"/>
    </row>
    <row r="131" spans="1:6" s="52" customFormat="1" ht="13.8" thickBot="1">
      <c r="A131" s="483"/>
      <c r="B131" s="1551"/>
      <c r="C131" s="1552"/>
      <c r="D131" s="1553"/>
      <c r="E131" s="485"/>
      <c r="F131" s="464"/>
    </row>
    <row r="132" spans="1:6" s="52" customFormat="1" ht="14.4" thickTop="1" thickBot="1">
      <c r="A132" s="1543" t="s">
        <v>109</v>
      </c>
      <c r="B132" s="1547"/>
      <c r="C132" s="1547"/>
      <c r="D132" s="1547"/>
      <c r="E132" s="419"/>
      <c r="F132" s="465">
        <f>SUM(F111:F114)</f>
        <v>0</v>
      </c>
    </row>
    <row r="133" spans="1:6" ht="13.8" thickTop="1"/>
  </sheetData>
  <protectedRanges>
    <protectedRange password="C78C" sqref="B96 D96:E96" name="Range2"/>
    <protectedRange password="C78C" sqref="B101" name="Range2_1"/>
  </protectedRanges>
  <mergeCells count="32">
    <mergeCell ref="A1:F1"/>
    <mergeCell ref="A2:F2"/>
    <mergeCell ref="A3:F3"/>
    <mergeCell ref="A4:F4"/>
    <mergeCell ref="B113:D113"/>
    <mergeCell ref="B114:D114"/>
    <mergeCell ref="B115:D115"/>
    <mergeCell ref="B116:D116"/>
    <mergeCell ref="A33:E33"/>
    <mergeCell ref="A109:F109"/>
    <mergeCell ref="B110:D110"/>
    <mergeCell ref="B111:D111"/>
    <mergeCell ref="B112:D112"/>
    <mergeCell ref="A57:E57"/>
    <mergeCell ref="A83:E83"/>
    <mergeCell ref="A108:E108"/>
    <mergeCell ref="B117:D117"/>
    <mergeCell ref="B118:D118"/>
    <mergeCell ref="B119:D119"/>
    <mergeCell ref="B120:D120"/>
    <mergeCell ref="B121:D121"/>
    <mergeCell ref="B122:D122"/>
    <mergeCell ref="B123:D123"/>
    <mergeCell ref="B124:D124"/>
    <mergeCell ref="B125:D125"/>
    <mergeCell ref="B126:D126"/>
    <mergeCell ref="A132:D132"/>
    <mergeCell ref="B127:D127"/>
    <mergeCell ref="B128:D128"/>
    <mergeCell ref="B129:D129"/>
    <mergeCell ref="B130:D130"/>
    <mergeCell ref="B131:D131"/>
  </mergeCells>
  <phoneticPr fontId="61" type="noConversion"/>
  <pageMargins left="0.7" right="0.7" top="0.75" bottom="0.75" header="0.3" footer="0.3"/>
  <pageSetup paperSize="9" scale="86" fitToHeight="0" orientation="portrait" r:id="rId1"/>
  <rowBreaks count="4" manualBreakCount="4">
    <brk id="33" max="5" man="1"/>
    <brk id="57" max="5" man="1"/>
    <brk id="83" max="5" man="1"/>
    <brk id="108"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8"/>
  <sheetViews>
    <sheetView view="pageBreakPreview" topLeftCell="A7" zoomScale="115" zoomScaleNormal="130" zoomScaleSheetLayoutView="115" workbookViewId="0">
      <selection activeCell="E9" sqref="E9:E36"/>
    </sheetView>
  </sheetViews>
  <sheetFormatPr defaultColWidth="9.33203125" defaultRowHeight="13.2"/>
  <cols>
    <col min="1" max="1" width="9.109375" style="516" customWidth="1"/>
    <col min="2" max="2" width="74.6640625" style="516" customWidth="1"/>
    <col min="3" max="3" width="6.109375" style="516" bestFit="1" customWidth="1"/>
    <col min="4" max="4" width="7.77734375" style="516" bestFit="1" customWidth="1"/>
    <col min="5" max="5" width="6.77734375" style="516" bestFit="1" customWidth="1"/>
    <col min="6" max="6" width="13.33203125" style="516" bestFit="1" customWidth="1"/>
    <col min="7" max="16384" width="9.33203125" style="191"/>
  </cols>
  <sheetData>
    <row r="1" spans="1:6" ht="14.4" thickTop="1" thickBot="1">
      <c r="A1" s="1559" t="s">
        <v>34</v>
      </c>
      <c r="B1" s="1559"/>
      <c r="C1" s="1559"/>
      <c r="D1" s="1559"/>
      <c r="E1" s="1559"/>
      <c r="F1" s="1559"/>
    </row>
    <row r="2" spans="1:6" s="207" customFormat="1" ht="14.4" thickTop="1" thickBot="1">
      <c r="A2" s="1534" t="s">
        <v>2698</v>
      </c>
      <c r="B2" s="1534"/>
      <c r="C2" s="1534"/>
      <c r="D2" s="1534"/>
      <c r="E2" s="1534"/>
      <c r="F2" s="1534"/>
    </row>
    <row r="3" spans="1:6" s="207" customFormat="1" ht="14.4" thickTop="1" thickBot="1">
      <c r="A3" s="1534" t="s">
        <v>2696</v>
      </c>
      <c r="B3" s="1534"/>
      <c r="C3" s="1534"/>
      <c r="D3" s="1534"/>
      <c r="E3" s="1534"/>
      <c r="F3" s="1534"/>
    </row>
    <row r="4" spans="1:6" ht="14.4" thickTop="1" thickBot="1">
      <c r="A4" s="1560" t="s">
        <v>269</v>
      </c>
      <c r="B4" s="1560"/>
      <c r="C4" s="1560"/>
      <c r="D4" s="1560"/>
      <c r="E4" s="1560"/>
      <c r="F4" s="1560"/>
    </row>
    <row r="5" spans="1:6" ht="14.4" thickTop="1" thickBot="1">
      <c r="A5" s="486" t="s">
        <v>39</v>
      </c>
      <c r="B5" s="487" t="s">
        <v>5</v>
      </c>
      <c r="C5" s="486" t="s">
        <v>40</v>
      </c>
      <c r="D5" s="486" t="s">
        <v>41</v>
      </c>
      <c r="E5" s="486" t="s">
        <v>42</v>
      </c>
      <c r="F5" s="486" t="s">
        <v>43</v>
      </c>
    </row>
    <row r="6" spans="1:6" ht="13.8" thickTop="1">
      <c r="A6" s="488"/>
      <c r="B6" s="489" t="s">
        <v>270</v>
      </c>
      <c r="C6" s="490"/>
      <c r="D6" s="491"/>
      <c r="E6" s="492"/>
      <c r="F6" s="492"/>
    </row>
    <row r="7" spans="1:6">
      <c r="A7" s="493"/>
      <c r="B7" s="494" t="s">
        <v>271</v>
      </c>
      <c r="C7" s="495"/>
      <c r="D7" s="496"/>
      <c r="E7" s="497"/>
      <c r="F7" s="497"/>
    </row>
    <row r="8" spans="1:6" ht="39.6">
      <c r="A8" s="493"/>
      <c r="B8" s="498" t="s">
        <v>272</v>
      </c>
      <c r="C8" s="495"/>
      <c r="D8" s="496"/>
      <c r="E8" s="497"/>
      <c r="F8" s="497"/>
    </row>
    <row r="9" spans="1:6" ht="52.8">
      <c r="A9" s="499"/>
      <c r="B9" s="498" t="s">
        <v>273</v>
      </c>
      <c r="C9" s="495"/>
      <c r="D9" s="496"/>
      <c r="E9" s="497"/>
      <c r="F9" s="500"/>
    </row>
    <row r="10" spans="1:6" ht="39.6">
      <c r="A10" s="499"/>
      <c r="B10" s="498" t="s">
        <v>1680</v>
      </c>
      <c r="C10" s="495"/>
      <c r="D10" s="496"/>
      <c r="E10" s="497"/>
      <c r="F10" s="500"/>
    </row>
    <row r="11" spans="1:6" ht="66">
      <c r="A11" s="499"/>
      <c r="B11" s="498" t="s">
        <v>1681</v>
      </c>
      <c r="C11" s="495"/>
      <c r="D11" s="496"/>
      <c r="E11" s="497"/>
      <c r="F11" s="500"/>
    </row>
    <row r="12" spans="1:6" ht="39.6">
      <c r="A12" s="499"/>
      <c r="B12" s="501" t="s">
        <v>1682</v>
      </c>
      <c r="C12" s="495"/>
      <c r="D12" s="496"/>
      <c r="E12" s="497"/>
      <c r="F12" s="500"/>
    </row>
    <row r="13" spans="1:6" ht="26.4">
      <c r="A13" s="499"/>
      <c r="B13" s="498" t="s">
        <v>274</v>
      </c>
      <c r="C13" s="495"/>
      <c r="D13" s="496"/>
      <c r="E13" s="497"/>
      <c r="F13" s="500"/>
    </row>
    <row r="14" spans="1:6" ht="52.8">
      <c r="A14" s="499"/>
      <c r="B14" s="498" t="s">
        <v>1683</v>
      </c>
      <c r="C14" s="495"/>
      <c r="D14" s="496"/>
      <c r="E14" s="497"/>
      <c r="F14" s="500"/>
    </row>
    <row r="15" spans="1:6" ht="53.4" thickBot="1">
      <c r="A15" s="502"/>
      <c r="B15" s="503" t="s">
        <v>1684</v>
      </c>
      <c r="C15" s="504"/>
      <c r="D15" s="505"/>
      <c r="E15" s="506"/>
      <c r="F15" s="507"/>
    </row>
    <row r="16" spans="1:6" ht="14.4" thickTop="1" thickBot="1">
      <c r="A16" s="1558" t="s">
        <v>109</v>
      </c>
      <c r="B16" s="1558"/>
      <c r="C16" s="1558"/>
      <c r="D16" s="1558"/>
      <c r="E16" s="508"/>
      <c r="F16" s="509"/>
    </row>
    <row r="17" spans="1:9" ht="40.200000000000003" thickTop="1">
      <c r="A17" s="510"/>
      <c r="B17" s="511" t="s">
        <v>1685</v>
      </c>
      <c r="C17" s="490"/>
      <c r="D17" s="491"/>
      <c r="E17" s="492"/>
      <c r="F17" s="512"/>
    </row>
    <row r="18" spans="1:9" ht="52.8">
      <c r="A18" s="499"/>
      <c r="B18" s="498" t="s">
        <v>1686</v>
      </c>
      <c r="C18" s="495"/>
      <c r="D18" s="496"/>
      <c r="E18" s="497"/>
      <c r="F18" s="500"/>
    </row>
    <row r="19" spans="1:9">
      <c r="A19" s="499"/>
      <c r="B19" s="498"/>
      <c r="C19" s="495"/>
      <c r="D19" s="496"/>
      <c r="E19" s="497"/>
      <c r="F19" s="500"/>
    </row>
    <row r="20" spans="1:9" ht="27" thickBot="1">
      <c r="A20" s="499"/>
      <c r="B20" s="498" t="s">
        <v>275</v>
      </c>
      <c r="C20" s="495"/>
      <c r="D20" s="496"/>
      <c r="E20" s="497"/>
      <c r="F20" s="500"/>
    </row>
    <row r="21" spans="1:9" ht="16.2" thickBot="1">
      <c r="A21" s="499" t="s">
        <v>1507</v>
      </c>
      <c r="B21" s="513" t="s">
        <v>276</v>
      </c>
      <c r="C21" s="514" t="s">
        <v>1612</v>
      </c>
      <c r="D21" s="500">
        <v>180.30303030303</v>
      </c>
      <c r="E21" s="497"/>
      <c r="F21" s="500">
        <f>D21*E21</f>
        <v>0</v>
      </c>
      <c r="I21" s="195"/>
    </row>
    <row r="22" spans="1:9" ht="16.2" thickBot="1">
      <c r="A22" s="499" t="s">
        <v>1508</v>
      </c>
      <c r="B22" s="513" t="s">
        <v>277</v>
      </c>
      <c r="C22" s="514" t="s">
        <v>1612</v>
      </c>
      <c r="D22" s="500">
        <v>175</v>
      </c>
      <c r="E22" s="497"/>
      <c r="F22" s="500">
        <f>D22*E22</f>
        <v>0</v>
      </c>
      <c r="I22" s="195"/>
    </row>
    <row r="23" spans="1:9" ht="16.2" thickBot="1">
      <c r="A23" s="499" t="s">
        <v>1509</v>
      </c>
      <c r="B23" s="513" t="s">
        <v>278</v>
      </c>
      <c r="C23" s="514" t="s">
        <v>1612</v>
      </c>
      <c r="D23" s="500">
        <v>160.60606060606099</v>
      </c>
      <c r="E23" s="497"/>
      <c r="F23" s="500">
        <f t="shared" ref="F23:F34" si="0">D23*E23</f>
        <v>0</v>
      </c>
      <c r="I23" s="195"/>
    </row>
    <row r="24" spans="1:9" ht="16.2" thickBot="1">
      <c r="A24" s="499" t="s">
        <v>1482</v>
      </c>
      <c r="B24" s="513" t="s">
        <v>279</v>
      </c>
      <c r="C24" s="514" t="s">
        <v>1612</v>
      </c>
      <c r="D24" s="500">
        <v>3080.30303030303</v>
      </c>
      <c r="E24" s="497"/>
      <c r="F24" s="500">
        <f t="shared" si="0"/>
        <v>0</v>
      </c>
      <c r="I24" s="195"/>
    </row>
    <row r="25" spans="1:9" ht="16.2" thickBot="1">
      <c r="A25" s="499" t="s">
        <v>1687</v>
      </c>
      <c r="B25" s="513" t="s">
        <v>280</v>
      </c>
      <c r="C25" s="514" t="s">
        <v>1612</v>
      </c>
      <c r="D25" s="500">
        <v>233.333333333333</v>
      </c>
      <c r="E25" s="497"/>
      <c r="F25" s="500">
        <f t="shared" si="0"/>
        <v>0</v>
      </c>
      <c r="I25" s="195"/>
    </row>
    <row r="26" spans="1:9" ht="16.2" thickBot="1">
      <c r="A26" s="499" t="s">
        <v>1688</v>
      </c>
      <c r="B26" s="513" t="s">
        <v>281</v>
      </c>
      <c r="C26" s="514" t="s">
        <v>1612</v>
      </c>
      <c r="D26" s="500">
        <v>368.18181818181802</v>
      </c>
      <c r="E26" s="497"/>
      <c r="F26" s="500">
        <f t="shared" si="0"/>
        <v>0</v>
      </c>
      <c r="I26" s="195"/>
    </row>
    <row r="27" spans="1:9" ht="16.2" thickBot="1">
      <c r="A27" s="499" t="s">
        <v>1689</v>
      </c>
      <c r="B27" s="513" t="s">
        <v>282</v>
      </c>
      <c r="C27" s="514" t="s">
        <v>1612</v>
      </c>
      <c r="D27" s="500">
        <v>3278.0303030302998</v>
      </c>
      <c r="E27" s="497"/>
      <c r="F27" s="500">
        <f t="shared" si="0"/>
        <v>0</v>
      </c>
      <c r="I27" s="195"/>
    </row>
    <row r="28" spans="1:9" ht="16.2" thickBot="1">
      <c r="A28" s="499" t="s">
        <v>1690</v>
      </c>
      <c r="B28" s="513" t="s">
        <v>283</v>
      </c>
      <c r="C28" s="514" t="s">
        <v>1612</v>
      </c>
      <c r="D28" s="500">
        <v>195.45454545454501</v>
      </c>
      <c r="E28" s="497"/>
      <c r="F28" s="500">
        <f t="shared" si="0"/>
        <v>0</v>
      </c>
      <c r="I28" s="195"/>
    </row>
    <row r="29" spans="1:9" ht="16.2" thickBot="1">
      <c r="A29" s="499" t="s">
        <v>1691</v>
      </c>
      <c r="B29" s="513" t="s">
        <v>284</v>
      </c>
      <c r="C29" s="514" t="s">
        <v>1612</v>
      </c>
      <c r="D29" s="500">
        <v>320.45454545454498</v>
      </c>
      <c r="E29" s="497"/>
      <c r="F29" s="500">
        <f t="shared" si="0"/>
        <v>0</v>
      </c>
      <c r="I29" s="195"/>
    </row>
    <row r="30" spans="1:9" ht="16.2" thickBot="1">
      <c r="A30" s="499" t="s">
        <v>1692</v>
      </c>
      <c r="B30" s="513" t="s">
        <v>285</v>
      </c>
      <c r="C30" s="514" t="s">
        <v>1612</v>
      </c>
      <c r="D30" s="500">
        <v>1853.0303030303</v>
      </c>
      <c r="E30" s="497"/>
      <c r="F30" s="500">
        <f t="shared" si="0"/>
        <v>0</v>
      </c>
      <c r="I30" s="195"/>
    </row>
    <row r="31" spans="1:9" ht="16.2" thickBot="1">
      <c r="A31" s="499" t="s">
        <v>1693</v>
      </c>
      <c r="B31" s="513" t="s">
        <v>286</v>
      </c>
      <c r="C31" s="514" t="s">
        <v>1612</v>
      </c>
      <c r="D31" s="500">
        <v>882.57575757575796</v>
      </c>
      <c r="E31" s="497"/>
      <c r="F31" s="500">
        <f t="shared" si="0"/>
        <v>0</v>
      </c>
      <c r="I31" s="195"/>
    </row>
    <row r="32" spans="1:9" ht="16.2" thickBot="1">
      <c r="A32" s="499" t="s">
        <v>1694</v>
      </c>
      <c r="B32" s="513" t="s">
        <v>287</v>
      </c>
      <c r="C32" s="514" t="s">
        <v>1612</v>
      </c>
      <c r="D32" s="500">
        <v>87.121212121212096</v>
      </c>
      <c r="E32" s="497"/>
      <c r="F32" s="500">
        <f t="shared" si="0"/>
        <v>0</v>
      </c>
      <c r="I32" s="195"/>
    </row>
    <row r="33" spans="1:9" ht="16.2" thickBot="1">
      <c r="A33" s="499" t="s">
        <v>1695</v>
      </c>
      <c r="B33" s="513" t="s">
        <v>288</v>
      </c>
      <c r="C33" s="514" t="s">
        <v>1612</v>
      </c>
      <c r="D33" s="500">
        <v>52.272727272727302</v>
      </c>
      <c r="E33" s="497"/>
      <c r="F33" s="500">
        <f t="shared" si="0"/>
        <v>0</v>
      </c>
      <c r="I33" s="195"/>
    </row>
    <row r="34" spans="1:9" ht="16.2" thickBot="1">
      <c r="A34" s="499" t="s">
        <v>1696</v>
      </c>
      <c r="B34" s="513" t="s">
        <v>289</v>
      </c>
      <c r="C34" s="514" t="s">
        <v>1612</v>
      </c>
      <c r="D34" s="500">
        <v>189.39393939393901</v>
      </c>
      <c r="E34" s="497"/>
      <c r="F34" s="500">
        <f t="shared" si="0"/>
        <v>0</v>
      </c>
      <c r="I34" s="195"/>
    </row>
    <row r="35" spans="1:9">
      <c r="A35" s="499"/>
      <c r="B35" s="498"/>
      <c r="C35" s="495"/>
      <c r="D35" s="496"/>
      <c r="E35" s="497"/>
      <c r="F35" s="500"/>
    </row>
    <row r="36" spans="1:9" ht="13.8" thickBot="1">
      <c r="A36" s="502"/>
      <c r="B36" s="503"/>
      <c r="C36" s="504"/>
      <c r="D36" s="505"/>
      <c r="E36" s="506"/>
      <c r="F36" s="507"/>
    </row>
    <row r="37" spans="1:9" ht="14.4" thickTop="1" thickBot="1">
      <c r="A37" s="1558" t="s">
        <v>109</v>
      </c>
      <c r="B37" s="1558"/>
      <c r="C37" s="1558"/>
      <c r="D37" s="1558"/>
      <c r="E37" s="508"/>
      <c r="F37" s="515">
        <f>SUM(F20:F36)</f>
        <v>0</v>
      </c>
    </row>
    <row r="38" spans="1:9" ht="13.8" thickTop="1"/>
  </sheetData>
  <mergeCells count="6">
    <mergeCell ref="A16:D16"/>
    <mergeCell ref="A37:D37"/>
    <mergeCell ref="A1:F1"/>
    <mergeCell ref="A2:F2"/>
    <mergeCell ref="A3:F3"/>
    <mergeCell ref="A4:F4"/>
  </mergeCells>
  <phoneticPr fontId="61" type="noConversion"/>
  <pageMargins left="0.7" right="0.7" top="0.75" bottom="0.75" header="0.3" footer="0.3"/>
  <pageSetup paperSize="9" scale="83" fitToHeight="0" orientation="portrait"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90"/>
  <sheetViews>
    <sheetView view="pageBreakPreview" zoomScale="145" zoomScaleNormal="160" zoomScaleSheetLayoutView="145" workbookViewId="0">
      <pane xSplit="1" ySplit="5" topLeftCell="B165" activePane="bottomRight" state="frozen"/>
      <selection activeCell="C15" sqref="C15"/>
      <selection pane="topRight" activeCell="C15" sqref="C15"/>
      <selection pane="bottomLeft" activeCell="C15" sqref="C15"/>
      <selection pane="bottomRight" activeCell="F171" sqref="F171:F176"/>
    </sheetView>
  </sheetViews>
  <sheetFormatPr defaultColWidth="9.33203125" defaultRowHeight="13.2"/>
  <cols>
    <col min="1" max="1" width="8.6640625" style="517" customWidth="1"/>
    <col min="2" max="2" width="63" style="517" customWidth="1"/>
    <col min="3" max="3" width="7.33203125" style="517" customWidth="1"/>
    <col min="4" max="4" width="8.109375" style="520" customWidth="1"/>
    <col min="5" max="5" width="11" style="519" customWidth="1"/>
    <col min="6" max="6" width="15.33203125" style="518" customWidth="1"/>
    <col min="7" max="7" width="9.33203125" style="194"/>
    <col min="8" max="9" width="11.109375" style="194" bestFit="1" customWidth="1"/>
    <col min="10" max="10" width="9.44140625" style="194" bestFit="1" customWidth="1"/>
    <col min="11" max="16384" width="9.33203125" style="194"/>
  </cols>
  <sheetData>
    <row r="1" spans="1:11" s="190" customFormat="1" ht="14.4" thickTop="1" thickBot="1">
      <c r="A1" s="1567" t="s">
        <v>34</v>
      </c>
      <c r="B1" s="1567"/>
      <c r="C1" s="1567"/>
      <c r="D1" s="1567"/>
      <c r="E1" s="1567"/>
      <c r="F1" s="1567"/>
    </row>
    <row r="2" spans="1:11" s="207" customFormat="1" ht="14.4" thickTop="1" thickBot="1">
      <c r="A2" s="1534" t="s">
        <v>2698</v>
      </c>
      <c r="B2" s="1534"/>
      <c r="C2" s="1534"/>
      <c r="D2" s="1534"/>
      <c r="E2" s="1534"/>
      <c r="F2" s="1534"/>
    </row>
    <row r="3" spans="1:11" s="207" customFormat="1" ht="14.4" thickTop="1" thickBot="1">
      <c r="A3" s="1534" t="s">
        <v>2696</v>
      </c>
      <c r="B3" s="1534"/>
      <c r="C3" s="1534"/>
      <c r="D3" s="1534"/>
      <c r="E3" s="1534"/>
      <c r="F3" s="1534"/>
    </row>
    <row r="4" spans="1:11" s="190" customFormat="1" ht="14.4" thickTop="1" thickBot="1">
      <c r="A4" s="1568" t="s">
        <v>290</v>
      </c>
      <c r="B4" s="1568"/>
      <c r="C4" s="1568"/>
      <c r="D4" s="1568"/>
      <c r="E4" s="1568"/>
      <c r="F4" s="1568"/>
    </row>
    <row r="5" spans="1:11" s="191" customFormat="1" ht="14.4" thickTop="1" thickBot="1">
      <c r="A5" s="574" t="s">
        <v>39</v>
      </c>
      <c r="B5" s="574" t="s">
        <v>5</v>
      </c>
      <c r="C5" s="574" t="s">
        <v>40</v>
      </c>
      <c r="D5" s="574" t="s">
        <v>41</v>
      </c>
      <c r="E5" s="575" t="s">
        <v>42</v>
      </c>
      <c r="F5" s="576" t="s">
        <v>43</v>
      </c>
      <c r="H5" s="228">
        <f>'GRAND SUMMARY  '!C15</f>
        <v>0</v>
      </c>
      <c r="I5" s="229">
        <v>2133602</v>
      </c>
      <c r="J5" s="227">
        <f>I5-H5</f>
        <v>2133602</v>
      </c>
    </row>
    <row r="6" spans="1:11" ht="13.8" thickTop="1">
      <c r="A6" s="568"/>
      <c r="B6" s="569" t="s">
        <v>291</v>
      </c>
      <c r="C6" s="570"/>
      <c r="D6" s="571"/>
      <c r="E6" s="572"/>
      <c r="F6" s="573"/>
    </row>
    <row r="7" spans="1:11">
      <c r="A7" s="521"/>
      <c r="B7" s="526" t="s">
        <v>166</v>
      </c>
      <c r="C7" s="522"/>
      <c r="D7" s="523"/>
      <c r="E7" s="524"/>
      <c r="F7" s="525"/>
    </row>
    <row r="8" spans="1:11">
      <c r="A8" s="527"/>
      <c r="B8" s="526" t="s">
        <v>292</v>
      </c>
      <c r="C8" s="522"/>
      <c r="D8" s="523"/>
      <c r="E8" s="524"/>
      <c r="F8" s="525"/>
    </row>
    <row r="9" spans="1:11">
      <c r="A9" s="527"/>
      <c r="B9" s="526" t="s">
        <v>293</v>
      </c>
      <c r="C9" s="522"/>
      <c r="D9" s="523"/>
      <c r="E9" s="524"/>
      <c r="F9" s="525"/>
    </row>
    <row r="10" spans="1:11">
      <c r="A10" s="527"/>
      <c r="B10" s="526" t="s">
        <v>294</v>
      </c>
      <c r="C10" s="522"/>
      <c r="D10" s="523"/>
      <c r="E10" s="524"/>
      <c r="F10" s="525"/>
    </row>
    <row r="11" spans="1:11" ht="26.4">
      <c r="A11" s="527" t="s">
        <v>1483</v>
      </c>
      <c r="B11" s="409" t="s">
        <v>295</v>
      </c>
      <c r="C11" s="528" t="s">
        <v>1610</v>
      </c>
      <c r="D11" s="529">
        <v>30</v>
      </c>
      <c r="E11" s="530"/>
      <c r="F11" s="531">
        <f>D11*E11</f>
        <v>0</v>
      </c>
    </row>
    <row r="12" spans="1:11">
      <c r="A12" s="532"/>
      <c r="B12" s="526" t="s">
        <v>296</v>
      </c>
      <c r="C12" s="528"/>
      <c r="D12" s="529"/>
      <c r="E12" s="530"/>
      <c r="F12" s="531"/>
    </row>
    <row r="13" spans="1:11" ht="26.4">
      <c r="A13" s="527" t="s">
        <v>1484</v>
      </c>
      <c r="B13" s="409" t="s">
        <v>297</v>
      </c>
      <c r="C13" s="528" t="s">
        <v>1611</v>
      </c>
      <c r="D13" s="533">
        <v>8.8534258999999995</v>
      </c>
      <c r="E13" s="530"/>
      <c r="F13" s="531">
        <f t="shared" ref="F13:F77" si="0">D13*E13</f>
        <v>0</v>
      </c>
      <c r="I13" s="194" t="e">
        <f>J5/E13</f>
        <v>#DIV/0!</v>
      </c>
    </row>
    <row r="14" spans="1:11" ht="26.4">
      <c r="A14" s="527" t="s">
        <v>1485</v>
      </c>
      <c r="B14" s="409" t="s">
        <v>298</v>
      </c>
      <c r="C14" s="528" t="s">
        <v>1611</v>
      </c>
      <c r="D14" s="529">
        <v>40</v>
      </c>
      <c r="E14" s="530"/>
      <c r="F14" s="531">
        <f t="shared" si="0"/>
        <v>0</v>
      </c>
    </row>
    <row r="15" spans="1:11">
      <c r="A15" s="527" t="s">
        <v>1486</v>
      </c>
      <c r="B15" s="409" t="s">
        <v>299</v>
      </c>
      <c r="C15" s="522" t="s">
        <v>70</v>
      </c>
      <c r="D15" s="529">
        <v>1</v>
      </c>
      <c r="E15" s="530"/>
      <c r="F15" s="531">
        <f t="shared" si="0"/>
        <v>0</v>
      </c>
      <c r="I15" s="194">
        <v>9.1465700000000005</v>
      </c>
      <c r="K15" s="194" t="e">
        <f>D13+I13</f>
        <v>#DIV/0!</v>
      </c>
    </row>
    <row r="16" spans="1:11">
      <c r="A16" s="527" t="s">
        <v>1487</v>
      </c>
      <c r="B16" s="409" t="s">
        <v>300</v>
      </c>
      <c r="C16" s="522" t="s">
        <v>301</v>
      </c>
      <c r="D16" s="529">
        <v>1</v>
      </c>
      <c r="E16" s="530"/>
      <c r="F16" s="531">
        <f t="shared" si="0"/>
        <v>0</v>
      </c>
    </row>
    <row r="17" spans="1:9">
      <c r="A17" s="532"/>
      <c r="B17" s="526" t="s">
        <v>302</v>
      </c>
      <c r="C17" s="522"/>
      <c r="D17" s="529"/>
      <c r="E17" s="530"/>
      <c r="F17" s="531"/>
    </row>
    <row r="18" spans="1:9" ht="26.4">
      <c r="A18" s="527" t="s">
        <v>1701</v>
      </c>
      <c r="B18" s="409" t="s">
        <v>303</v>
      </c>
      <c r="C18" s="528" t="s">
        <v>1611</v>
      </c>
      <c r="D18" s="529">
        <v>11</v>
      </c>
      <c r="E18" s="530"/>
      <c r="F18" s="531">
        <f t="shared" si="0"/>
        <v>0</v>
      </c>
      <c r="I18" s="194" t="e">
        <f>9+I13</f>
        <v>#DIV/0!</v>
      </c>
    </row>
    <row r="19" spans="1:9" ht="15.6">
      <c r="A19" s="527" t="s">
        <v>1702</v>
      </c>
      <c r="B19" s="409" t="s">
        <v>304</v>
      </c>
      <c r="C19" s="528" t="s">
        <v>1610</v>
      </c>
      <c r="D19" s="529">
        <v>25</v>
      </c>
      <c r="E19" s="530"/>
      <c r="F19" s="531">
        <f t="shared" si="0"/>
        <v>0</v>
      </c>
    </row>
    <row r="20" spans="1:9">
      <c r="A20" s="532"/>
      <c r="B20" s="526" t="s">
        <v>305</v>
      </c>
      <c r="C20" s="528"/>
      <c r="D20" s="529"/>
      <c r="E20" s="530"/>
      <c r="F20" s="531"/>
    </row>
    <row r="21" spans="1:9" ht="26.4">
      <c r="A21" s="527" t="s">
        <v>1703</v>
      </c>
      <c r="B21" s="409" t="s">
        <v>306</v>
      </c>
      <c r="C21" s="528" t="s">
        <v>1610</v>
      </c>
      <c r="D21" s="529">
        <v>10</v>
      </c>
      <c r="E21" s="530"/>
      <c r="F21" s="531">
        <f t="shared" si="0"/>
        <v>0</v>
      </c>
    </row>
    <row r="22" spans="1:9">
      <c r="A22" s="532"/>
      <c r="B22" s="526" t="s">
        <v>307</v>
      </c>
      <c r="C22" s="528"/>
      <c r="D22" s="529"/>
      <c r="E22" s="530"/>
      <c r="F22" s="531"/>
    </row>
    <row r="23" spans="1:9">
      <c r="A23" s="532"/>
      <c r="B23" s="526" t="s">
        <v>308</v>
      </c>
      <c r="C23" s="528"/>
      <c r="D23" s="529"/>
      <c r="E23" s="530"/>
      <c r="F23" s="531"/>
    </row>
    <row r="24" spans="1:9" ht="15.6">
      <c r="A24" s="527" t="s">
        <v>1704</v>
      </c>
      <c r="B24" s="409" t="s">
        <v>309</v>
      </c>
      <c r="C24" s="528" t="s">
        <v>1610</v>
      </c>
      <c r="D24" s="529">
        <v>10</v>
      </c>
      <c r="E24" s="530"/>
      <c r="F24" s="531">
        <f t="shared" si="0"/>
        <v>0</v>
      </c>
    </row>
    <row r="25" spans="1:9">
      <c r="A25" s="532"/>
      <c r="B25" s="526" t="s">
        <v>310</v>
      </c>
      <c r="C25" s="528"/>
      <c r="D25" s="529"/>
      <c r="E25" s="530"/>
      <c r="F25" s="531"/>
    </row>
    <row r="26" spans="1:9" ht="15.6">
      <c r="A26" s="527" t="s">
        <v>1705</v>
      </c>
      <c r="B26" s="409" t="s">
        <v>311</v>
      </c>
      <c r="C26" s="528" t="s">
        <v>1611</v>
      </c>
      <c r="D26" s="529">
        <v>4</v>
      </c>
      <c r="E26" s="530"/>
      <c r="F26" s="531">
        <f t="shared" si="0"/>
        <v>0</v>
      </c>
    </row>
    <row r="27" spans="1:9">
      <c r="A27" s="527" t="s">
        <v>1706</v>
      </c>
      <c r="B27" s="409" t="s">
        <v>182</v>
      </c>
      <c r="C27" s="528" t="s">
        <v>183</v>
      </c>
      <c r="D27" s="529">
        <v>482</v>
      </c>
      <c r="E27" s="530"/>
      <c r="F27" s="531">
        <f t="shared" si="0"/>
        <v>0</v>
      </c>
      <c r="I27" s="194" t="e">
        <f>J5/E27</f>
        <v>#DIV/0!</v>
      </c>
    </row>
    <row r="28" spans="1:9">
      <c r="A28" s="532"/>
      <c r="B28" s="526" t="s">
        <v>312</v>
      </c>
      <c r="C28" s="528"/>
      <c r="D28" s="529"/>
      <c r="E28" s="530"/>
      <c r="F28" s="531"/>
    </row>
    <row r="29" spans="1:9" ht="26.4">
      <c r="A29" s="527" t="s">
        <v>1707</v>
      </c>
      <c r="B29" s="409" t="s">
        <v>313</v>
      </c>
      <c r="C29" s="528" t="s">
        <v>1610</v>
      </c>
      <c r="D29" s="529">
        <v>25</v>
      </c>
      <c r="E29" s="530"/>
      <c r="F29" s="531">
        <f t="shared" si="0"/>
        <v>0</v>
      </c>
    </row>
    <row r="30" spans="1:9">
      <c r="A30" s="532"/>
      <c r="B30" s="526" t="s">
        <v>314</v>
      </c>
      <c r="C30" s="528"/>
      <c r="D30" s="529"/>
      <c r="E30" s="530"/>
      <c r="F30" s="531">
        <f t="shared" si="0"/>
        <v>0</v>
      </c>
    </row>
    <row r="31" spans="1:9">
      <c r="A31" s="527" t="s">
        <v>1708</v>
      </c>
      <c r="B31" s="409" t="s">
        <v>315</v>
      </c>
      <c r="C31" s="528" t="s">
        <v>170</v>
      </c>
      <c r="D31" s="529">
        <v>29</v>
      </c>
      <c r="E31" s="530"/>
      <c r="F31" s="531">
        <f t="shared" si="0"/>
        <v>0</v>
      </c>
    </row>
    <row r="32" spans="1:9">
      <c r="A32" s="532"/>
      <c r="B32" s="526" t="s">
        <v>168</v>
      </c>
      <c r="C32" s="522"/>
      <c r="D32" s="529"/>
      <c r="E32" s="530"/>
      <c r="F32" s="531">
        <f t="shared" si="0"/>
        <v>0</v>
      </c>
    </row>
    <row r="33" spans="1:6" ht="26.4">
      <c r="A33" s="527" t="s">
        <v>1709</v>
      </c>
      <c r="B33" s="409" t="s">
        <v>169</v>
      </c>
      <c r="C33" s="522" t="s">
        <v>170</v>
      </c>
      <c r="D33" s="529">
        <v>30</v>
      </c>
      <c r="E33" s="530"/>
      <c r="F33" s="531">
        <f t="shared" si="0"/>
        <v>0</v>
      </c>
    </row>
    <row r="34" spans="1:6">
      <c r="A34" s="532"/>
      <c r="B34" s="526" t="s">
        <v>316</v>
      </c>
      <c r="C34" s="522"/>
      <c r="D34" s="529"/>
      <c r="E34" s="530"/>
      <c r="F34" s="531">
        <f t="shared" si="0"/>
        <v>0</v>
      </c>
    </row>
    <row r="35" spans="1:6" ht="26.4">
      <c r="A35" s="527" t="s">
        <v>1710</v>
      </c>
      <c r="B35" s="409" t="s">
        <v>172</v>
      </c>
      <c r="C35" s="522" t="s">
        <v>170</v>
      </c>
      <c r="D35" s="534">
        <v>30</v>
      </c>
      <c r="E35" s="530"/>
      <c r="F35" s="531">
        <f t="shared" si="0"/>
        <v>0</v>
      </c>
    </row>
    <row r="36" spans="1:6" ht="26.4">
      <c r="A36" s="527" t="s">
        <v>1711</v>
      </c>
      <c r="B36" s="409" t="s">
        <v>173</v>
      </c>
      <c r="C36" s="522" t="s">
        <v>170</v>
      </c>
      <c r="D36" s="534">
        <v>35</v>
      </c>
      <c r="E36" s="530"/>
      <c r="F36" s="531">
        <f t="shared" si="0"/>
        <v>0</v>
      </c>
    </row>
    <row r="37" spans="1:6" ht="13.8" thickBot="1">
      <c r="A37" s="527" t="s">
        <v>1712</v>
      </c>
      <c r="B37" s="409" t="s">
        <v>174</v>
      </c>
      <c r="C37" s="522" t="s">
        <v>170</v>
      </c>
      <c r="D37" s="534">
        <v>35</v>
      </c>
      <c r="E37" s="530"/>
      <c r="F37" s="531">
        <f t="shared" si="0"/>
        <v>0</v>
      </c>
    </row>
    <row r="38" spans="1:6" s="192" customFormat="1" ht="15.6" thickTop="1" thickBot="1">
      <c r="A38" s="580"/>
      <c r="B38" s="1569" t="s">
        <v>109</v>
      </c>
      <c r="C38" s="1570"/>
      <c r="D38" s="1570"/>
      <c r="E38" s="1571"/>
      <c r="F38" s="577">
        <f>SUM(F6:F37)</f>
        <v>0</v>
      </c>
    </row>
    <row r="39" spans="1:6" ht="13.8" thickTop="1">
      <c r="A39" s="535"/>
      <c r="B39" s="526" t="s">
        <v>175</v>
      </c>
      <c r="C39" s="522"/>
      <c r="D39" s="529"/>
      <c r="E39" s="530"/>
      <c r="F39" s="531">
        <f t="shared" si="0"/>
        <v>0</v>
      </c>
    </row>
    <row r="40" spans="1:6">
      <c r="A40" s="535"/>
      <c r="B40" s="536" t="s">
        <v>176</v>
      </c>
      <c r="C40" s="522"/>
      <c r="D40" s="529"/>
      <c r="E40" s="530"/>
      <c r="F40" s="531">
        <f t="shared" si="0"/>
        <v>0</v>
      </c>
    </row>
    <row r="41" spans="1:6">
      <c r="A41" s="527" t="s">
        <v>1713</v>
      </c>
      <c r="B41" s="409" t="s">
        <v>177</v>
      </c>
      <c r="C41" s="522"/>
      <c r="D41" s="529"/>
      <c r="E41" s="530"/>
      <c r="F41" s="531">
        <f t="shared" si="0"/>
        <v>0</v>
      </c>
    </row>
    <row r="42" spans="1:6" ht="15.6">
      <c r="A42" s="527" t="s">
        <v>1714</v>
      </c>
      <c r="B42" s="409" t="s">
        <v>178</v>
      </c>
      <c r="C42" s="528" t="s">
        <v>1611</v>
      </c>
      <c r="D42" s="529">
        <v>4</v>
      </c>
      <c r="E42" s="530"/>
      <c r="F42" s="531">
        <f t="shared" si="0"/>
        <v>0</v>
      </c>
    </row>
    <row r="43" spans="1:6" ht="15.6">
      <c r="A43" s="527" t="s">
        <v>1715</v>
      </c>
      <c r="B43" s="409" t="s">
        <v>317</v>
      </c>
      <c r="C43" s="528" t="s">
        <v>1610</v>
      </c>
      <c r="D43" s="529">
        <v>5</v>
      </c>
      <c r="E43" s="530"/>
      <c r="F43" s="531">
        <f t="shared" si="0"/>
        <v>0</v>
      </c>
    </row>
    <row r="44" spans="1:6">
      <c r="A44" s="535"/>
      <c r="B44" s="537" t="s">
        <v>180</v>
      </c>
      <c r="C44" s="522"/>
      <c r="D44" s="529"/>
      <c r="E44" s="530"/>
      <c r="F44" s="531">
        <f t="shared" si="0"/>
        <v>0</v>
      </c>
    </row>
    <row r="45" spans="1:6" ht="26.4">
      <c r="A45" s="535"/>
      <c r="B45" s="537" t="s">
        <v>181</v>
      </c>
      <c r="C45" s="522"/>
      <c r="D45" s="529"/>
      <c r="E45" s="530"/>
      <c r="F45" s="531">
        <f t="shared" si="0"/>
        <v>0</v>
      </c>
    </row>
    <row r="46" spans="1:6">
      <c r="A46" s="527" t="s">
        <v>1716</v>
      </c>
      <c r="B46" s="409" t="s">
        <v>182</v>
      </c>
      <c r="C46" s="522" t="s">
        <v>183</v>
      </c>
      <c r="D46" s="529">
        <v>400</v>
      </c>
      <c r="E46" s="530"/>
      <c r="F46" s="531">
        <f t="shared" si="0"/>
        <v>0</v>
      </c>
    </row>
    <row r="47" spans="1:6">
      <c r="A47" s="535"/>
      <c r="B47" s="526" t="s">
        <v>184</v>
      </c>
      <c r="C47" s="522"/>
      <c r="D47" s="529"/>
      <c r="E47" s="530"/>
      <c r="F47" s="531">
        <f t="shared" si="0"/>
        <v>0</v>
      </c>
    </row>
    <row r="48" spans="1:6" ht="15.6">
      <c r="A48" s="527" t="s">
        <v>1717</v>
      </c>
      <c r="B48" s="409" t="s">
        <v>185</v>
      </c>
      <c r="C48" s="528" t="s">
        <v>1610</v>
      </c>
      <c r="D48" s="529">
        <v>35</v>
      </c>
      <c r="E48" s="530"/>
      <c r="F48" s="531">
        <f t="shared" si="0"/>
        <v>0</v>
      </c>
    </row>
    <row r="49" spans="1:6">
      <c r="A49" s="535"/>
      <c r="B49" s="526" t="s">
        <v>186</v>
      </c>
      <c r="C49" s="522"/>
      <c r="D49" s="529"/>
      <c r="E49" s="530"/>
      <c r="F49" s="531">
        <f t="shared" si="0"/>
        <v>0</v>
      </c>
    </row>
    <row r="50" spans="1:6">
      <c r="A50" s="535"/>
      <c r="B50" s="536" t="s">
        <v>187</v>
      </c>
      <c r="C50" s="538"/>
      <c r="D50" s="529"/>
      <c r="E50" s="539"/>
      <c r="F50" s="531">
        <f t="shared" si="0"/>
        <v>0</v>
      </c>
    </row>
    <row r="51" spans="1:6" ht="39.6">
      <c r="A51" s="527" t="s">
        <v>1718</v>
      </c>
      <c r="B51" s="409" t="s">
        <v>188</v>
      </c>
      <c r="C51" s="522" t="s">
        <v>170</v>
      </c>
      <c r="D51" s="529">
        <v>24</v>
      </c>
      <c r="E51" s="530"/>
      <c r="F51" s="531">
        <f t="shared" si="0"/>
        <v>0</v>
      </c>
    </row>
    <row r="52" spans="1:6">
      <c r="A52" s="535"/>
      <c r="B52" s="526" t="s">
        <v>189</v>
      </c>
      <c r="C52" s="522"/>
      <c r="D52" s="529"/>
      <c r="E52" s="530"/>
      <c r="F52" s="531">
        <f t="shared" si="0"/>
        <v>0</v>
      </c>
    </row>
    <row r="53" spans="1:6" ht="39.6">
      <c r="A53" s="535"/>
      <c r="B53" s="540" t="s">
        <v>1697</v>
      </c>
      <c r="C53" s="522"/>
      <c r="D53" s="529"/>
      <c r="E53" s="530"/>
      <c r="F53" s="531">
        <f t="shared" si="0"/>
        <v>0</v>
      </c>
    </row>
    <row r="54" spans="1:6" ht="15.6">
      <c r="A54" s="527" t="s">
        <v>1719</v>
      </c>
      <c r="B54" s="409" t="s">
        <v>190</v>
      </c>
      <c r="C54" s="528" t="s">
        <v>1610</v>
      </c>
      <c r="D54" s="529">
        <v>75.599999999999994</v>
      </c>
      <c r="E54" s="530"/>
      <c r="F54" s="531">
        <f t="shared" si="0"/>
        <v>0</v>
      </c>
    </row>
    <row r="55" spans="1:6" ht="15.6">
      <c r="A55" s="527" t="s">
        <v>1720</v>
      </c>
      <c r="B55" s="409" t="s">
        <v>318</v>
      </c>
      <c r="C55" s="528" t="s">
        <v>1610</v>
      </c>
      <c r="D55" s="529">
        <v>10</v>
      </c>
      <c r="E55" s="530"/>
      <c r="F55" s="531">
        <f t="shared" si="0"/>
        <v>0</v>
      </c>
    </row>
    <row r="56" spans="1:6" ht="26.4">
      <c r="A56" s="527" t="s">
        <v>1721</v>
      </c>
      <c r="B56" s="409" t="s">
        <v>192</v>
      </c>
      <c r="C56" s="528" t="s">
        <v>1610</v>
      </c>
      <c r="D56" s="534">
        <v>0.27</v>
      </c>
      <c r="E56" s="530"/>
      <c r="F56" s="531">
        <f t="shared" si="0"/>
        <v>0</v>
      </c>
    </row>
    <row r="57" spans="1:6">
      <c r="A57" s="535"/>
      <c r="B57" s="526" t="s">
        <v>193</v>
      </c>
      <c r="C57" s="522"/>
      <c r="D57" s="529"/>
      <c r="E57" s="530"/>
      <c r="F57" s="531">
        <f t="shared" si="0"/>
        <v>0</v>
      </c>
    </row>
    <row r="58" spans="1:6">
      <c r="A58" s="527"/>
      <c r="B58" s="408" t="s">
        <v>194</v>
      </c>
      <c r="C58" s="522"/>
      <c r="D58" s="529"/>
      <c r="E58" s="530"/>
      <c r="F58" s="531">
        <f t="shared" si="0"/>
        <v>0</v>
      </c>
    </row>
    <row r="59" spans="1:6">
      <c r="A59" s="527" t="s">
        <v>1722</v>
      </c>
      <c r="B59" s="409" t="s">
        <v>195</v>
      </c>
      <c r="C59" s="522" t="s">
        <v>170</v>
      </c>
      <c r="D59" s="531">
        <v>5</v>
      </c>
      <c r="E59" s="530"/>
      <c r="F59" s="531">
        <f t="shared" si="0"/>
        <v>0</v>
      </c>
    </row>
    <row r="60" spans="1:6">
      <c r="A60" s="527" t="s">
        <v>1723</v>
      </c>
      <c r="B60" s="409" t="s">
        <v>196</v>
      </c>
      <c r="C60" s="522" t="s">
        <v>170</v>
      </c>
      <c r="D60" s="531">
        <v>5</v>
      </c>
      <c r="E60" s="530"/>
      <c r="F60" s="531">
        <f t="shared" si="0"/>
        <v>0</v>
      </c>
    </row>
    <row r="61" spans="1:6">
      <c r="A61" s="527" t="s">
        <v>1724</v>
      </c>
      <c r="B61" s="409" t="s">
        <v>197</v>
      </c>
      <c r="C61" s="522" t="s">
        <v>170</v>
      </c>
      <c r="D61" s="531">
        <v>5</v>
      </c>
      <c r="E61" s="530"/>
      <c r="F61" s="531">
        <f t="shared" si="0"/>
        <v>0</v>
      </c>
    </row>
    <row r="62" spans="1:6">
      <c r="A62" s="527" t="s">
        <v>1725</v>
      </c>
      <c r="B62" s="409" t="s">
        <v>198</v>
      </c>
      <c r="C62" s="522" t="s">
        <v>170</v>
      </c>
      <c r="D62" s="531">
        <v>5</v>
      </c>
      <c r="E62" s="530"/>
      <c r="F62" s="531">
        <f t="shared" si="0"/>
        <v>0</v>
      </c>
    </row>
    <row r="63" spans="1:6" ht="39.6">
      <c r="A63" s="535"/>
      <c r="B63" s="541" t="s">
        <v>319</v>
      </c>
      <c r="C63" s="522"/>
      <c r="D63" s="529"/>
      <c r="E63" s="530"/>
      <c r="F63" s="531">
        <f t="shared" si="0"/>
        <v>0</v>
      </c>
    </row>
    <row r="64" spans="1:6">
      <c r="A64" s="527" t="s">
        <v>1726</v>
      </c>
      <c r="B64" s="409" t="s">
        <v>320</v>
      </c>
      <c r="C64" s="522" t="s">
        <v>53</v>
      </c>
      <c r="D64" s="529">
        <v>4</v>
      </c>
      <c r="E64" s="530"/>
      <c r="F64" s="531">
        <f t="shared" si="0"/>
        <v>0</v>
      </c>
    </row>
    <row r="65" spans="1:6" ht="39.6">
      <c r="A65" s="527" t="s">
        <v>1727</v>
      </c>
      <c r="B65" s="542" t="s">
        <v>321</v>
      </c>
      <c r="C65" s="522"/>
      <c r="D65" s="529"/>
      <c r="E65" s="530"/>
      <c r="F65" s="531">
        <f t="shared" si="0"/>
        <v>0</v>
      </c>
    </row>
    <row r="66" spans="1:6" ht="13.8" thickBot="1">
      <c r="A66" s="527" t="s">
        <v>1728</v>
      </c>
      <c r="B66" s="409" t="s">
        <v>322</v>
      </c>
      <c r="C66" s="522" t="s">
        <v>323</v>
      </c>
      <c r="D66" s="529">
        <v>4</v>
      </c>
      <c r="E66" s="530"/>
      <c r="F66" s="531">
        <f t="shared" si="0"/>
        <v>0</v>
      </c>
    </row>
    <row r="67" spans="1:6" s="192" customFormat="1" ht="15.6" thickTop="1" thickBot="1">
      <c r="A67" s="580"/>
      <c r="B67" s="1569" t="s">
        <v>109</v>
      </c>
      <c r="C67" s="1570"/>
      <c r="D67" s="1570"/>
      <c r="E67" s="1571"/>
      <c r="F67" s="577">
        <f>SUM(F39:F66)</f>
        <v>0</v>
      </c>
    </row>
    <row r="68" spans="1:6" ht="13.8" thickTop="1">
      <c r="A68" s="535"/>
      <c r="B68" s="526" t="s">
        <v>199</v>
      </c>
      <c r="C68" s="522"/>
      <c r="D68" s="529"/>
      <c r="E68" s="530"/>
      <c r="F68" s="531">
        <f t="shared" si="0"/>
        <v>0</v>
      </c>
    </row>
    <row r="69" spans="1:6" ht="92.4">
      <c r="A69" s="527"/>
      <c r="B69" s="460" t="s">
        <v>324</v>
      </c>
      <c r="C69" s="543" t="s">
        <v>53</v>
      </c>
      <c r="D69" s="544">
        <v>1</v>
      </c>
      <c r="E69" s="545"/>
      <c r="F69" s="546">
        <f t="shared" si="0"/>
        <v>0</v>
      </c>
    </row>
    <row r="70" spans="1:6">
      <c r="A70" s="527"/>
      <c r="B70" s="526" t="s">
        <v>201</v>
      </c>
      <c r="C70" s="522"/>
      <c r="D70" s="529"/>
      <c r="E70" s="530"/>
      <c r="F70" s="531">
        <f t="shared" si="0"/>
        <v>0</v>
      </c>
    </row>
    <row r="71" spans="1:6" ht="26.4">
      <c r="A71" s="527"/>
      <c r="B71" s="408" t="s">
        <v>202</v>
      </c>
      <c r="C71" s="522"/>
      <c r="D71" s="529"/>
      <c r="E71" s="530"/>
      <c r="F71" s="531">
        <f t="shared" si="0"/>
        <v>0</v>
      </c>
    </row>
    <row r="72" spans="1:6">
      <c r="A72" s="527" t="s">
        <v>1729</v>
      </c>
      <c r="B72" s="547" t="s">
        <v>203</v>
      </c>
      <c r="C72" s="522" t="s">
        <v>53</v>
      </c>
      <c r="D72" s="529">
        <v>48</v>
      </c>
      <c r="E72" s="530"/>
      <c r="F72" s="531">
        <f t="shared" si="0"/>
        <v>0</v>
      </c>
    </row>
    <row r="73" spans="1:6">
      <c r="A73" s="527" t="s">
        <v>1730</v>
      </c>
      <c r="B73" s="547" t="s">
        <v>205</v>
      </c>
      <c r="C73" s="522" t="s">
        <v>53</v>
      </c>
      <c r="D73" s="529">
        <v>4</v>
      </c>
      <c r="E73" s="530"/>
      <c r="F73" s="531">
        <f t="shared" si="0"/>
        <v>0</v>
      </c>
    </row>
    <row r="74" spans="1:6">
      <c r="A74" s="527" t="s">
        <v>1731</v>
      </c>
      <c r="B74" s="547" t="s">
        <v>206</v>
      </c>
      <c r="C74" s="522" t="s">
        <v>53</v>
      </c>
      <c r="D74" s="529">
        <v>4</v>
      </c>
      <c r="E74" s="530"/>
      <c r="F74" s="531">
        <f t="shared" si="0"/>
        <v>0</v>
      </c>
    </row>
    <row r="75" spans="1:6">
      <c r="A75" s="527" t="s">
        <v>1732</v>
      </c>
      <c r="B75" s="547" t="s">
        <v>207</v>
      </c>
      <c r="C75" s="522" t="s">
        <v>208</v>
      </c>
      <c r="D75" s="529">
        <v>12</v>
      </c>
      <c r="E75" s="530"/>
      <c r="F75" s="531">
        <f t="shared" si="0"/>
        <v>0</v>
      </c>
    </row>
    <row r="76" spans="1:6">
      <c r="A76" s="535"/>
      <c r="B76" s="548" t="s">
        <v>209</v>
      </c>
      <c r="C76" s="522"/>
      <c r="D76" s="529"/>
      <c r="E76" s="530"/>
      <c r="F76" s="531">
        <f t="shared" si="0"/>
        <v>0</v>
      </c>
    </row>
    <row r="77" spans="1:6">
      <c r="A77" s="527" t="s">
        <v>1733</v>
      </c>
      <c r="B77" s="547" t="s">
        <v>210</v>
      </c>
      <c r="C77" s="522" t="s">
        <v>53</v>
      </c>
      <c r="D77" s="529">
        <v>1</v>
      </c>
      <c r="E77" s="530"/>
      <c r="F77" s="531">
        <f t="shared" si="0"/>
        <v>0</v>
      </c>
    </row>
    <row r="78" spans="1:6">
      <c r="A78" s="535"/>
      <c r="B78" s="537" t="s">
        <v>325</v>
      </c>
      <c r="C78" s="522"/>
      <c r="D78" s="529"/>
      <c r="E78" s="530"/>
      <c r="F78" s="531">
        <f t="shared" ref="F78:F140" si="1">D78*E78</f>
        <v>0</v>
      </c>
    </row>
    <row r="79" spans="1:6">
      <c r="A79" s="535"/>
      <c r="B79" s="526" t="s">
        <v>326</v>
      </c>
      <c r="C79" s="522"/>
      <c r="D79" s="529"/>
      <c r="E79" s="530"/>
      <c r="F79" s="531">
        <f t="shared" si="1"/>
        <v>0</v>
      </c>
    </row>
    <row r="80" spans="1:6" ht="26.4">
      <c r="A80" s="527" t="s">
        <v>1734</v>
      </c>
      <c r="B80" s="549" t="s">
        <v>327</v>
      </c>
      <c r="C80" s="528" t="s">
        <v>1610</v>
      </c>
      <c r="D80" s="529">
        <v>1</v>
      </c>
      <c r="E80" s="530"/>
      <c r="F80" s="531">
        <f t="shared" si="1"/>
        <v>0</v>
      </c>
    </row>
    <row r="81" spans="1:6" ht="26.4">
      <c r="A81" s="535"/>
      <c r="B81" s="537" t="s">
        <v>213</v>
      </c>
      <c r="C81" s="522"/>
      <c r="D81" s="529"/>
      <c r="E81" s="530"/>
      <c r="F81" s="531">
        <f t="shared" si="1"/>
        <v>0</v>
      </c>
    </row>
    <row r="82" spans="1:6" ht="15.6">
      <c r="A82" s="527" t="s">
        <v>1735</v>
      </c>
      <c r="B82" s="549" t="s">
        <v>328</v>
      </c>
      <c r="C82" s="528" t="s">
        <v>1610</v>
      </c>
      <c r="D82" s="534">
        <v>1</v>
      </c>
      <c r="E82" s="530"/>
      <c r="F82" s="531">
        <f t="shared" si="1"/>
        <v>0</v>
      </c>
    </row>
    <row r="83" spans="1:6">
      <c r="A83" s="527" t="s">
        <v>1736</v>
      </c>
      <c r="B83" s="547" t="s">
        <v>215</v>
      </c>
      <c r="C83" s="522" t="s">
        <v>170</v>
      </c>
      <c r="D83" s="534">
        <v>5</v>
      </c>
      <c r="E83" s="530"/>
      <c r="F83" s="531">
        <f t="shared" si="1"/>
        <v>0</v>
      </c>
    </row>
    <row r="84" spans="1:6" ht="26.4">
      <c r="A84" s="535"/>
      <c r="B84" s="541" t="s">
        <v>329</v>
      </c>
      <c r="C84" s="522"/>
      <c r="D84" s="529"/>
      <c r="E84" s="530"/>
      <c r="F84" s="531">
        <f t="shared" si="1"/>
        <v>0</v>
      </c>
    </row>
    <row r="85" spans="1:6" ht="15.6">
      <c r="A85" s="527" t="s">
        <v>1737</v>
      </c>
      <c r="B85" s="547" t="s">
        <v>330</v>
      </c>
      <c r="C85" s="528" t="s">
        <v>1610</v>
      </c>
      <c r="D85" s="534">
        <v>1</v>
      </c>
      <c r="E85" s="530"/>
      <c r="F85" s="531">
        <f t="shared" si="1"/>
        <v>0</v>
      </c>
    </row>
    <row r="86" spans="1:6">
      <c r="A86" s="527" t="s">
        <v>1738</v>
      </c>
      <c r="B86" s="547" t="s">
        <v>331</v>
      </c>
      <c r="C86" s="522" t="s">
        <v>170</v>
      </c>
      <c r="D86" s="534">
        <v>1.2</v>
      </c>
      <c r="E86" s="530"/>
      <c r="F86" s="531">
        <f t="shared" si="1"/>
        <v>0</v>
      </c>
    </row>
    <row r="87" spans="1:6">
      <c r="A87" s="527" t="s">
        <v>1739</v>
      </c>
      <c r="B87" s="547" t="s">
        <v>332</v>
      </c>
      <c r="C87" s="522" t="s">
        <v>170</v>
      </c>
      <c r="D87" s="534">
        <v>1</v>
      </c>
      <c r="E87" s="530"/>
      <c r="F87" s="531">
        <f t="shared" si="1"/>
        <v>0</v>
      </c>
    </row>
    <row r="88" spans="1:6">
      <c r="A88" s="535"/>
      <c r="B88" s="541" t="s">
        <v>333</v>
      </c>
      <c r="C88" s="522"/>
      <c r="D88" s="529"/>
      <c r="E88" s="530"/>
      <c r="F88" s="531">
        <f t="shared" si="1"/>
        <v>0</v>
      </c>
    </row>
    <row r="89" spans="1:6" ht="15.6">
      <c r="A89" s="527" t="s">
        <v>1740</v>
      </c>
      <c r="B89" s="547" t="s">
        <v>334</v>
      </c>
      <c r="C89" s="528" t="s">
        <v>1610</v>
      </c>
      <c r="D89" s="534">
        <v>1</v>
      </c>
      <c r="E89" s="530"/>
      <c r="F89" s="531">
        <f t="shared" si="1"/>
        <v>0</v>
      </c>
    </row>
    <row r="90" spans="1:6">
      <c r="A90" s="527" t="s">
        <v>1741</v>
      </c>
      <c r="B90" s="547" t="s">
        <v>331</v>
      </c>
      <c r="C90" s="522" t="s">
        <v>170</v>
      </c>
      <c r="D90" s="534">
        <v>1.2</v>
      </c>
      <c r="E90" s="530"/>
      <c r="F90" s="531">
        <f t="shared" si="1"/>
        <v>0</v>
      </c>
    </row>
    <row r="91" spans="1:6" ht="13.8" thickBot="1">
      <c r="A91" s="527" t="s">
        <v>1742</v>
      </c>
      <c r="B91" s="547" t="s">
        <v>332</v>
      </c>
      <c r="C91" s="522" t="s">
        <v>170</v>
      </c>
      <c r="D91" s="534">
        <v>1</v>
      </c>
      <c r="E91" s="530"/>
      <c r="F91" s="531">
        <f t="shared" si="1"/>
        <v>0</v>
      </c>
    </row>
    <row r="92" spans="1:6" s="192" customFormat="1" ht="15.6" thickTop="1" thickBot="1">
      <c r="A92" s="580"/>
      <c r="B92" s="1569" t="s">
        <v>109</v>
      </c>
      <c r="C92" s="1570"/>
      <c r="D92" s="1570"/>
      <c r="E92" s="1571"/>
      <c r="F92" s="577">
        <f>SUM(F68:F91)</f>
        <v>0</v>
      </c>
    </row>
    <row r="93" spans="1:6" ht="13.8" thickTop="1">
      <c r="A93" s="535"/>
      <c r="B93" s="526" t="s">
        <v>216</v>
      </c>
      <c r="C93" s="522"/>
      <c r="D93" s="529"/>
      <c r="E93" s="530"/>
      <c r="F93" s="531">
        <f t="shared" si="1"/>
        <v>0</v>
      </c>
    </row>
    <row r="94" spans="1:6">
      <c r="A94" s="527"/>
      <c r="B94" s="526" t="s">
        <v>217</v>
      </c>
      <c r="C94" s="522"/>
      <c r="D94" s="529"/>
      <c r="E94" s="530"/>
      <c r="F94" s="531">
        <f t="shared" si="1"/>
        <v>0</v>
      </c>
    </row>
    <row r="95" spans="1:6">
      <c r="A95" s="527"/>
      <c r="B95" s="526" t="s">
        <v>218</v>
      </c>
      <c r="C95" s="522"/>
      <c r="D95" s="529"/>
      <c r="E95" s="530"/>
      <c r="F95" s="531">
        <f t="shared" si="1"/>
        <v>0</v>
      </c>
    </row>
    <row r="96" spans="1:6" ht="52.8">
      <c r="A96" s="527"/>
      <c r="B96" s="541" t="s">
        <v>219</v>
      </c>
      <c r="C96" s="522"/>
      <c r="D96" s="529"/>
      <c r="E96" s="530"/>
      <c r="F96" s="531">
        <f t="shared" si="1"/>
        <v>0</v>
      </c>
    </row>
    <row r="97" spans="1:6">
      <c r="A97" s="527" t="s">
        <v>1743</v>
      </c>
      <c r="B97" s="550" t="s">
        <v>220</v>
      </c>
      <c r="C97" s="522" t="s">
        <v>53</v>
      </c>
      <c r="D97" s="529">
        <v>2</v>
      </c>
      <c r="E97" s="530"/>
      <c r="F97" s="531">
        <f t="shared" si="1"/>
        <v>0</v>
      </c>
    </row>
    <row r="98" spans="1:6">
      <c r="A98" s="527" t="s">
        <v>1744</v>
      </c>
      <c r="B98" s="550" t="s">
        <v>221</v>
      </c>
      <c r="C98" s="522" t="s">
        <v>53</v>
      </c>
      <c r="D98" s="529">
        <v>4</v>
      </c>
      <c r="E98" s="530"/>
      <c r="F98" s="531">
        <f t="shared" si="1"/>
        <v>0</v>
      </c>
    </row>
    <row r="99" spans="1:6">
      <c r="A99" s="535"/>
      <c r="B99" s="526" t="s">
        <v>222</v>
      </c>
      <c r="C99" s="522"/>
      <c r="D99" s="529"/>
      <c r="E99" s="530"/>
      <c r="F99" s="531">
        <f t="shared" si="1"/>
        <v>0</v>
      </c>
    </row>
    <row r="100" spans="1:6" ht="39.6">
      <c r="A100" s="527" t="s">
        <v>1745</v>
      </c>
      <c r="B100" s="547" t="s">
        <v>223</v>
      </c>
      <c r="C100" s="522" t="s">
        <v>53</v>
      </c>
      <c r="D100" s="529">
        <v>2</v>
      </c>
      <c r="E100" s="530"/>
      <c r="F100" s="531">
        <f t="shared" si="1"/>
        <v>0</v>
      </c>
    </row>
    <row r="101" spans="1:6" ht="39.6">
      <c r="A101" s="535"/>
      <c r="B101" s="541" t="s">
        <v>227</v>
      </c>
      <c r="C101" s="522"/>
      <c r="D101" s="529"/>
      <c r="E101" s="530"/>
      <c r="F101" s="531">
        <f t="shared" si="1"/>
        <v>0</v>
      </c>
    </row>
    <row r="102" spans="1:6">
      <c r="A102" s="527" t="s">
        <v>1746</v>
      </c>
      <c r="B102" s="547" t="s">
        <v>228</v>
      </c>
      <c r="C102" s="522" t="s">
        <v>170</v>
      </c>
      <c r="D102" s="529">
        <v>6</v>
      </c>
      <c r="E102" s="530"/>
      <c r="F102" s="531">
        <f t="shared" si="1"/>
        <v>0</v>
      </c>
    </row>
    <row r="103" spans="1:6">
      <c r="A103" s="535"/>
      <c r="B103" s="548" t="s">
        <v>229</v>
      </c>
      <c r="C103" s="522"/>
      <c r="D103" s="529"/>
      <c r="E103" s="530"/>
      <c r="F103" s="531">
        <f t="shared" si="1"/>
        <v>0</v>
      </c>
    </row>
    <row r="104" spans="1:6" s="193" customFormat="1" ht="26.4">
      <c r="A104" s="527" t="s">
        <v>1747</v>
      </c>
      <c r="B104" s="547" t="s">
        <v>230</v>
      </c>
      <c r="C104" s="522" t="s">
        <v>170</v>
      </c>
      <c r="D104" s="529">
        <v>6</v>
      </c>
      <c r="E104" s="530"/>
      <c r="F104" s="531">
        <f t="shared" si="1"/>
        <v>0</v>
      </c>
    </row>
    <row r="105" spans="1:6">
      <c r="A105" s="527" t="s">
        <v>1748</v>
      </c>
      <c r="B105" s="547" t="s">
        <v>231</v>
      </c>
      <c r="C105" s="522" t="s">
        <v>170</v>
      </c>
      <c r="D105" s="529">
        <v>6</v>
      </c>
      <c r="E105" s="530"/>
      <c r="F105" s="531">
        <f t="shared" si="1"/>
        <v>0</v>
      </c>
    </row>
    <row r="106" spans="1:6">
      <c r="A106" s="535"/>
      <c r="B106" s="548" t="s">
        <v>232</v>
      </c>
      <c r="C106" s="522"/>
      <c r="D106" s="529"/>
      <c r="E106" s="530"/>
      <c r="F106" s="531">
        <f t="shared" si="1"/>
        <v>0</v>
      </c>
    </row>
    <row r="107" spans="1:6">
      <c r="A107" s="527"/>
      <c r="B107" s="526" t="s">
        <v>236</v>
      </c>
      <c r="C107" s="522"/>
      <c r="D107" s="529"/>
      <c r="E107" s="530"/>
      <c r="F107" s="531">
        <f t="shared" si="1"/>
        <v>0</v>
      </c>
    </row>
    <row r="108" spans="1:6" ht="26.4">
      <c r="A108" s="527"/>
      <c r="B108" s="541" t="s">
        <v>237</v>
      </c>
      <c r="C108" s="528"/>
      <c r="D108" s="529"/>
      <c r="E108" s="530"/>
      <c r="F108" s="531">
        <f t="shared" si="1"/>
        <v>0</v>
      </c>
    </row>
    <row r="109" spans="1:6" ht="15.6">
      <c r="A109" s="527" t="s">
        <v>1749</v>
      </c>
      <c r="B109" s="547" t="s">
        <v>238</v>
      </c>
      <c r="C109" s="528" t="s">
        <v>1610</v>
      </c>
      <c r="D109" s="534">
        <v>3</v>
      </c>
      <c r="E109" s="530"/>
      <c r="F109" s="531">
        <f t="shared" si="1"/>
        <v>0</v>
      </c>
    </row>
    <row r="110" spans="1:6" ht="15.6">
      <c r="A110" s="527" t="s">
        <v>1750</v>
      </c>
      <c r="B110" s="547" t="s">
        <v>239</v>
      </c>
      <c r="C110" s="528" t="s">
        <v>1610</v>
      </c>
      <c r="D110" s="534">
        <v>3</v>
      </c>
      <c r="E110" s="530"/>
      <c r="F110" s="531">
        <f t="shared" si="1"/>
        <v>0</v>
      </c>
    </row>
    <row r="111" spans="1:6" ht="15.6">
      <c r="A111" s="527" t="s">
        <v>1751</v>
      </c>
      <c r="B111" s="409" t="s">
        <v>335</v>
      </c>
      <c r="C111" s="528" t="s">
        <v>1610</v>
      </c>
      <c r="D111" s="534">
        <v>3</v>
      </c>
      <c r="E111" s="530"/>
      <c r="F111" s="531">
        <f t="shared" si="1"/>
        <v>0</v>
      </c>
    </row>
    <row r="112" spans="1:6">
      <c r="A112" s="535"/>
      <c r="B112" s="526" t="s">
        <v>241</v>
      </c>
      <c r="C112" s="522"/>
      <c r="D112" s="529"/>
      <c r="E112" s="530"/>
      <c r="F112" s="531">
        <f t="shared" si="1"/>
        <v>0</v>
      </c>
    </row>
    <row r="113" spans="1:6">
      <c r="A113" s="527"/>
      <c r="B113" s="526" t="s">
        <v>242</v>
      </c>
      <c r="C113" s="522"/>
      <c r="D113" s="529"/>
      <c r="E113" s="530"/>
      <c r="F113" s="531">
        <f t="shared" si="1"/>
        <v>0</v>
      </c>
    </row>
    <row r="114" spans="1:6" ht="26.4">
      <c r="A114" s="527"/>
      <c r="B114" s="537" t="s">
        <v>243</v>
      </c>
      <c r="C114" s="522"/>
      <c r="D114" s="529"/>
      <c r="E114" s="530"/>
      <c r="F114" s="531">
        <f t="shared" si="1"/>
        <v>0</v>
      </c>
    </row>
    <row r="115" spans="1:6" ht="15.6">
      <c r="A115" s="527" t="s">
        <v>1752</v>
      </c>
      <c r="B115" s="409" t="s">
        <v>244</v>
      </c>
      <c r="C115" s="528" t="s">
        <v>1610</v>
      </c>
      <c r="D115" s="529">
        <v>10</v>
      </c>
      <c r="E115" s="530"/>
      <c r="F115" s="531">
        <f t="shared" si="1"/>
        <v>0</v>
      </c>
    </row>
    <row r="116" spans="1:6" ht="15.6">
      <c r="A116" s="527" t="s">
        <v>1753</v>
      </c>
      <c r="B116" s="409" t="s">
        <v>245</v>
      </c>
      <c r="C116" s="528" t="s">
        <v>1610</v>
      </c>
      <c r="D116" s="529">
        <v>15</v>
      </c>
      <c r="E116" s="530"/>
      <c r="F116" s="531">
        <f t="shared" si="1"/>
        <v>0</v>
      </c>
    </row>
    <row r="117" spans="1:6" ht="39.6">
      <c r="A117" s="535"/>
      <c r="B117" s="537" t="s">
        <v>246</v>
      </c>
      <c r="C117" s="522"/>
      <c r="D117" s="529"/>
      <c r="E117" s="530"/>
      <c r="F117" s="531">
        <f t="shared" si="1"/>
        <v>0</v>
      </c>
    </row>
    <row r="118" spans="1:6" ht="15.6">
      <c r="A118" s="527" t="s">
        <v>1754</v>
      </c>
      <c r="B118" s="409" t="s">
        <v>247</v>
      </c>
      <c r="C118" s="528" t="s">
        <v>1610</v>
      </c>
      <c r="D118" s="529">
        <v>75</v>
      </c>
      <c r="E118" s="530"/>
      <c r="F118" s="531">
        <f t="shared" si="1"/>
        <v>0</v>
      </c>
    </row>
    <row r="119" spans="1:6" ht="39.6">
      <c r="A119" s="535"/>
      <c r="B119" s="537" t="s">
        <v>248</v>
      </c>
      <c r="C119" s="522"/>
      <c r="D119" s="529"/>
      <c r="E119" s="530"/>
      <c r="F119" s="531">
        <f t="shared" si="1"/>
        <v>0</v>
      </c>
    </row>
    <row r="120" spans="1:6" ht="16.2" thickBot="1">
      <c r="A120" s="527" t="s">
        <v>1755</v>
      </c>
      <c r="B120" s="409" t="s">
        <v>249</v>
      </c>
      <c r="C120" s="528" t="s">
        <v>1610</v>
      </c>
      <c r="D120" s="529">
        <v>32</v>
      </c>
      <c r="E120" s="530"/>
      <c r="F120" s="531">
        <f t="shared" si="1"/>
        <v>0</v>
      </c>
    </row>
    <row r="121" spans="1:6" s="192" customFormat="1" ht="15.6" thickTop="1" thickBot="1">
      <c r="A121" s="580"/>
      <c r="B121" s="1569" t="s">
        <v>109</v>
      </c>
      <c r="C121" s="1570"/>
      <c r="D121" s="1570"/>
      <c r="E121" s="1571"/>
      <c r="F121" s="577">
        <f>SUM(F93:F120)</f>
        <v>0</v>
      </c>
    </row>
    <row r="122" spans="1:6" ht="13.8" thickTop="1">
      <c r="A122" s="535"/>
      <c r="B122" s="526" t="s">
        <v>250</v>
      </c>
      <c r="C122" s="528"/>
      <c r="D122" s="529"/>
      <c r="E122" s="530"/>
      <c r="F122" s="531">
        <f t="shared" si="1"/>
        <v>0</v>
      </c>
    </row>
    <row r="123" spans="1:6" ht="15.6">
      <c r="A123" s="527" t="s">
        <v>1756</v>
      </c>
      <c r="B123" s="409" t="s">
        <v>336</v>
      </c>
      <c r="C123" s="528" t="s">
        <v>1610</v>
      </c>
      <c r="D123" s="529">
        <v>30</v>
      </c>
      <c r="E123" s="530"/>
      <c r="F123" s="531">
        <f t="shared" si="1"/>
        <v>0</v>
      </c>
    </row>
    <row r="124" spans="1:6">
      <c r="A124" s="527" t="s">
        <v>1757</v>
      </c>
      <c r="B124" s="409" t="s">
        <v>337</v>
      </c>
      <c r="C124" s="528" t="s">
        <v>170</v>
      </c>
      <c r="D124" s="529">
        <v>9</v>
      </c>
      <c r="E124" s="530"/>
      <c r="F124" s="531">
        <f t="shared" si="1"/>
        <v>0</v>
      </c>
    </row>
    <row r="125" spans="1:6">
      <c r="A125" s="527" t="s">
        <v>1758</v>
      </c>
      <c r="B125" s="409" t="s">
        <v>338</v>
      </c>
      <c r="C125" s="528" t="s">
        <v>170</v>
      </c>
      <c r="D125" s="529">
        <v>5</v>
      </c>
      <c r="E125" s="530"/>
      <c r="F125" s="531">
        <f t="shared" si="1"/>
        <v>0</v>
      </c>
    </row>
    <row r="126" spans="1:6">
      <c r="A126" s="527" t="s">
        <v>1759</v>
      </c>
      <c r="B126" s="409" t="s">
        <v>339</v>
      </c>
      <c r="C126" s="528" t="s">
        <v>170</v>
      </c>
      <c r="D126" s="529">
        <v>17</v>
      </c>
      <c r="E126" s="530"/>
      <c r="F126" s="531">
        <f t="shared" si="1"/>
        <v>0</v>
      </c>
    </row>
    <row r="127" spans="1:6">
      <c r="A127" s="527" t="s">
        <v>1760</v>
      </c>
      <c r="B127" s="409" t="s">
        <v>340</v>
      </c>
      <c r="C127" s="528" t="s">
        <v>170</v>
      </c>
      <c r="D127" s="529">
        <v>17</v>
      </c>
      <c r="E127" s="530"/>
      <c r="F127" s="531">
        <f t="shared" si="1"/>
        <v>0</v>
      </c>
    </row>
    <row r="128" spans="1:6" ht="39.6">
      <c r="A128" s="535"/>
      <c r="B128" s="537" t="s">
        <v>341</v>
      </c>
      <c r="C128" s="528"/>
      <c r="D128" s="529"/>
      <c r="E128" s="530"/>
      <c r="F128" s="531">
        <f t="shared" si="1"/>
        <v>0</v>
      </c>
    </row>
    <row r="129" spans="1:6">
      <c r="A129" s="527" t="s">
        <v>1761</v>
      </c>
      <c r="B129" s="409" t="s">
        <v>342</v>
      </c>
      <c r="C129" s="528" t="s">
        <v>170</v>
      </c>
      <c r="D129" s="529">
        <v>60</v>
      </c>
      <c r="E129" s="530"/>
      <c r="F129" s="531">
        <f t="shared" si="1"/>
        <v>0</v>
      </c>
    </row>
    <row r="130" spans="1:6">
      <c r="A130" s="527" t="s">
        <v>1762</v>
      </c>
      <c r="B130" s="409" t="s">
        <v>343</v>
      </c>
      <c r="C130" s="528" t="s">
        <v>53</v>
      </c>
      <c r="D130" s="529">
        <v>5</v>
      </c>
      <c r="E130" s="530"/>
      <c r="F130" s="531">
        <f t="shared" si="1"/>
        <v>0</v>
      </c>
    </row>
    <row r="131" spans="1:6" ht="39.6">
      <c r="A131" s="535"/>
      <c r="B131" s="460" t="s">
        <v>344</v>
      </c>
      <c r="C131" s="522"/>
      <c r="D131" s="529"/>
      <c r="E131" s="530"/>
      <c r="F131" s="531">
        <f t="shared" si="1"/>
        <v>0</v>
      </c>
    </row>
    <row r="132" spans="1:6">
      <c r="A132" s="527" t="s">
        <v>1763</v>
      </c>
      <c r="B132" s="547" t="s">
        <v>345</v>
      </c>
      <c r="C132" s="522" t="s">
        <v>170</v>
      </c>
      <c r="D132" s="529">
        <v>52</v>
      </c>
      <c r="E132" s="530"/>
      <c r="F132" s="531">
        <f t="shared" si="1"/>
        <v>0</v>
      </c>
    </row>
    <row r="133" spans="1:6">
      <c r="A133" s="527" t="s">
        <v>1764</v>
      </c>
      <c r="B133" s="547" t="s">
        <v>346</v>
      </c>
      <c r="C133" s="522" t="s">
        <v>170</v>
      </c>
      <c r="D133" s="529">
        <v>140</v>
      </c>
      <c r="E133" s="530"/>
      <c r="F133" s="531">
        <f t="shared" si="1"/>
        <v>0</v>
      </c>
    </row>
    <row r="134" spans="1:6">
      <c r="A134" s="527" t="s">
        <v>1765</v>
      </c>
      <c r="B134" s="547" t="s">
        <v>347</v>
      </c>
      <c r="C134" s="522" t="s">
        <v>170</v>
      </c>
      <c r="D134" s="529">
        <v>15</v>
      </c>
      <c r="E134" s="530"/>
      <c r="F134" s="531">
        <f t="shared" si="1"/>
        <v>0</v>
      </c>
    </row>
    <row r="135" spans="1:6">
      <c r="A135" s="527" t="s">
        <v>1766</v>
      </c>
      <c r="B135" s="547" t="s">
        <v>348</v>
      </c>
      <c r="C135" s="522" t="s">
        <v>170</v>
      </c>
      <c r="D135" s="529">
        <v>5</v>
      </c>
      <c r="E135" s="530"/>
      <c r="F135" s="531">
        <f t="shared" si="1"/>
        <v>0</v>
      </c>
    </row>
    <row r="136" spans="1:6" ht="15.6">
      <c r="A136" s="527" t="s">
        <v>1767</v>
      </c>
      <c r="B136" s="547" t="s">
        <v>349</v>
      </c>
      <c r="C136" s="522" t="s">
        <v>1610</v>
      </c>
      <c r="D136" s="529">
        <v>14</v>
      </c>
      <c r="E136" s="530"/>
      <c r="F136" s="531">
        <f t="shared" si="1"/>
        <v>0</v>
      </c>
    </row>
    <row r="137" spans="1:6">
      <c r="A137" s="527" t="s">
        <v>1768</v>
      </c>
      <c r="B137" s="547" t="s">
        <v>350</v>
      </c>
      <c r="C137" s="522" t="s">
        <v>170</v>
      </c>
      <c r="D137" s="529">
        <v>15</v>
      </c>
      <c r="E137" s="530"/>
      <c r="F137" s="531">
        <f t="shared" si="1"/>
        <v>0</v>
      </c>
    </row>
    <row r="138" spans="1:6">
      <c r="A138" s="535"/>
      <c r="B138" s="526" t="s">
        <v>351</v>
      </c>
      <c r="C138" s="522"/>
      <c r="D138" s="529"/>
      <c r="E138" s="530"/>
      <c r="F138" s="531"/>
    </row>
    <row r="139" spans="1:6" ht="26.4">
      <c r="A139" s="527" t="s">
        <v>1769</v>
      </c>
      <c r="B139" s="409" t="s">
        <v>253</v>
      </c>
      <c r="C139" s="528" t="s">
        <v>1610</v>
      </c>
      <c r="D139" s="529">
        <v>35</v>
      </c>
      <c r="E139" s="530"/>
      <c r="F139" s="531">
        <f t="shared" si="1"/>
        <v>0</v>
      </c>
    </row>
    <row r="140" spans="1:6">
      <c r="A140" s="527" t="s">
        <v>1770</v>
      </c>
      <c r="B140" s="409" t="s">
        <v>352</v>
      </c>
      <c r="C140" s="528" t="s">
        <v>170</v>
      </c>
      <c r="D140" s="529">
        <v>50</v>
      </c>
      <c r="E140" s="530"/>
      <c r="F140" s="531">
        <f t="shared" si="1"/>
        <v>0</v>
      </c>
    </row>
    <row r="141" spans="1:6">
      <c r="A141" s="535"/>
      <c r="B141" s="526" t="s">
        <v>254</v>
      </c>
      <c r="C141" s="522"/>
      <c r="D141" s="529"/>
      <c r="E141" s="530"/>
      <c r="F141" s="531"/>
    </row>
    <row r="142" spans="1:6">
      <c r="A142" s="535"/>
      <c r="B142" s="526" t="s">
        <v>255</v>
      </c>
      <c r="C142" s="522"/>
      <c r="D142" s="529"/>
      <c r="E142" s="530"/>
      <c r="F142" s="531"/>
    </row>
    <row r="143" spans="1:6" ht="15.6">
      <c r="A143" s="527" t="s">
        <v>1771</v>
      </c>
      <c r="B143" s="409" t="s">
        <v>256</v>
      </c>
      <c r="C143" s="528" t="s">
        <v>1610</v>
      </c>
      <c r="D143" s="534">
        <v>35</v>
      </c>
      <c r="E143" s="530"/>
      <c r="F143" s="531">
        <f t="shared" ref="F143:F165" si="2">D143*E143</f>
        <v>0</v>
      </c>
    </row>
    <row r="144" spans="1:6" ht="15.6">
      <c r="A144" s="527" t="s">
        <v>1772</v>
      </c>
      <c r="B144" s="403" t="s">
        <v>257</v>
      </c>
      <c r="C144" s="551" t="s">
        <v>1610</v>
      </c>
      <c r="D144" s="534">
        <v>35</v>
      </c>
      <c r="E144" s="530"/>
      <c r="F144" s="531">
        <f t="shared" si="2"/>
        <v>0</v>
      </c>
    </row>
    <row r="145" spans="1:6" ht="26.4">
      <c r="A145" s="535"/>
      <c r="B145" s="537" t="s">
        <v>353</v>
      </c>
      <c r="C145" s="522"/>
      <c r="D145" s="529"/>
      <c r="E145" s="530"/>
      <c r="F145" s="531"/>
    </row>
    <row r="146" spans="1:6" ht="15.6">
      <c r="A146" s="527" t="s">
        <v>1773</v>
      </c>
      <c r="B146" s="409" t="s">
        <v>354</v>
      </c>
      <c r="C146" s="528" t="s">
        <v>1610</v>
      </c>
      <c r="D146" s="529">
        <v>45</v>
      </c>
      <c r="E146" s="530"/>
      <c r="F146" s="531">
        <f t="shared" si="2"/>
        <v>0</v>
      </c>
    </row>
    <row r="147" spans="1:6">
      <c r="A147" s="535"/>
      <c r="B147" s="526" t="s">
        <v>259</v>
      </c>
      <c r="C147" s="522"/>
      <c r="D147" s="529"/>
      <c r="E147" s="530"/>
      <c r="F147" s="531"/>
    </row>
    <row r="148" spans="1:6" ht="26.4">
      <c r="A148" s="527" t="s">
        <v>1774</v>
      </c>
      <c r="B148" s="542" t="s">
        <v>260</v>
      </c>
      <c r="C148" s="522"/>
      <c r="D148" s="529"/>
      <c r="E148" s="530"/>
      <c r="F148" s="531"/>
    </row>
    <row r="149" spans="1:6" ht="15.6">
      <c r="A149" s="527" t="s">
        <v>1775</v>
      </c>
      <c r="B149" s="409" t="s">
        <v>261</v>
      </c>
      <c r="C149" s="528" t="s">
        <v>1610</v>
      </c>
      <c r="D149" s="534">
        <v>20</v>
      </c>
      <c r="E149" s="530"/>
      <c r="F149" s="531">
        <f t="shared" si="2"/>
        <v>0</v>
      </c>
    </row>
    <row r="150" spans="1:6" ht="15.6">
      <c r="A150" s="527" t="s">
        <v>1776</v>
      </c>
      <c r="B150" s="409" t="s">
        <v>262</v>
      </c>
      <c r="C150" s="528" t="s">
        <v>1610</v>
      </c>
      <c r="D150" s="529">
        <v>100</v>
      </c>
      <c r="E150" s="530"/>
      <c r="F150" s="531">
        <f t="shared" si="2"/>
        <v>0</v>
      </c>
    </row>
    <row r="151" spans="1:6">
      <c r="A151" s="527" t="s">
        <v>1777</v>
      </c>
      <c r="B151" s="409" t="s">
        <v>263</v>
      </c>
      <c r="C151" s="528" t="s">
        <v>264</v>
      </c>
      <c r="D151" s="529">
        <v>35</v>
      </c>
      <c r="E151" s="530"/>
      <c r="F151" s="531">
        <f t="shared" si="2"/>
        <v>0</v>
      </c>
    </row>
    <row r="152" spans="1:6" ht="16.2" thickBot="1">
      <c r="A152" s="527" t="s">
        <v>1778</v>
      </c>
      <c r="B152" s="409" t="s">
        <v>265</v>
      </c>
      <c r="C152" s="528" t="s">
        <v>1610</v>
      </c>
      <c r="D152" s="529">
        <v>10</v>
      </c>
      <c r="E152" s="530"/>
      <c r="F152" s="531">
        <f t="shared" si="2"/>
        <v>0</v>
      </c>
    </row>
    <row r="153" spans="1:6" s="192" customFormat="1" ht="15.6" thickTop="1" thickBot="1">
      <c r="A153" s="580"/>
      <c r="B153" s="1569" t="s">
        <v>109</v>
      </c>
      <c r="C153" s="1570"/>
      <c r="D153" s="1570"/>
      <c r="E153" s="1571"/>
      <c r="F153" s="577">
        <f>SUM(F122:F152)</f>
        <v>0</v>
      </c>
    </row>
    <row r="154" spans="1:6" ht="13.8" thickTop="1">
      <c r="A154" s="535"/>
      <c r="B154" s="552" t="s">
        <v>355</v>
      </c>
      <c r="C154" s="553"/>
      <c r="D154" s="529"/>
      <c r="E154" s="554"/>
      <c r="F154" s="531"/>
    </row>
    <row r="155" spans="1:6" ht="26.4">
      <c r="A155" s="527"/>
      <c r="B155" s="555" t="s">
        <v>356</v>
      </c>
      <c r="C155" s="553"/>
      <c r="D155" s="529"/>
      <c r="E155" s="554"/>
      <c r="F155" s="531"/>
    </row>
    <row r="156" spans="1:6" ht="26.4">
      <c r="A156" s="527" t="s">
        <v>1779</v>
      </c>
      <c r="B156" s="556" t="s">
        <v>357</v>
      </c>
      <c r="C156" s="553" t="s">
        <v>170</v>
      </c>
      <c r="D156" s="529">
        <v>50</v>
      </c>
      <c r="E156" s="554"/>
      <c r="F156" s="531">
        <f t="shared" si="2"/>
        <v>0</v>
      </c>
    </row>
    <row r="157" spans="1:6" ht="39.6">
      <c r="A157" s="527" t="s">
        <v>1780</v>
      </c>
      <c r="B157" s="556" t="s">
        <v>1698</v>
      </c>
      <c r="C157" s="553" t="s">
        <v>358</v>
      </c>
      <c r="D157" s="529">
        <v>1</v>
      </c>
      <c r="E157" s="554"/>
      <c r="F157" s="531">
        <f t="shared" si="2"/>
        <v>0</v>
      </c>
    </row>
    <row r="158" spans="1:6">
      <c r="A158" s="527" t="s">
        <v>1781</v>
      </c>
      <c r="B158" s="556" t="s">
        <v>359</v>
      </c>
      <c r="C158" s="553" t="s">
        <v>360</v>
      </c>
      <c r="D158" s="529">
        <v>3</v>
      </c>
      <c r="E158" s="554"/>
      <c r="F158" s="531">
        <f t="shared" si="2"/>
        <v>0</v>
      </c>
    </row>
    <row r="159" spans="1:6" ht="39.6">
      <c r="A159" s="527" t="s">
        <v>1782</v>
      </c>
      <c r="B159" s="556" t="s">
        <v>361</v>
      </c>
      <c r="C159" s="553" t="s">
        <v>360</v>
      </c>
      <c r="D159" s="529">
        <v>3</v>
      </c>
      <c r="E159" s="557"/>
      <c r="F159" s="531">
        <f t="shared" si="2"/>
        <v>0</v>
      </c>
    </row>
    <row r="160" spans="1:6">
      <c r="A160" s="535"/>
      <c r="B160" s="558" t="s">
        <v>362</v>
      </c>
      <c r="C160" s="559"/>
      <c r="D160" s="560"/>
      <c r="E160" s="554"/>
      <c r="F160" s="531">
        <f t="shared" si="2"/>
        <v>0</v>
      </c>
    </row>
    <row r="161" spans="1:6" ht="52.8">
      <c r="A161" s="527" t="s">
        <v>1783</v>
      </c>
      <c r="B161" s="559" t="s">
        <v>1699</v>
      </c>
      <c r="C161" s="561" t="s">
        <v>363</v>
      </c>
      <c r="D161" s="562">
        <v>3</v>
      </c>
      <c r="E161" s="554"/>
      <c r="F161" s="531">
        <f t="shared" si="2"/>
        <v>0</v>
      </c>
    </row>
    <row r="162" spans="1:6">
      <c r="A162" s="527" t="s">
        <v>1784</v>
      </c>
      <c r="B162" s="560" t="s">
        <v>364</v>
      </c>
      <c r="C162" s="561" t="s">
        <v>363</v>
      </c>
      <c r="D162" s="562">
        <v>2</v>
      </c>
      <c r="E162" s="554"/>
      <c r="F162" s="531">
        <f t="shared" si="2"/>
        <v>0</v>
      </c>
    </row>
    <row r="163" spans="1:6" ht="26.4">
      <c r="A163" s="527" t="s">
        <v>1785</v>
      </c>
      <c r="B163" s="560" t="s">
        <v>365</v>
      </c>
      <c r="C163" s="561" t="s">
        <v>363</v>
      </c>
      <c r="D163" s="562">
        <v>3</v>
      </c>
      <c r="E163" s="554"/>
      <c r="F163" s="531">
        <f t="shared" si="2"/>
        <v>0</v>
      </c>
    </row>
    <row r="164" spans="1:6">
      <c r="A164" s="527" t="s">
        <v>1786</v>
      </c>
      <c r="B164" s="560" t="s">
        <v>366</v>
      </c>
      <c r="C164" s="561" t="s">
        <v>363</v>
      </c>
      <c r="D164" s="562">
        <v>3</v>
      </c>
      <c r="E164" s="554"/>
      <c r="F164" s="531">
        <f t="shared" si="2"/>
        <v>0</v>
      </c>
    </row>
    <row r="165" spans="1:6">
      <c r="A165" s="527" t="s">
        <v>1787</v>
      </c>
      <c r="B165" s="560" t="s">
        <v>1700</v>
      </c>
      <c r="C165" s="561" t="s">
        <v>39</v>
      </c>
      <c r="D165" s="562">
        <v>1</v>
      </c>
      <c r="E165" s="554"/>
      <c r="F165" s="531">
        <f t="shared" si="2"/>
        <v>0</v>
      </c>
    </row>
    <row r="166" spans="1:6">
      <c r="A166" s="553"/>
      <c r="B166" s="560"/>
      <c r="C166" s="561"/>
      <c r="D166" s="562"/>
      <c r="E166" s="554"/>
      <c r="F166" s="531"/>
    </row>
    <row r="167" spans="1:6" ht="13.8" thickBot="1">
      <c r="A167" s="563"/>
      <c r="B167" s="564"/>
      <c r="C167" s="563"/>
      <c r="D167" s="565"/>
      <c r="E167" s="566"/>
      <c r="F167" s="567"/>
    </row>
    <row r="168" spans="1:6" s="192" customFormat="1" ht="15.6" thickTop="1" thickBot="1">
      <c r="A168" s="580"/>
      <c r="B168" s="1569" t="s">
        <v>109</v>
      </c>
      <c r="C168" s="1570"/>
      <c r="D168" s="1570"/>
      <c r="E168" s="1571"/>
      <c r="F168" s="577">
        <f>SUM(F154:F167)</f>
        <v>0</v>
      </c>
    </row>
    <row r="169" spans="1:6" s="207" customFormat="1" ht="14.4" thickTop="1" thickBot="1">
      <c r="A169" s="1540" t="s">
        <v>1608</v>
      </c>
      <c r="B169" s="1541"/>
      <c r="C169" s="1541"/>
      <c r="D169" s="1541"/>
      <c r="E169" s="1541"/>
      <c r="F169" s="1542"/>
    </row>
    <row r="170" spans="1:6" s="207" customFormat="1" ht="14.4" thickTop="1" thickBot="1">
      <c r="A170" s="428" t="s">
        <v>39</v>
      </c>
      <c r="B170" s="1544" t="s">
        <v>5</v>
      </c>
      <c r="C170" s="1544"/>
      <c r="D170" s="1544"/>
      <c r="E170" s="429" t="s">
        <v>1607</v>
      </c>
      <c r="F170" s="430" t="s">
        <v>1606</v>
      </c>
    </row>
    <row r="171" spans="1:6" s="207" customFormat="1" ht="13.8" thickTop="1">
      <c r="A171" s="482">
        <v>1</v>
      </c>
      <c r="B171" s="1554" t="s">
        <v>751</v>
      </c>
      <c r="C171" s="1555"/>
      <c r="D171" s="1556"/>
      <c r="E171" s="484" t="s">
        <v>108</v>
      </c>
      <c r="F171" s="438"/>
    </row>
    <row r="172" spans="1:6" s="52" customFormat="1">
      <c r="A172" s="482">
        <v>2</v>
      </c>
      <c r="B172" s="1548" t="s">
        <v>752</v>
      </c>
      <c r="C172" s="1549"/>
      <c r="D172" s="1550"/>
      <c r="E172" s="484" t="s">
        <v>108</v>
      </c>
      <c r="F172" s="417"/>
    </row>
    <row r="173" spans="1:6" s="52" customFormat="1">
      <c r="A173" s="482">
        <v>3</v>
      </c>
      <c r="B173" s="1548" t="s">
        <v>753</v>
      </c>
      <c r="C173" s="1549"/>
      <c r="D173" s="1550"/>
      <c r="E173" s="484" t="s">
        <v>108</v>
      </c>
      <c r="F173" s="438"/>
    </row>
    <row r="174" spans="1:6" s="52" customFormat="1">
      <c r="A174" s="482">
        <v>4</v>
      </c>
      <c r="B174" s="1548" t="s">
        <v>754</v>
      </c>
      <c r="C174" s="1549"/>
      <c r="D174" s="1550"/>
      <c r="E174" s="484" t="s">
        <v>108</v>
      </c>
      <c r="F174" s="417"/>
    </row>
    <row r="175" spans="1:6" s="52" customFormat="1">
      <c r="A175" s="482">
        <v>5</v>
      </c>
      <c r="B175" s="1548" t="s">
        <v>915</v>
      </c>
      <c r="C175" s="1549"/>
      <c r="D175" s="1550"/>
      <c r="E175" s="484" t="s">
        <v>108</v>
      </c>
      <c r="F175" s="438"/>
    </row>
    <row r="176" spans="1:6" s="52" customFormat="1">
      <c r="A176" s="482">
        <v>6</v>
      </c>
      <c r="B176" s="1548" t="s">
        <v>916</v>
      </c>
      <c r="C176" s="1549"/>
      <c r="D176" s="1550"/>
      <c r="E176" s="484" t="s">
        <v>108</v>
      </c>
      <c r="F176" s="417"/>
    </row>
    <row r="177" spans="1:6" s="52" customFormat="1">
      <c r="A177" s="482"/>
      <c r="B177" s="1548"/>
      <c r="C177" s="1549"/>
      <c r="D177" s="1550"/>
      <c r="E177" s="484"/>
      <c r="F177" s="438"/>
    </row>
    <row r="178" spans="1:6" s="52" customFormat="1">
      <c r="A178" s="482"/>
      <c r="B178" s="1548"/>
      <c r="C178" s="1549"/>
      <c r="D178" s="1550"/>
      <c r="E178" s="484"/>
      <c r="F178" s="417"/>
    </row>
    <row r="179" spans="1:6" s="52" customFormat="1">
      <c r="A179" s="482"/>
      <c r="B179" s="1548"/>
      <c r="C179" s="1549"/>
      <c r="D179" s="1550"/>
      <c r="E179" s="484"/>
      <c r="F179" s="438"/>
    </row>
    <row r="180" spans="1:6" s="52" customFormat="1">
      <c r="A180" s="482"/>
      <c r="B180" s="1548"/>
      <c r="C180" s="1549"/>
      <c r="D180" s="1550"/>
      <c r="E180" s="484"/>
      <c r="F180" s="417"/>
    </row>
    <row r="181" spans="1:6" s="52" customFormat="1">
      <c r="A181" s="482"/>
      <c r="B181" s="1548"/>
      <c r="C181" s="1549"/>
      <c r="D181" s="1550"/>
      <c r="E181" s="484"/>
      <c r="F181" s="438"/>
    </row>
    <row r="182" spans="1:6" s="52" customFormat="1">
      <c r="A182" s="482"/>
      <c r="B182" s="1548"/>
      <c r="C182" s="1549"/>
      <c r="D182" s="1550"/>
      <c r="E182" s="484"/>
      <c r="F182" s="417"/>
    </row>
    <row r="183" spans="1:6" s="52" customFormat="1">
      <c r="A183" s="482"/>
      <c r="B183" s="1548"/>
      <c r="C183" s="1549"/>
      <c r="D183" s="1550"/>
      <c r="E183" s="484"/>
      <c r="F183" s="438"/>
    </row>
    <row r="184" spans="1:6" s="52" customFormat="1">
      <c r="A184" s="482"/>
      <c r="B184" s="1548"/>
      <c r="C184" s="1549"/>
      <c r="D184" s="1550"/>
      <c r="E184" s="484"/>
      <c r="F184" s="417"/>
    </row>
    <row r="185" spans="1:6" s="52" customFormat="1">
      <c r="A185" s="482"/>
      <c r="B185" s="1548"/>
      <c r="C185" s="1549"/>
      <c r="D185" s="1550"/>
      <c r="E185" s="484"/>
      <c r="F185" s="438"/>
    </row>
    <row r="186" spans="1:6" s="52" customFormat="1">
      <c r="A186" s="482"/>
      <c r="B186" s="1548"/>
      <c r="C186" s="1549"/>
      <c r="D186" s="1550"/>
      <c r="E186" s="484"/>
      <c r="F186" s="417"/>
    </row>
    <row r="187" spans="1:6" s="52" customFormat="1">
      <c r="A187" s="482"/>
      <c r="B187" s="1562"/>
      <c r="C187" s="1531"/>
      <c r="D187" s="1563"/>
      <c r="E187" s="484"/>
      <c r="F187" s="438"/>
    </row>
    <row r="188" spans="1:6" s="52" customFormat="1" ht="13.8" thickBot="1">
      <c r="A188" s="482"/>
      <c r="B188" s="1564"/>
      <c r="C188" s="1565"/>
      <c r="D188" s="1566"/>
      <c r="E188" s="484"/>
      <c r="F188" s="417"/>
    </row>
    <row r="189" spans="1:6" s="52" customFormat="1" ht="14.4" thickTop="1" thickBot="1">
      <c r="A189" s="1561" t="s">
        <v>109</v>
      </c>
      <c r="B189" s="1561"/>
      <c r="C189" s="1561"/>
      <c r="D189" s="1561"/>
      <c r="E189" s="578"/>
      <c r="F189" s="579">
        <f>SUM(F171:F176)</f>
        <v>0</v>
      </c>
    </row>
    <row r="190" spans="1:6" ht="13.8" thickTop="1"/>
  </sheetData>
  <protectedRanges>
    <protectedRange password="C78C" sqref="B139:B140" name="Range2_1"/>
  </protectedRanges>
  <mergeCells count="31">
    <mergeCell ref="A1:F1"/>
    <mergeCell ref="A2:F2"/>
    <mergeCell ref="A3:F3"/>
    <mergeCell ref="A4:F4"/>
    <mergeCell ref="B168:E168"/>
    <mergeCell ref="B38:E38"/>
    <mergeCell ref="B67:E67"/>
    <mergeCell ref="B92:E92"/>
    <mergeCell ref="B121:E121"/>
    <mergeCell ref="B153:E153"/>
    <mergeCell ref="A189:D189"/>
    <mergeCell ref="B183:D183"/>
    <mergeCell ref="B184:D184"/>
    <mergeCell ref="B185:D185"/>
    <mergeCell ref="B186:D186"/>
    <mergeCell ref="B187:D187"/>
    <mergeCell ref="B188:D188"/>
    <mergeCell ref="A169:F169"/>
    <mergeCell ref="B170:D170"/>
    <mergeCell ref="B171:D171"/>
    <mergeCell ref="B172:D172"/>
    <mergeCell ref="B173:D173"/>
    <mergeCell ref="B174:D174"/>
    <mergeCell ref="B180:D180"/>
    <mergeCell ref="B181:D181"/>
    <mergeCell ref="B182:D182"/>
    <mergeCell ref="B175:D175"/>
    <mergeCell ref="B176:D176"/>
    <mergeCell ref="B177:D177"/>
    <mergeCell ref="B178:D178"/>
    <mergeCell ref="B179:D179"/>
  </mergeCells>
  <phoneticPr fontId="61" type="noConversion"/>
  <pageMargins left="0.7" right="0.7" top="0.75" bottom="0.75" header="0.3" footer="0.3"/>
  <pageSetup paperSize="9" scale="86" fitToHeight="0" orientation="portrait" r:id="rId1"/>
  <rowBreaks count="6" manualBreakCount="6">
    <brk id="38" max="5" man="1"/>
    <brk id="67" max="5" man="1"/>
    <brk id="92" max="5" man="1"/>
    <brk id="121" max="5" man="1"/>
    <brk id="153" max="5" man="1"/>
    <brk id="168"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10"/>
  <sheetViews>
    <sheetView view="pageBreakPreview" zoomScale="115" zoomScaleNormal="178" zoomScaleSheetLayoutView="115" workbookViewId="0">
      <pane xSplit="1" ySplit="5" topLeftCell="B185" activePane="bottomRight" state="frozen"/>
      <selection activeCell="C15" sqref="C15"/>
      <selection pane="topRight" activeCell="C15" sqref="C15"/>
      <selection pane="bottomLeft" activeCell="C15" sqref="C15"/>
      <selection pane="bottomRight" activeCell="F193" sqref="F193:F200"/>
    </sheetView>
  </sheetViews>
  <sheetFormatPr defaultColWidth="10.6640625" defaultRowHeight="13.2"/>
  <cols>
    <col min="1" max="1" width="10.109375" style="581" customWidth="1"/>
    <col min="2" max="2" width="64.44140625" style="582" customWidth="1"/>
    <col min="3" max="3" width="8.77734375" style="583" customWidth="1"/>
    <col min="4" max="4" width="13.33203125" style="584" customWidth="1"/>
    <col min="5" max="5" width="16" style="585" customWidth="1"/>
    <col min="6" max="6" width="18.33203125" style="586" customWidth="1"/>
    <col min="7" max="7" width="13.109375" style="189" bestFit="1" customWidth="1"/>
    <col min="8" max="8" width="12.109375" style="189" bestFit="1" customWidth="1"/>
    <col min="9" max="251" width="10.6640625" style="189"/>
    <col min="252" max="252" width="7" style="189" customWidth="1"/>
    <col min="253" max="253" width="59.77734375" style="189" customWidth="1"/>
    <col min="254" max="254" width="6.33203125" style="189" customWidth="1"/>
    <col min="255" max="255" width="11.77734375" style="189" customWidth="1"/>
    <col min="256" max="256" width="12.109375" style="189" customWidth="1"/>
    <col min="257" max="257" width="16.33203125" style="189" customWidth="1"/>
    <col min="258" max="507" width="10.6640625" style="189"/>
    <col min="508" max="508" width="7" style="189" customWidth="1"/>
    <col min="509" max="509" width="59.77734375" style="189" customWidth="1"/>
    <col min="510" max="510" width="6.33203125" style="189" customWidth="1"/>
    <col min="511" max="511" width="11.77734375" style="189" customWidth="1"/>
    <col min="512" max="512" width="12.109375" style="189" customWidth="1"/>
    <col min="513" max="513" width="16.33203125" style="189" customWidth="1"/>
    <col min="514" max="763" width="10.6640625" style="189"/>
    <col min="764" max="764" width="7" style="189" customWidth="1"/>
    <col min="765" max="765" width="59.77734375" style="189" customWidth="1"/>
    <col min="766" max="766" width="6.33203125" style="189" customWidth="1"/>
    <col min="767" max="767" width="11.77734375" style="189" customWidth="1"/>
    <col min="768" max="768" width="12.109375" style="189" customWidth="1"/>
    <col min="769" max="769" width="16.33203125" style="189" customWidth="1"/>
    <col min="770" max="1019" width="10.6640625" style="189"/>
    <col min="1020" max="1020" width="7" style="189" customWidth="1"/>
    <col min="1021" max="1021" width="59.77734375" style="189" customWidth="1"/>
    <col min="1022" max="1022" width="6.33203125" style="189" customWidth="1"/>
    <col min="1023" max="1023" width="11.77734375" style="189" customWidth="1"/>
    <col min="1024" max="1024" width="12.109375" style="189" customWidth="1"/>
    <col min="1025" max="1025" width="16.33203125" style="189" customWidth="1"/>
    <col min="1026" max="1275" width="10.6640625" style="189"/>
    <col min="1276" max="1276" width="7" style="189" customWidth="1"/>
    <col min="1277" max="1277" width="59.77734375" style="189" customWidth="1"/>
    <col min="1278" max="1278" width="6.33203125" style="189" customWidth="1"/>
    <col min="1279" max="1279" width="11.77734375" style="189" customWidth="1"/>
    <col min="1280" max="1280" width="12.109375" style="189" customWidth="1"/>
    <col min="1281" max="1281" width="16.33203125" style="189" customWidth="1"/>
    <col min="1282" max="1531" width="10.6640625" style="189"/>
    <col min="1532" max="1532" width="7" style="189" customWidth="1"/>
    <col min="1533" max="1533" width="59.77734375" style="189" customWidth="1"/>
    <col min="1534" max="1534" width="6.33203125" style="189" customWidth="1"/>
    <col min="1535" max="1535" width="11.77734375" style="189" customWidth="1"/>
    <col min="1536" max="1536" width="12.109375" style="189" customWidth="1"/>
    <col min="1537" max="1537" width="16.33203125" style="189" customWidth="1"/>
    <col min="1538" max="1787" width="10.6640625" style="189"/>
    <col min="1788" max="1788" width="7" style="189" customWidth="1"/>
    <col min="1789" max="1789" width="59.77734375" style="189" customWidth="1"/>
    <col min="1790" max="1790" width="6.33203125" style="189" customWidth="1"/>
    <col min="1791" max="1791" width="11.77734375" style="189" customWidth="1"/>
    <col min="1792" max="1792" width="12.109375" style="189" customWidth="1"/>
    <col min="1793" max="1793" width="16.33203125" style="189" customWidth="1"/>
    <col min="1794" max="2043" width="10.6640625" style="189"/>
    <col min="2044" max="2044" width="7" style="189" customWidth="1"/>
    <col min="2045" max="2045" width="59.77734375" style="189" customWidth="1"/>
    <col min="2046" max="2046" width="6.33203125" style="189" customWidth="1"/>
    <col min="2047" max="2047" width="11.77734375" style="189" customWidth="1"/>
    <col min="2048" max="2048" width="12.109375" style="189" customWidth="1"/>
    <col min="2049" max="2049" width="16.33203125" style="189" customWidth="1"/>
    <col min="2050" max="2299" width="10.6640625" style="189"/>
    <col min="2300" max="2300" width="7" style="189" customWidth="1"/>
    <col min="2301" max="2301" width="59.77734375" style="189" customWidth="1"/>
    <col min="2302" max="2302" width="6.33203125" style="189" customWidth="1"/>
    <col min="2303" max="2303" width="11.77734375" style="189" customWidth="1"/>
    <col min="2304" max="2304" width="12.109375" style="189" customWidth="1"/>
    <col min="2305" max="2305" width="16.33203125" style="189" customWidth="1"/>
    <col min="2306" max="2555" width="10.6640625" style="189"/>
    <col min="2556" max="2556" width="7" style="189" customWidth="1"/>
    <col min="2557" max="2557" width="59.77734375" style="189" customWidth="1"/>
    <col min="2558" max="2558" width="6.33203125" style="189" customWidth="1"/>
    <col min="2559" max="2559" width="11.77734375" style="189" customWidth="1"/>
    <col min="2560" max="2560" width="12.109375" style="189" customWidth="1"/>
    <col min="2561" max="2561" width="16.33203125" style="189" customWidth="1"/>
    <col min="2562" max="2811" width="10.6640625" style="189"/>
    <col min="2812" max="2812" width="7" style="189" customWidth="1"/>
    <col min="2813" max="2813" width="59.77734375" style="189" customWidth="1"/>
    <col min="2814" max="2814" width="6.33203125" style="189" customWidth="1"/>
    <col min="2815" max="2815" width="11.77734375" style="189" customWidth="1"/>
    <col min="2816" max="2816" width="12.109375" style="189" customWidth="1"/>
    <col min="2817" max="2817" width="16.33203125" style="189" customWidth="1"/>
    <col min="2818" max="3067" width="10.6640625" style="189"/>
    <col min="3068" max="3068" width="7" style="189" customWidth="1"/>
    <col min="3069" max="3069" width="59.77734375" style="189" customWidth="1"/>
    <col min="3070" max="3070" width="6.33203125" style="189" customWidth="1"/>
    <col min="3071" max="3071" width="11.77734375" style="189" customWidth="1"/>
    <col min="3072" max="3072" width="12.109375" style="189" customWidth="1"/>
    <col min="3073" max="3073" width="16.33203125" style="189" customWidth="1"/>
    <col min="3074" max="3323" width="10.6640625" style="189"/>
    <col min="3324" max="3324" width="7" style="189" customWidth="1"/>
    <col min="3325" max="3325" width="59.77734375" style="189" customWidth="1"/>
    <col min="3326" max="3326" width="6.33203125" style="189" customWidth="1"/>
    <col min="3327" max="3327" width="11.77734375" style="189" customWidth="1"/>
    <col min="3328" max="3328" width="12.109375" style="189" customWidth="1"/>
    <col min="3329" max="3329" width="16.33203125" style="189" customWidth="1"/>
    <col min="3330" max="3579" width="10.6640625" style="189"/>
    <col min="3580" max="3580" width="7" style="189" customWidth="1"/>
    <col min="3581" max="3581" width="59.77734375" style="189" customWidth="1"/>
    <col min="3582" max="3582" width="6.33203125" style="189" customWidth="1"/>
    <col min="3583" max="3583" width="11.77734375" style="189" customWidth="1"/>
    <col min="3584" max="3584" width="12.109375" style="189" customWidth="1"/>
    <col min="3585" max="3585" width="16.33203125" style="189" customWidth="1"/>
    <col min="3586" max="3835" width="10.6640625" style="189"/>
    <col min="3836" max="3836" width="7" style="189" customWidth="1"/>
    <col min="3837" max="3837" width="59.77734375" style="189" customWidth="1"/>
    <col min="3838" max="3838" width="6.33203125" style="189" customWidth="1"/>
    <col min="3839" max="3839" width="11.77734375" style="189" customWidth="1"/>
    <col min="3840" max="3840" width="12.109375" style="189" customWidth="1"/>
    <col min="3841" max="3841" width="16.33203125" style="189" customWidth="1"/>
    <col min="3842" max="4091" width="10.6640625" style="189"/>
    <col min="4092" max="4092" width="7" style="189" customWidth="1"/>
    <col min="4093" max="4093" width="59.77734375" style="189" customWidth="1"/>
    <col min="4094" max="4094" width="6.33203125" style="189" customWidth="1"/>
    <col min="4095" max="4095" width="11.77734375" style="189" customWidth="1"/>
    <col min="4096" max="4096" width="12.109375" style="189" customWidth="1"/>
    <col min="4097" max="4097" width="16.33203125" style="189" customWidth="1"/>
    <col min="4098" max="4347" width="10.6640625" style="189"/>
    <col min="4348" max="4348" width="7" style="189" customWidth="1"/>
    <col min="4349" max="4349" width="59.77734375" style="189" customWidth="1"/>
    <col min="4350" max="4350" width="6.33203125" style="189" customWidth="1"/>
    <col min="4351" max="4351" width="11.77734375" style="189" customWidth="1"/>
    <col min="4352" max="4352" width="12.109375" style="189" customWidth="1"/>
    <col min="4353" max="4353" width="16.33203125" style="189" customWidth="1"/>
    <col min="4354" max="4603" width="10.6640625" style="189"/>
    <col min="4604" max="4604" width="7" style="189" customWidth="1"/>
    <col min="4605" max="4605" width="59.77734375" style="189" customWidth="1"/>
    <col min="4606" max="4606" width="6.33203125" style="189" customWidth="1"/>
    <col min="4607" max="4607" width="11.77734375" style="189" customWidth="1"/>
    <col min="4608" max="4608" width="12.109375" style="189" customWidth="1"/>
    <col min="4609" max="4609" width="16.33203125" style="189" customWidth="1"/>
    <col min="4610" max="4859" width="10.6640625" style="189"/>
    <col min="4860" max="4860" width="7" style="189" customWidth="1"/>
    <col min="4861" max="4861" width="59.77734375" style="189" customWidth="1"/>
    <col min="4862" max="4862" width="6.33203125" style="189" customWidth="1"/>
    <col min="4863" max="4863" width="11.77734375" style="189" customWidth="1"/>
    <col min="4864" max="4864" width="12.109375" style="189" customWidth="1"/>
    <col min="4865" max="4865" width="16.33203125" style="189" customWidth="1"/>
    <col min="4866" max="5115" width="10.6640625" style="189"/>
    <col min="5116" max="5116" width="7" style="189" customWidth="1"/>
    <col min="5117" max="5117" width="59.77734375" style="189" customWidth="1"/>
    <col min="5118" max="5118" width="6.33203125" style="189" customWidth="1"/>
    <col min="5119" max="5119" width="11.77734375" style="189" customWidth="1"/>
    <col min="5120" max="5120" width="12.109375" style="189" customWidth="1"/>
    <col min="5121" max="5121" width="16.33203125" style="189" customWidth="1"/>
    <col min="5122" max="5371" width="10.6640625" style="189"/>
    <col min="5372" max="5372" width="7" style="189" customWidth="1"/>
    <col min="5373" max="5373" width="59.77734375" style="189" customWidth="1"/>
    <col min="5374" max="5374" width="6.33203125" style="189" customWidth="1"/>
    <col min="5375" max="5375" width="11.77734375" style="189" customWidth="1"/>
    <col min="5376" max="5376" width="12.109375" style="189" customWidth="1"/>
    <col min="5377" max="5377" width="16.33203125" style="189" customWidth="1"/>
    <col min="5378" max="5627" width="10.6640625" style="189"/>
    <col min="5628" max="5628" width="7" style="189" customWidth="1"/>
    <col min="5629" max="5629" width="59.77734375" style="189" customWidth="1"/>
    <col min="5630" max="5630" width="6.33203125" style="189" customWidth="1"/>
    <col min="5631" max="5631" width="11.77734375" style="189" customWidth="1"/>
    <col min="5632" max="5632" width="12.109375" style="189" customWidth="1"/>
    <col min="5633" max="5633" width="16.33203125" style="189" customWidth="1"/>
    <col min="5634" max="5883" width="10.6640625" style="189"/>
    <col min="5884" max="5884" width="7" style="189" customWidth="1"/>
    <col min="5885" max="5885" width="59.77734375" style="189" customWidth="1"/>
    <col min="5886" max="5886" width="6.33203125" style="189" customWidth="1"/>
    <col min="5887" max="5887" width="11.77734375" style="189" customWidth="1"/>
    <col min="5888" max="5888" width="12.109375" style="189" customWidth="1"/>
    <col min="5889" max="5889" width="16.33203125" style="189" customWidth="1"/>
    <col min="5890" max="6139" width="10.6640625" style="189"/>
    <col min="6140" max="6140" width="7" style="189" customWidth="1"/>
    <col min="6141" max="6141" width="59.77734375" style="189" customWidth="1"/>
    <col min="6142" max="6142" width="6.33203125" style="189" customWidth="1"/>
    <col min="6143" max="6143" width="11.77734375" style="189" customWidth="1"/>
    <col min="6144" max="6144" width="12.109375" style="189" customWidth="1"/>
    <col min="6145" max="6145" width="16.33203125" style="189" customWidth="1"/>
    <col min="6146" max="6395" width="10.6640625" style="189"/>
    <col min="6396" max="6396" width="7" style="189" customWidth="1"/>
    <col min="6397" max="6397" width="59.77734375" style="189" customWidth="1"/>
    <col min="6398" max="6398" width="6.33203125" style="189" customWidth="1"/>
    <col min="6399" max="6399" width="11.77734375" style="189" customWidth="1"/>
    <col min="6400" max="6400" width="12.109375" style="189" customWidth="1"/>
    <col min="6401" max="6401" width="16.33203125" style="189" customWidth="1"/>
    <col min="6402" max="6651" width="10.6640625" style="189"/>
    <col min="6652" max="6652" width="7" style="189" customWidth="1"/>
    <col min="6653" max="6653" width="59.77734375" style="189" customWidth="1"/>
    <col min="6654" max="6654" width="6.33203125" style="189" customWidth="1"/>
    <col min="6655" max="6655" width="11.77734375" style="189" customWidth="1"/>
    <col min="6656" max="6656" width="12.109375" style="189" customWidth="1"/>
    <col min="6657" max="6657" width="16.33203125" style="189" customWidth="1"/>
    <col min="6658" max="6907" width="10.6640625" style="189"/>
    <col min="6908" max="6908" width="7" style="189" customWidth="1"/>
    <col min="6909" max="6909" width="59.77734375" style="189" customWidth="1"/>
    <col min="6910" max="6910" width="6.33203125" style="189" customWidth="1"/>
    <col min="6911" max="6911" width="11.77734375" style="189" customWidth="1"/>
    <col min="6912" max="6912" width="12.109375" style="189" customWidth="1"/>
    <col min="6913" max="6913" width="16.33203125" style="189" customWidth="1"/>
    <col min="6914" max="7163" width="10.6640625" style="189"/>
    <col min="7164" max="7164" width="7" style="189" customWidth="1"/>
    <col min="7165" max="7165" width="59.77734375" style="189" customWidth="1"/>
    <col min="7166" max="7166" width="6.33203125" style="189" customWidth="1"/>
    <col min="7167" max="7167" width="11.77734375" style="189" customWidth="1"/>
    <col min="7168" max="7168" width="12.109375" style="189" customWidth="1"/>
    <col min="7169" max="7169" width="16.33203125" style="189" customWidth="1"/>
    <col min="7170" max="7419" width="10.6640625" style="189"/>
    <col min="7420" max="7420" width="7" style="189" customWidth="1"/>
    <col min="7421" max="7421" width="59.77734375" style="189" customWidth="1"/>
    <col min="7422" max="7422" width="6.33203125" style="189" customWidth="1"/>
    <col min="7423" max="7423" width="11.77734375" style="189" customWidth="1"/>
    <col min="7424" max="7424" width="12.109375" style="189" customWidth="1"/>
    <col min="7425" max="7425" width="16.33203125" style="189" customWidth="1"/>
    <col min="7426" max="7675" width="10.6640625" style="189"/>
    <col min="7676" max="7676" width="7" style="189" customWidth="1"/>
    <col min="7677" max="7677" width="59.77734375" style="189" customWidth="1"/>
    <col min="7678" max="7678" width="6.33203125" style="189" customWidth="1"/>
    <col min="7679" max="7679" width="11.77734375" style="189" customWidth="1"/>
    <col min="7680" max="7680" width="12.109375" style="189" customWidth="1"/>
    <col min="7681" max="7681" width="16.33203125" style="189" customWidth="1"/>
    <col min="7682" max="7931" width="10.6640625" style="189"/>
    <col min="7932" max="7932" width="7" style="189" customWidth="1"/>
    <col min="7933" max="7933" width="59.77734375" style="189" customWidth="1"/>
    <col min="7934" max="7934" width="6.33203125" style="189" customWidth="1"/>
    <col min="7935" max="7935" width="11.77734375" style="189" customWidth="1"/>
    <col min="7936" max="7936" width="12.109375" style="189" customWidth="1"/>
    <col min="7937" max="7937" width="16.33203125" style="189" customWidth="1"/>
    <col min="7938" max="8187" width="10.6640625" style="189"/>
    <col min="8188" max="8188" width="7" style="189" customWidth="1"/>
    <col min="8189" max="8189" width="59.77734375" style="189" customWidth="1"/>
    <col min="8190" max="8190" width="6.33203125" style="189" customWidth="1"/>
    <col min="8191" max="8191" width="11.77734375" style="189" customWidth="1"/>
    <col min="8192" max="8192" width="12.109375" style="189" customWidth="1"/>
    <col min="8193" max="8193" width="16.33203125" style="189" customWidth="1"/>
    <col min="8194" max="8443" width="10.6640625" style="189"/>
    <col min="8444" max="8444" width="7" style="189" customWidth="1"/>
    <col min="8445" max="8445" width="59.77734375" style="189" customWidth="1"/>
    <col min="8446" max="8446" width="6.33203125" style="189" customWidth="1"/>
    <col min="8447" max="8447" width="11.77734375" style="189" customWidth="1"/>
    <col min="8448" max="8448" width="12.109375" style="189" customWidth="1"/>
    <col min="8449" max="8449" width="16.33203125" style="189" customWidth="1"/>
    <col min="8450" max="8699" width="10.6640625" style="189"/>
    <col min="8700" max="8700" width="7" style="189" customWidth="1"/>
    <col min="8701" max="8701" width="59.77734375" style="189" customWidth="1"/>
    <col min="8702" max="8702" width="6.33203125" style="189" customWidth="1"/>
    <col min="8703" max="8703" width="11.77734375" style="189" customWidth="1"/>
    <col min="8704" max="8704" width="12.109375" style="189" customWidth="1"/>
    <col min="8705" max="8705" width="16.33203125" style="189" customWidth="1"/>
    <col min="8706" max="8955" width="10.6640625" style="189"/>
    <col min="8956" max="8956" width="7" style="189" customWidth="1"/>
    <col min="8957" max="8957" width="59.77734375" style="189" customWidth="1"/>
    <col min="8958" max="8958" width="6.33203125" style="189" customWidth="1"/>
    <col min="8959" max="8959" width="11.77734375" style="189" customWidth="1"/>
    <col min="8960" max="8960" width="12.109375" style="189" customWidth="1"/>
    <col min="8961" max="8961" width="16.33203125" style="189" customWidth="1"/>
    <col min="8962" max="9211" width="10.6640625" style="189"/>
    <col min="9212" max="9212" width="7" style="189" customWidth="1"/>
    <col min="9213" max="9213" width="59.77734375" style="189" customWidth="1"/>
    <col min="9214" max="9214" width="6.33203125" style="189" customWidth="1"/>
    <col min="9215" max="9215" width="11.77734375" style="189" customWidth="1"/>
    <col min="9216" max="9216" width="12.109375" style="189" customWidth="1"/>
    <col min="9217" max="9217" width="16.33203125" style="189" customWidth="1"/>
    <col min="9218" max="9467" width="10.6640625" style="189"/>
    <col min="9468" max="9468" width="7" style="189" customWidth="1"/>
    <col min="9469" max="9469" width="59.77734375" style="189" customWidth="1"/>
    <col min="9470" max="9470" width="6.33203125" style="189" customWidth="1"/>
    <col min="9471" max="9471" width="11.77734375" style="189" customWidth="1"/>
    <col min="9472" max="9472" width="12.109375" style="189" customWidth="1"/>
    <col min="9473" max="9473" width="16.33203125" style="189" customWidth="1"/>
    <col min="9474" max="9723" width="10.6640625" style="189"/>
    <col min="9724" max="9724" width="7" style="189" customWidth="1"/>
    <col min="9725" max="9725" width="59.77734375" style="189" customWidth="1"/>
    <col min="9726" max="9726" width="6.33203125" style="189" customWidth="1"/>
    <col min="9727" max="9727" width="11.77734375" style="189" customWidth="1"/>
    <col min="9728" max="9728" width="12.109375" style="189" customWidth="1"/>
    <col min="9729" max="9729" width="16.33203125" style="189" customWidth="1"/>
    <col min="9730" max="9979" width="10.6640625" style="189"/>
    <col min="9980" max="9980" width="7" style="189" customWidth="1"/>
    <col min="9981" max="9981" width="59.77734375" style="189" customWidth="1"/>
    <col min="9982" max="9982" width="6.33203125" style="189" customWidth="1"/>
    <col min="9983" max="9983" width="11.77734375" style="189" customWidth="1"/>
    <col min="9984" max="9984" width="12.109375" style="189" customWidth="1"/>
    <col min="9985" max="9985" width="16.33203125" style="189" customWidth="1"/>
    <col min="9986" max="10235" width="10.6640625" style="189"/>
    <col min="10236" max="10236" width="7" style="189" customWidth="1"/>
    <col min="10237" max="10237" width="59.77734375" style="189" customWidth="1"/>
    <col min="10238" max="10238" width="6.33203125" style="189" customWidth="1"/>
    <col min="10239" max="10239" width="11.77734375" style="189" customWidth="1"/>
    <col min="10240" max="10240" width="12.109375" style="189" customWidth="1"/>
    <col min="10241" max="10241" width="16.33203125" style="189" customWidth="1"/>
    <col min="10242" max="10491" width="10.6640625" style="189"/>
    <col min="10492" max="10492" width="7" style="189" customWidth="1"/>
    <col min="10493" max="10493" width="59.77734375" style="189" customWidth="1"/>
    <col min="10494" max="10494" width="6.33203125" style="189" customWidth="1"/>
    <col min="10495" max="10495" width="11.77734375" style="189" customWidth="1"/>
    <col min="10496" max="10496" width="12.109375" style="189" customWidth="1"/>
    <col min="10497" max="10497" width="16.33203125" style="189" customWidth="1"/>
    <col min="10498" max="10747" width="10.6640625" style="189"/>
    <col min="10748" max="10748" width="7" style="189" customWidth="1"/>
    <col min="10749" max="10749" width="59.77734375" style="189" customWidth="1"/>
    <col min="10750" max="10750" width="6.33203125" style="189" customWidth="1"/>
    <col min="10751" max="10751" width="11.77734375" style="189" customWidth="1"/>
    <col min="10752" max="10752" width="12.109375" style="189" customWidth="1"/>
    <col min="10753" max="10753" width="16.33203125" style="189" customWidth="1"/>
    <col min="10754" max="11003" width="10.6640625" style="189"/>
    <col min="11004" max="11004" width="7" style="189" customWidth="1"/>
    <col min="11005" max="11005" width="59.77734375" style="189" customWidth="1"/>
    <col min="11006" max="11006" width="6.33203125" style="189" customWidth="1"/>
    <col min="11007" max="11007" width="11.77734375" style="189" customWidth="1"/>
    <col min="11008" max="11008" width="12.109375" style="189" customWidth="1"/>
    <col min="11009" max="11009" width="16.33203125" style="189" customWidth="1"/>
    <col min="11010" max="11259" width="10.6640625" style="189"/>
    <col min="11260" max="11260" width="7" style="189" customWidth="1"/>
    <col min="11261" max="11261" width="59.77734375" style="189" customWidth="1"/>
    <col min="11262" max="11262" width="6.33203125" style="189" customWidth="1"/>
    <col min="11263" max="11263" width="11.77734375" style="189" customWidth="1"/>
    <col min="11264" max="11264" width="12.109375" style="189" customWidth="1"/>
    <col min="11265" max="11265" width="16.33203125" style="189" customWidth="1"/>
    <col min="11266" max="11515" width="10.6640625" style="189"/>
    <col min="11516" max="11516" width="7" style="189" customWidth="1"/>
    <col min="11517" max="11517" width="59.77734375" style="189" customWidth="1"/>
    <col min="11518" max="11518" width="6.33203125" style="189" customWidth="1"/>
    <col min="11519" max="11519" width="11.77734375" style="189" customWidth="1"/>
    <col min="11520" max="11520" width="12.109375" style="189" customWidth="1"/>
    <col min="11521" max="11521" width="16.33203125" style="189" customWidth="1"/>
    <col min="11522" max="11771" width="10.6640625" style="189"/>
    <col min="11772" max="11772" width="7" style="189" customWidth="1"/>
    <col min="11773" max="11773" width="59.77734375" style="189" customWidth="1"/>
    <col min="11774" max="11774" width="6.33203125" style="189" customWidth="1"/>
    <col min="11775" max="11775" width="11.77734375" style="189" customWidth="1"/>
    <col min="11776" max="11776" width="12.109375" style="189" customWidth="1"/>
    <col min="11777" max="11777" width="16.33203125" style="189" customWidth="1"/>
    <col min="11778" max="12027" width="10.6640625" style="189"/>
    <col min="12028" max="12028" width="7" style="189" customWidth="1"/>
    <col min="12029" max="12029" width="59.77734375" style="189" customWidth="1"/>
    <col min="12030" max="12030" width="6.33203125" style="189" customWidth="1"/>
    <col min="12031" max="12031" width="11.77734375" style="189" customWidth="1"/>
    <col min="12032" max="12032" width="12.109375" style="189" customWidth="1"/>
    <col min="12033" max="12033" width="16.33203125" style="189" customWidth="1"/>
    <col min="12034" max="12283" width="10.6640625" style="189"/>
    <col min="12284" max="12284" width="7" style="189" customWidth="1"/>
    <col min="12285" max="12285" width="59.77734375" style="189" customWidth="1"/>
    <col min="12286" max="12286" width="6.33203125" style="189" customWidth="1"/>
    <col min="12287" max="12287" width="11.77734375" style="189" customWidth="1"/>
    <col min="12288" max="12288" width="12.109375" style="189" customWidth="1"/>
    <col min="12289" max="12289" width="16.33203125" style="189" customWidth="1"/>
    <col min="12290" max="12539" width="10.6640625" style="189"/>
    <col min="12540" max="12540" width="7" style="189" customWidth="1"/>
    <col min="12541" max="12541" width="59.77734375" style="189" customWidth="1"/>
    <col min="12542" max="12542" width="6.33203125" style="189" customWidth="1"/>
    <col min="12543" max="12543" width="11.77734375" style="189" customWidth="1"/>
    <col min="12544" max="12544" width="12.109375" style="189" customWidth="1"/>
    <col min="12545" max="12545" width="16.33203125" style="189" customWidth="1"/>
    <col min="12546" max="12795" width="10.6640625" style="189"/>
    <col min="12796" max="12796" width="7" style="189" customWidth="1"/>
    <col min="12797" max="12797" width="59.77734375" style="189" customWidth="1"/>
    <col min="12798" max="12798" width="6.33203125" style="189" customWidth="1"/>
    <col min="12799" max="12799" width="11.77734375" style="189" customWidth="1"/>
    <col min="12800" max="12800" width="12.109375" style="189" customWidth="1"/>
    <col min="12801" max="12801" width="16.33203125" style="189" customWidth="1"/>
    <col min="12802" max="13051" width="10.6640625" style="189"/>
    <col min="13052" max="13052" width="7" style="189" customWidth="1"/>
    <col min="13053" max="13053" width="59.77734375" style="189" customWidth="1"/>
    <col min="13054" max="13054" width="6.33203125" style="189" customWidth="1"/>
    <col min="13055" max="13055" width="11.77734375" style="189" customWidth="1"/>
    <col min="13056" max="13056" width="12.109375" style="189" customWidth="1"/>
    <col min="13057" max="13057" width="16.33203125" style="189" customWidth="1"/>
    <col min="13058" max="13307" width="10.6640625" style="189"/>
    <col min="13308" max="13308" width="7" style="189" customWidth="1"/>
    <col min="13309" max="13309" width="59.77734375" style="189" customWidth="1"/>
    <col min="13310" max="13310" width="6.33203125" style="189" customWidth="1"/>
    <col min="13311" max="13311" width="11.77734375" style="189" customWidth="1"/>
    <col min="13312" max="13312" width="12.109375" style="189" customWidth="1"/>
    <col min="13313" max="13313" width="16.33203125" style="189" customWidth="1"/>
    <col min="13314" max="13563" width="10.6640625" style="189"/>
    <col min="13564" max="13564" width="7" style="189" customWidth="1"/>
    <col min="13565" max="13565" width="59.77734375" style="189" customWidth="1"/>
    <col min="13566" max="13566" width="6.33203125" style="189" customWidth="1"/>
    <col min="13567" max="13567" width="11.77734375" style="189" customWidth="1"/>
    <col min="13568" max="13568" width="12.109375" style="189" customWidth="1"/>
    <col min="13569" max="13569" width="16.33203125" style="189" customWidth="1"/>
    <col min="13570" max="13819" width="10.6640625" style="189"/>
    <col min="13820" max="13820" width="7" style="189" customWidth="1"/>
    <col min="13821" max="13821" width="59.77734375" style="189" customWidth="1"/>
    <col min="13822" max="13822" width="6.33203125" style="189" customWidth="1"/>
    <col min="13823" max="13823" width="11.77734375" style="189" customWidth="1"/>
    <col min="13824" max="13824" width="12.109375" style="189" customWidth="1"/>
    <col min="13825" max="13825" width="16.33203125" style="189" customWidth="1"/>
    <col min="13826" max="14075" width="10.6640625" style="189"/>
    <col min="14076" max="14076" width="7" style="189" customWidth="1"/>
    <col min="14077" max="14077" width="59.77734375" style="189" customWidth="1"/>
    <col min="14078" max="14078" width="6.33203125" style="189" customWidth="1"/>
    <col min="14079" max="14079" width="11.77734375" style="189" customWidth="1"/>
    <col min="14080" max="14080" width="12.109375" style="189" customWidth="1"/>
    <col min="14081" max="14081" width="16.33203125" style="189" customWidth="1"/>
    <col min="14082" max="14331" width="10.6640625" style="189"/>
    <col min="14332" max="14332" width="7" style="189" customWidth="1"/>
    <col min="14333" max="14333" width="59.77734375" style="189" customWidth="1"/>
    <col min="14334" max="14334" width="6.33203125" style="189" customWidth="1"/>
    <col min="14335" max="14335" width="11.77734375" style="189" customWidth="1"/>
    <col min="14336" max="14336" width="12.109375" style="189" customWidth="1"/>
    <col min="14337" max="14337" width="16.33203125" style="189" customWidth="1"/>
    <col min="14338" max="14587" width="10.6640625" style="189"/>
    <col min="14588" max="14588" width="7" style="189" customWidth="1"/>
    <col min="14589" max="14589" width="59.77734375" style="189" customWidth="1"/>
    <col min="14590" max="14590" width="6.33203125" style="189" customWidth="1"/>
    <col min="14591" max="14591" width="11.77734375" style="189" customWidth="1"/>
    <col min="14592" max="14592" width="12.109375" style="189" customWidth="1"/>
    <col min="14593" max="14593" width="16.33203125" style="189" customWidth="1"/>
    <col min="14594" max="14843" width="10.6640625" style="189"/>
    <col min="14844" max="14844" width="7" style="189" customWidth="1"/>
    <col min="14845" max="14845" width="59.77734375" style="189" customWidth="1"/>
    <col min="14846" max="14846" width="6.33203125" style="189" customWidth="1"/>
    <col min="14847" max="14847" width="11.77734375" style="189" customWidth="1"/>
    <col min="14848" max="14848" width="12.109375" style="189" customWidth="1"/>
    <col min="14849" max="14849" width="16.33203125" style="189" customWidth="1"/>
    <col min="14850" max="15099" width="10.6640625" style="189"/>
    <col min="15100" max="15100" width="7" style="189" customWidth="1"/>
    <col min="15101" max="15101" width="59.77734375" style="189" customWidth="1"/>
    <col min="15102" max="15102" width="6.33203125" style="189" customWidth="1"/>
    <col min="15103" max="15103" width="11.77734375" style="189" customWidth="1"/>
    <col min="15104" max="15104" width="12.109375" style="189" customWidth="1"/>
    <col min="15105" max="15105" width="16.33203125" style="189" customWidth="1"/>
    <col min="15106" max="15355" width="10.6640625" style="189"/>
    <col min="15356" max="15356" width="7" style="189" customWidth="1"/>
    <col min="15357" max="15357" width="59.77734375" style="189" customWidth="1"/>
    <col min="15358" max="15358" width="6.33203125" style="189" customWidth="1"/>
    <col min="15359" max="15359" width="11.77734375" style="189" customWidth="1"/>
    <col min="15360" max="15360" width="12.109375" style="189" customWidth="1"/>
    <col min="15361" max="15361" width="16.33203125" style="189" customWidth="1"/>
    <col min="15362" max="15611" width="10.6640625" style="189"/>
    <col min="15612" max="15612" width="7" style="189" customWidth="1"/>
    <col min="15613" max="15613" width="59.77734375" style="189" customWidth="1"/>
    <col min="15614" max="15614" width="6.33203125" style="189" customWidth="1"/>
    <col min="15615" max="15615" width="11.77734375" style="189" customWidth="1"/>
    <col min="15616" max="15616" width="12.109375" style="189" customWidth="1"/>
    <col min="15617" max="15617" width="16.33203125" style="189" customWidth="1"/>
    <col min="15618" max="15867" width="10.6640625" style="189"/>
    <col min="15868" max="15868" width="7" style="189" customWidth="1"/>
    <col min="15869" max="15869" width="59.77734375" style="189" customWidth="1"/>
    <col min="15870" max="15870" width="6.33203125" style="189" customWidth="1"/>
    <col min="15871" max="15871" width="11.77734375" style="189" customWidth="1"/>
    <col min="15872" max="15872" width="12.109375" style="189" customWidth="1"/>
    <col min="15873" max="15873" width="16.33203125" style="189" customWidth="1"/>
    <col min="15874" max="16123" width="10.6640625" style="189"/>
    <col min="16124" max="16124" width="7" style="189" customWidth="1"/>
    <col min="16125" max="16125" width="59.77734375" style="189" customWidth="1"/>
    <col min="16126" max="16126" width="6.33203125" style="189" customWidth="1"/>
    <col min="16127" max="16127" width="11.77734375" style="189" customWidth="1"/>
    <col min="16128" max="16128" width="12.109375" style="189" customWidth="1"/>
    <col min="16129" max="16129" width="16.33203125" style="189" customWidth="1"/>
    <col min="16130" max="16384" width="10.6640625" style="189"/>
  </cols>
  <sheetData>
    <row r="1" spans="1:9" s="186" customFormat="1" ht="21" customHeight="1" thickTop="1" thickBot="1">
      <c r="A1" s="1567" t="s">
        <v>34</v>
      </c>
      <c r="B1" s="1567"/>
      <c r="C1" s="1567"/>
      <c r="D1" s="1567"/>
      <c r="E1" s="1567"/>
      <c r="F1" s="1567"/>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s="186" customFormat="1" ht="19.95" customHeight="1" thickTop="1" thickBot="1">
      <c r="A4" s="1568" t="s">
        <v>372</v>
      </c>
      <c r="B4" s="1568"/>
      <c r="C4" s="1568"/>
      <c r="D4" s="1568"/>
      <c r="E4" s="1568"/>
      <c r="F4" s="1568"/>
    </row>
    <row r="5" spans="1:9" s="186" customFormat="1" ht="19.95" customHeight="1" thickTop="1" thickBot="1">
      <c r="A5" s="639" t="s">
        <v>39</v>
      </c>
      <c r="B5" s="639" t="s">
        <v>5</v>
      </c>
      <c r="C5" s="639" t="s">
        <v>40</v>
      </c>
      <c r="D5" s="639" t="s">
        <v>41</v>
      </c>
      <c r="E5" s="640" t="s">
        <v>42</v>
      </c>
      <c r="F5" s="641" t="s">
        <v>43</v>
      </c>
      <c r="G5" s="232"/>
      <c r="H5" s="233"/>
      <c r="I5" s="230"/>
    </row>
    <row r="6" spans="1:9" ht="13.8" thickTop="1">
      <c r="A6" s="633"/>
      <c r="B6" s="634" t="s">
        <v>373</v>
      </c>
      <c r="C6" s="635"/>
      <c r="D6" s="636"/>
      <c r="E6" s="637"/>
      <c r="F6" s="638">
        <v>2</v>
      </c>
    </row>
    <row r="7" spans="1:9" ht="39.6">
      <c r="A7" s="590"/>
      <c r="B7" s="591" t="s">
        <v>374</v>
      </c>
      <c r="C7" s="592"/>
      <c r="D7" s="593"/>
      <c r="E7" s="588"/>
      <c r="F7" s="589"/>
    </row>
    <row r="8" spans="1:9" ht="26.4">
      <c r="A8" s="590"/>
      <c r="B8" s="594" t="s">
        <v>375</v>
      </c>
      <c r="C8" s="592"/>
      <c r="D8" s="593"/>
      <c r="E8" s="588"/>
      <c r="F8" s="589"/>
    </row>
    <row r="9" spans="1:9" ht="26.4">
      <c r="A9" s="590"/>
      <c r="B9" s="591" t="s">
        <v>376</v>
      </c>
      <c r="C9" s="592"/>
      <c r="D9" s="595"/>
      <c r="E9" s="588"/>
      <c r="F9" s="589"/>
    </row>
    <row r="10" spans="1:9" ht="39.6">
      <c r="A10" s="596"/>
      <c r="B10" s="594" t="s">
        <v>377</v>
      </c>
      <c r="C10" s="597"/>
      <c r="D10" s="598"/>
      <c r="E10" s="599"/>
      <c r="F10" s="589"/>
    </row>
    <row r="11" spans="1:9" ht="26.4">
      <c r="A11" s="596"/>
      <c r="B11" s="594" t="s">
        <v>378</v>
      </c>
      <c r="C11" s="597"/>
      <c r="D11" s="598"/>
      <c r="E11" s="599"/>
      <c r="F11" s="589"/>
    </row>
    <row r="12" spans="1:9" s="187" customFormat="1" ht="15.6">
      <c r="A12" s="600" t="s">
        <v>1488</v>
      </c>
      <c r="B12" s="601" t="s">
        <v>379</v>
      </c>
      <c r="C12" s="602" t="s">
        <v>1611</v>
      </c>
      <c r="D12" s="589">
        <v>400</v>
      </c>
      <c r="E12" s="599"/>
      <c r="F12" s="603">
        <f t="shared" ref="F12:F24" si="0">D12*E12</f>
        <v>0</v>
      </c>
    </row>
    <row r="13" spans="1:9" s="187" customFormat="1" ht="15.6">
      <c r="A13" s="600" t="s">
        <v>1489</v>
      </c>
      <c r="B13" s="601" t="s">
        <v>380</v>
      </c>
      <c r="C13" s="602" t="s">
        <v>1611</v>
      </c>
      <c r="D13" s="589">
        <v>400</v>
      </c>
      <c r="E13" s="599"/>
      <c r="F13" s="603">
        <f t="shared" si="0"/>
        <v>0</v>
      </c>
    </row>
    <row r="14" spans="1:9" s="187" customFormat="1" ht="15.6">
      <c r="A14" s="600" t="s">
        <v>1490</v>
      </c>
      <c r="B14" s="601" t="s">
        <v>381</v>
      </c>
      <c r="C14" s="602" t="s">
        <v>1611</v>
      </c>
      <c r="D14" s="589">
        <v>66.42</v>
      </c>
      <c r="E14" s="599"/>
      <c r="F14" s="603">
        <f t="shared" si="0"/>
        <v>0</v>
      </c>
    </row>
    <row r="15" spans="1:9" s="187" customFormat="1" ht="15.6">
      <c r="A15" s="600" t="s">
        <v>1491</v>
      </c>
      <c r="B15" s="601" t="s">
        <v>382</v>
      </c>
      <c r="C15" s="602" t="s">
        <v>1611</v>
      </c>
      <c r="D15" s="589">
        <v>23</v>
      </c>
      <c r="E15" s="599"/>
      <c r="F15" s="603">
        <f t="shared" si="0"/>
        <v>0</v>
      </c>
      <c r="H15" s="231"/>
    </row>
    <row r="16" spans="1:9" ht="26.4">
      <c r="A16" s="600" t="s">
        <v>1492</v>
      </c>
      <c r="B16" s="604" t="s">
        <v>383</v>
      </c>
      <c r="C16" s="605" t="s">
        <v>1610</v>
      </c>
      <c r="D16" s="589">
        <v>246</v>
      </c>
      <c r="E16" s="599"/>
      <c r="F16" s="603">
        <f t="shared" si="0"/>
        <v>0</v>
      </c>
    </row>
    <row r="17" spans="1:6" ht="26.4">
      <c r="A17" s="600" t="s">
        <v>1493</v>
      </c>
      <c r="B17" s="606" t="s">
        <v>384</v>
      </c>
      <c r="C17" s="607" t="s">
        <v>1611</v>
      </c>
      <c r="D17" s="589">
        <v>25</v>
      </c>
      <c r="E17" s="599"/>
      <c r="F17" s="603">
        <f t="shared" si="0"/>
        <v>0</v>
      </c>
    </row>
    <row r="18" spans="1:6" ht="26.4">
      <c r="A18" s="600" t="s">
        <v>1494</v>
      </c>
      <c r="B18" s="606" t="s">
        <v>385</v>
      </c>
      <c r="C18" s="607" t="s">
        <v>1611</v>
      </c>
      <c r="D18" s="589">
        <v>25</v>
      </c>
      <c r="E18" s="599"/>
      <c r="F18" s="603">
        <f t="shared" si="0"/>
        <v>0</v>
      </c>
    </row>
    <row r="19" spans="1:6" ht="26.4">
      <c r="A19" s="600" t="s">
        <v>1495</v>
      </c>
      <c r="B19" s="606" t="s">
        <v>386</v>
      </c>
      <c r="C19" s="607" t="s">
        <v>1611</v>
      </c>
      <c r="D19" s="589">
        <v>10</v>
      </c>
      <c r="E19" s="599"/>
      <c r="F19" s="603">
        <f t="shared" si="0"/>
        <v>0</v>
      </c>
    </row>
    <row r="20" spans="1:6">
      <c r="A20" s="608"/>
      <c r="B20" s="587" t="s">
        <v>387</v>
      </c>
      <c r="C20" s="609"/>
      <c r="D20" s="589">
        <v>0</v>
      </c>
      <c r="E20" s="599"/>
      <c r="F20" s="603">
        <f t="shared" si="0"/>
        <v>0</v>
      </c>
    </row>
    <row r="21" spans="1:6" ht="39.6">
      <c r="A21" s="596"/>
      <c r="B21" s="407" t="s">
        <v>388</v>
      </c>
      <c r="C21" s="605"/>
      <c r="D21" s="589">
        <v>0</v>
      </c>
      <c r="E21" s="599"/>
      <c r="F21" s="603">
        <f t="shared" si="0"/>
        <v>0</v>
      </c>
    </row>
    <row r="22" spans="1:6" s="187" customFormat="1" ht="26.4">
      <c r="A22" s="600" t="s">
        <v>1496</v>
      </c>
      <c r="B22" s="601" t="s">
        <v>389</v>
      </c>
      <c r="C22" s="602" t="s">
        <v>1611</v>
      </c>
      <c r="D22" s="589">
        <v>156</v>
      </c>
      <c r="E22" s="610"/>
      <c r="F22" s="603">
        <f t="shared" si="0"/>
        <v>0</v>
      </c>
    </row>
    <row r="23" spans="1:6" s="187" customFormat="1" ht="15.6">
      <c r="A23" s="600" t="s">
        <v>1497</v>
      </c>
      <c r="B23" s="601" t="s">
        <v>390</v>
      </c>
      <c r="C23" s="602" t="s">
        <v>1611</v>
      </c>
      <c r="D23" s="589">
        <v>18</v>
      </c>
      <c r="E23" s="610"/>
      <c r="F23" s="603">
        <f t="shared" si="0"/>
        <v>0</v>
      </c>
    </row>
    <row r="24" spans="1:6" s="187" customFormat="1" ht="15.6">
      <c r="A24" s="600" t="s">
        <v>1498</v>
      </c>
      <c r="B24" s="601" t="s">
        <v>391</v>
      </c>
      <c r="C24" s="602" t="s">
        <v>1611</v>
      </c>
      <c r="D24" s="589">
        <v>350</v>
      </c>
      <c r="E24" s="610"/>
      <c r="F24" s="603">
        <f t="shared" si="0"/>
        <v>0</v>
      </c>
    </row>
    <row r="25" spans="1:6">
      <c r="A25" s="608"/>
      <c r="B25" s="611" t="s">
        <v>392</v>
      </c>
      <c r="C25" s="609"/>
      <c r="D25" s="609"/>
      <c r="E25" s="599"/>
      <c r="F25" s="589"/>
    </row>
    <row r="26" spans="1:6">
      <c r="A26" s="596"/>
      <c r="B26" s="612" t="s">
        <v>393</v>
      </c>
      <c r="C26" s="609"/>
      <c r="D26" s="609"/>
      <c r="E26" s="599"/>
      <c r="F26" s="603">
        <f t="shared" ref="F26:F49" si="1">D26*E26</f>
        <v>0</v>
      </c>
    </row>
    <row r="27" spans="1:6" ht="26.4">
      <c r="A27" s="600" t="s">
        <v>1499</v>
      </c>
      <c r="B27" s="613" t="s">
        <v>394</v>
      </c>
      <c r="C27" s="605" t="s">
        <v>1611</v>
      </c>
      <c r="D27" s="589">
        <v>11</v>
      </c>
      <c r="E27" s="599"/>
      <c r="F27" s="603">
        <f t="shared" si="1"/>
        <v>0</v>
      </c>
    </row>
    <row r="28" spans="1:6" ht="26.4">
      <c r="A28" s="600" t="s">
        <v>1500</v>
      </c>
      <c r="B28" s="614" t="s">
        <v>395</v>
      </c>
      <c r="C28" s="605" t="s">
        <v>1611</v>
      </c>
      <c r="D28" s="589">
        <v>17</v>
      </c>
      <c r="E28" s="599"/>
      <c r="F28" s="603">
        <f t="shared" si="1"/>
        <v>0</v>
      </c>
    </row>
    <row r="29" spans="1:6" s="187" customFormat="1" ht="15.6">
      <c r="A29" s="600" t="s">
        <v>1792</v>
      </c>
      <c r="B29" s="601" t="s">
        <v>396</v>
      </c>
      <c r="C29" s="602" t="s">
        <v>1611</v>
      </c>
      <c r="D29" s="589">
        <v>1</v>
      </c>
      <c r="E29" s="599"/>
      <c r="F29" s="603">
        <f t="shared" si="1"/>
        <v>0</v>
      </c>
    </row>
    <row r="30" spans="1:6" s="187" customFormat="1" ht="15.6">
      <c r="A30" s="600" t="s">
        <v>1793</v>
      </c>
      <c r="B30" s="601" t="s">
        <v>397</v>
      </c>
      <c r="C30" s="602" t="s">
        <v>1611</v>
      </c>
      <c r="D30" s="589">
        <v>3</v>
      </c>
      <c r="E30" s="599"/>
      <c r="F30" s="603">
        <f t="shared" si="1"/>
        <v>0</v>
      </c>
    </row>
    <row r="31" spans="1:6">
      <c r="A31" s="608"/>
      <c r="B31" s="611" t="s">
        <v>398</v>
      </c>
      <c r="C31" s="609"/>
      <c r="D31" s="589">
        <v>0</v>
      </c>
      <c r="E31" s="599"/>
      <c r="F31" s="603">
        <f t="shared" si="1"/>
        <v>0</v>
      </c>
    </row>
    <row r="32" spans="1:6" s="187" customFormat="1" ht="15.6">
      <c r="A32" s="600" t="s">
        <v>1794</v>
      </c>
      <c r="B32" s="407" t="s">
        <v>399</v>
      </c>
      <c r="C32" s="602" t="s">
        <v>1611</v>
      </c>
      <c r="D32" s="589">
        <v>15</v>
      </c>
      <c r="E32" s="599"/>
      <c r="F32" s="603">
        <f t="shared" si="1"/>
        <v>0</v>
      </c>
    </row>
    <row r="33" spans="1:6" ht="26.4">
      <c r="A33" s="600" t="s">
        <v>1795</v>
      </c>
      <c r="B33" s="615" t="s">
        <v>400</v>
      </c>
      <c r="C33" s="609" t="s">
        <v>1611</v>
      </c>
      <c r="D33" s="589">
        <v>22</v>
      </c>
      <c r="E33" s="599"/>
      <c r="F33" s="603">
        <f t="shared" si="1"/>
        <v>0</v>
      </c>
    </row>
    <row r="34" spans="1:6" ht="27" thickBot="1">
      <c r="A34" s="600" t="s">
        <v>1796</v>
      </c>
      <c r="B34" s="613" t="s">
        <v>401</v>
      </c>
      <c r="C34" s="609" t="s">
        <v>1611</v>
      </c>
      <c r="D34" s="589">
        <v>3</v>
      </c>
      <c r="E34" s="599"/>
      <c r="F34" s="603">
        <f t="shared" si="1"/>
        <v>0</v>
      </c>
    </row>
    <row r="35" spans="1:6" ht="12.75" customHeight="1" thickTop="1" thickBot="1">
      <c r="A35" s="650"/>
      <c r="B35" s="1575" t="s">
        <v>137</v>
      </c>
      <c r="C35" s="1575"/>
      <c r="D35" s="1575"/>
      <c r="E35" s="1575"/>
      <c r="F35" s="651">
        <f>SUM(F11:F34)</f>
        <v>0</v>
      </c>
    </row>
    <row r="36" spans="1:6" s="187" customFormat="1" ht="16.2" thickTop="1">
      <c r="A36" s="600" t="s">
        <v>1797</v>
      </c>
      <c r="B36" s="601" t="s">
        <v>402</v>
      </c>
      <c r="C36" s="602" t="s">
        <v>1611</v>
      </c>
      <c r="D36" s="589">
        <v>8</v>
      </c>
      <c r="E36" s="599"/>
      <c r="F36" s="603">
        <f t="shared" si="1"/>
        <v>0</v>
      </c>
    </row>
    <row r="37" spans="1:6" s="187" customFormat="1" ht="15.6">
      <c r="A37" s="600" t="s">
        <v>1798</v>
      </c>
      <c r="B37" s="601" t="s">
        <v>403</v>
      </c>
      <c r="C37" s="602" t="s">
        <v>1611</v>
      </c>
      <c r="D37" s="589">
        <v>2.5</v>
      </c>
      <c r="E37" s="599"/>
      <c r="F37" s="603">
        <f t="shared" si="1"/>
        <v>0</v>
      </c>
    </row>
    <row r="38" spans="1:6" ht="26.4">
      <c r="A38" s="600" t="s">
        <v>1799</v>
      </c>
      <c r="B38" s="613" t="s">
        <v>404</v>
      </c>
      <c r="C38" s="609" t="s">
        <v>1611</v>
      </c>
      <c r="D38" s="589">
        <v>5</v>
      </c>
      <c r="E38" s="599"/>
      <c r="F38" s="603">
        <f t="shared" si="1"/>
        <v>0</v>
      </c>
    </row>
    <row r="39" spans="1:6" s="187" customFormat="1" ht="15.6">
      <c r="A39" s="600" t="s">
        <v>1800</v>
      </c>
      <c r="B39" s="601" t="s">
        <v>405</v>
      </c>
      <c r="C39" s="609" t="s">
        <v>1611</v>
      </c>
      <c r="D39" s="589">
        <v>4</v>
      </c>
      <c r="E39" s="599"/>
      <c r="F39" s="603">
        <f t="shared" si="1"/>
        <v>0</v>
      </c>
    </row>
    <row r="40" spans="1:6" ht="26.4">
      <c r="A40" s="600" t="s">
        <v>1801</v>
      </c>
      <c r="B40" s="613" t="s">
        <v>406</v>
      </c>
      <c r="C40" s="609" t="s">
        <v>264</v>
      </c>
      <c r="D40" s="589">
        <v>29</v>
      </c>
      <c r="E40" s="599"/>
      <c r="F40" s="603">
        <f t="shared" si="1"/>
        <v>0</v>
      </c>
    </row>
    <row r="41" spans="1:6" s="187" customFormat="1" ht="15.6">
      <c r="A41" s="600" t="s">
        <v>1802</v>
      </c>
      <c r="B41" s="601" t="s">
        <v>407</v>
      </c>
      <c r="C41" s="602" t="s">
        <v>1611</v>
      </c>
      <c r="D41" s="589">
        <v>6</v>
      </c>
      <c r="E41" s="599"/>
      <c r="F41" s="603">
        <f t="shared" si="1"/>
        <v>0</v>
      </c>
    </row>
    <row r="42" spans="1:6" s="187" customFormat="1" ht="15.6">
      <c r="A42" s="600" t="s">
        <v>1803</v>
      </c>
      <c r="B42" s="601" t="s">
        <v>408</v>
      </c>
      <c r="C42" s="602" t="s">
        <v>1611</v>
      </c>
      <c r="D42" s="589">
        <v>2</v>
      </c>
      <c r="E42" s="599"/>
      <c r="F42" s="603">
        <f t="shared" si="1"/>
        <v>0</v>
      </c>
    </row>
    <row r="43" spans="1:6" s="187" customFormat="1" ht="15.6">
      <c r="A43" s="600" t="s">
        <v>1804</v>
      </c>
      <c r="B43" s="601" t="s">
        <v>409</v>
      </c>
      <c r="C43" s="602" t="s">
        <v>1611</v>
      </c>
      <c r="D43" s="589">
        <v>23</v>
      </c>
      <c r="E43" s="599"/>
      <c r="F43" s="603">
        <f t="shared" si="1"/>
        <v>0</v>
      </c>
    </row>
    <row r="44" spans="1:6" s="187" customFormat="1" ht="15.6">
      <c r="A44" s="600" t="s">
        <v>1805</v>
      </c>
      <c r="B44" s="601" t="s">
        <v>410</v>
      </c>
      <c r="C44" s="602" t="s">
        <v>1611</v>
      </c>
      <c r="D44" s="589">
        <v>8</v>
      </c>
      <c r="E44" s="599"/>
      <c r="F44" s="603">
        <f t="shared" si="1"/>
        <v>0</v>
      </c>
    </row>
    <row r="45" spans="1:6" ht="52.8">
      <c r="A45" s="600" t="s">
        <v>1806</v>
      </c>
      <c r="B45" s="616" t="s">
        <v>411</v>
      </c>
      <c r="C45" s="609" t="s">
        <v>360</v>
      </c>
      <c r="D45" s="589">
        <v>10</v>
      </c>
      <c r="E45" s="599"/>
      <c r="F45" s="603">
        <f t="shared" si="1"/>
        <v>0</v>
      </c>
    </row>
    <row r="46" spans="1:6">
      <c r="A46" s="608"/>
      <c r="B46" s="611" t="s">
        <v>412</v>
      </c>
      <c r="C46" s="609"/>
      <c r="D46" s="589">
        <v>0</v>
      </c>
      <c r="E46" s="599"/>
      <c r="F46" s="603">
        <f t="shared" si="1"/>
        <v>0</v>
      </c>
    </row>
    <row r="47" spans="1:6" ht="26.4">
      <c r="A47" s="608"/>
      <c r="B47" s="613" t="s">
        <v>413</v>
      </c>
      <c r="C47" s="609"/>
      <c r="D47" s="589">
        <v>0</v>
      </c>
      <c r="E47" s="599"/>
      <c r="F47" s="603">
        <f t="shared" si="1"/>
        <v>0</v>
      </c>
    </row>
    <row r="48" spans="1:6" s="187" customFormat="1">
      <c r="A48" s="600" t="s">
        <v>1807</v>
      </c>
      <c r="B48" s="601" t="s">
        <v>414</v>
      </c>
      <c r="C48" s="602" t="s">
        <v>415</v>
      </c>
      <c r="D48" s="589">
        <v>7800</v>
      </c>
      <c r="E48" s="599"/>
      <c r="F48" s="603">
        <f t="shared" si="1"/>
        <v>0</v>
      </c>
    </row>
    <row r="49" spans="1:6" ht="28.8">
      <c r="A49" s="600" t="s">
        <v>1808</v>
      </c>
      <c r="B49" s="613" t="s">
        <v>1788</v>
      </c>
      <c r="C49" s="609" t="s">
        <v>1610</v>
      </c>
      <c r="D49" s="589">
        <v>487</v>
      </c>
      <c r="E49" s="599"/>
      <c r="F49" s="603">
        <f t="shared" si="1"/>
        <v>0</v>
      </c>
    </row>
    <row r="50" spans="1:6">
      <c r="A50" s="608"/>
      <c r="B50" s="611" t="s">
        <v>416</v>
      </c>
      <c r="C50" s="609"/>
      <c r="D50" s="598"/>
      <c r="E50" s="599"/>
      <c r="F50" s="589"/>
    </row>
    <row r="51" spans="1:6" ht="26.4">
      <c r="A51" s="596"/>
      <c r="B51" s="613" t="s">
        <v>417</v>
      </c>
      <c r="C51" s="609"/>
      <c r="D51" s="598"/>
      <c r="E51" s="599"/>
      <c r="F51" s="603">
        <f t="shared" ref="F51:F74" si="2">D51*E51</f>
        <v>0</v>
      </c>
    </row>
    <row r="52" spans="1:6">
      <c r="A52" s="596"/>
      <c r="B52" s="612" t="s">
        <v>418</v>
      </c>
      <c r="C52" s="609"/>
      <c r="D52" s="598"/>
      <c r="E52" s="599"/>
      <c r="F52" s="603">
        <f t="shared" si="2"/>
        <v>0</v>
      </c>
    </row>
    <row r="53" spans="1:6" ht="26.4">
      <c r="A53" s="600" t="s">
        <v>1809</v>
      </c>
      <c r="B53" s="613" t="s">
        <v>419</v>
      </c>
      <c r="C53" s="617" t="s">
        <v>1610</v>
      </c>
      <c r="D53" s="589">
        <v>10</v>
      </c>
      <c r="E53" s="599"/>
      <c r="F53" s="603">
        <f t="shared" si="2"/>
        <v>0</v>
      </c>
    </row>
    <row r="54" spans="1:6" s="187" customFormat="1" ht="15.6">
      <c r="A54" s="600" t="s">
        <v>1810</v>
      </c>
      <c r="B54" s="601" t="s">
        <v>420</v>
      </c>
      <c r="C54" s="602" t="s">
        <v>1610</v>
      </c>
      <c r="D54" s="589">
        <v>9</v>
      </c>
      <c r="E54" s="599"/>
      <c r="F54" s="603">
        <f t="shared" si="2"/>
        <v>0</v>
      </c>
    </row>
    <row r="55" spans="1:6" s="187" customFormat="1" ht="15.6">
      <c r="A55" s="600" t="s">
        <v>1811</v>
      </c>
      <c r="B55" s="601" t="s">
        <v>421</v>
      </c>
      <c r="C55" s="602" t="s">
        <v>1610</v>
      </c>
      <c r="D55" s="589">
        <v>13</v>
      </c>
      <c r="E55" s="599"/>
      <c r="F55" s="603">
        <f t="shared" si="2"/>
        <v>0</v>
      </c>
    </row>
    <row r="56" spans="1:6" s="187" customFormat="1" ht="15.6">
      <c r="A56" s="600" t="s">
        <v>1812</v>
      </c>
      <c r="B56" s="601" t="s">
        <v>422</v>
      </c>
      <c r="C56" s="602" t="s">
        <v>1610</v>
      </c>
      <c r="D56" s="589">
        <v>4</v>
      </c>
      <c r="E56" s="599"/>
      <c r="F56" s="603">
        <f t="shared" si="2"/>
        <v>0</v>
      </c>
    </row>
    <row r="57" spans="1:6">
      <c r="A57" s="608"/>
      <c r="B57" s="612" t="s">
        <v>423</v>
      </c>
      <c r="C57" s="609"/>
      <c r="D57" s="589">
        <v>0</v>
      </c>
      <c r="E57" s="599"/>
      <c r="F57" s="603">
        <f t="shared" si="2"/>
        <v>0</v>
      </c>
    </row>
    <row r="58" spans="1:6" ht="26.4">
      <c r="A58" s="600" t="s">
        <v>1813</v>
      </c>
      <c r="B58" s="613" t="s">
        <v>424</v>
      </c>
      <c r="C58" s="598" t="s">
        <v>1610</v>
      </c>
      <c r="D58" s="589">
        <v>32</v>
      </c>
      <c r="E58" s="599"/>
      <c r="F58" s="603">
        <f t="shared" si="2"/>
        <v>0</v>
      </c>
    </row>
    <row r="59" spans="1:6" s="187" customFormat="1" ht="15.6">
      <c r="A59" s="600" t="s">
        <v>1814</v>
      </c>
      <c r="B59" s="601" t="s">
        <v>425</v>
      </c>
      <c r="C59" s="602" t="s">
        <v>1610</v>
      </c>
      <c r="D59" s="589">
        <v>101</v>
      </c>
      <c r="E59" s="599"/>
      <c r="F59" s="603">
        <f t="shared" si="2"/>
        <v>0</v>
      </c>
    </row>
    <row r="60" spans="1:6" s="187" customFormat="1" ht="15.6">
      <c r="A60" s="600" t="s">
        <v>1815</v>
      </c>
      <c r="B60" s="601" t="s">
        <v>409</v>
      </c>
      <c r="C60" s="602" t="s">
        <v>1610</v>
      </c>
      <c r="D60" s="589">
        <v>128</v>
      </c>
      <c r="E60" s="599"/>
      <c r="F60" s="603">
        <f t="shared" si="2"/>
        <v>0</v>
      </c>
    </row>
    <row r="61" spans="1:6" s="187" customFormat="1" ht="15.6">
      <c r="A61" s="600" t="s">
        <v>1816</v>
      </c>
      <c r="B61" s="601" t="s">
        <v>426</v>
      </c>
      <c r="C61" s="602" t="s">
        <v>1610</v>
      </c>
      <c r="D61" s="589">
        <v>75</v>
      </c>
      <c r="E61" s="599"/>
      <c r="F61" s="603">
        <f t="shared" si="2"/>
        <v>0</v>
      </c>
    </row>
    <row r="62" spans="1:6" s="187" customFormat="1" ht="15.6">
      <c r="A62" s="600" t="s">
        <v>1817</v>
      </c>
      <c r="B62" s="601" t="s">
        <v>408</v>
      </c>
      <c r="C62" s="602" t="s">
        <v>1610</v>
      </c>
      <c r="D62" s="589">
        <v>4</v>
      </c>
      <c r="E62" s="599"/>
      <c r="F62" s="603">
        <f t="shared" si="2"/>
        <v>0</v>
      </c>
    </row>
    <row r="63" spans="1:6" s="187" customFormat="1" ht="15.6">
      <c r="A63" s="600" t="s">
        <v>1818</v>
      </c>
      <c r="B63" s="601" t="s">
        <v>427</v>
      </c>
      <c r="C63" s="602" t="s">
        <v>1610</v>
      </c>
      <c r="D63" s="589">
        <v>18</v>
      </c>
      <c r="E63" s="599"/>
      <c r="F63" s="603">
        <f t="shared" si="2"/>
        <v>0</v>
      </c>
    </row>
    <row r="64" spans="1:6">
      <c r="A64" s="608"/>
      <c r="B64" s="612" t="s">
        <v>428</v>
      </c>
      <c r="C64" s="617"/>
      <c r="D64" s="589">
        <v>0</v>
      </c>
      <c r="E64" s="599"/>
      <c r="F64" s="603">
        <f t="shared" si="2"/>
        <v>0</v>
      </c>
    </row>
    <row r="65" spans="1:6" ht="15.6">
      <c r="A65" s="600" t="s">
        <v>1819</v>
      </c>
      <c r="B65" s="613" t="s">
        <v>429</v>
      </c>
      <c r="C65" s="609" t="s">
        <v>1610</v>
      </c>
      <c r="D65" s="589">
        <v>234</v>
      </c>
      <c r="E65" s="599"/>
      <c r="F65" s="603">
        <f t="shared" si="2"/>
        <v>0</v>
      </c>
    </row>
    <row r="66" spans="1:6" ht="27" thickBot="1">
      <c r="A66" s="600" t="s">
        <v>1820</v>
      </c>
      <c r="B66" s="613" t="s">
        <v>430</v>
      </c>
      <c r="C66" s="609" t="s">
        <v>1610</v>
      </c>
      <c r="D66" s="589">
        <v>6</v>
      </c>
      <c r="E66" s="599"/>
      <c r="F66" s="603">
        <f t="shared" si="2"/>
        <v>0</v>
      </c>
    </row>
    <row r="67" spans="1:6" ht="12.75" customHeight="1" thickTop="1" thickBot="1">
      <c r="A67" s="650"/>
      <c r="B67" s="1575" t="s">
        <v>137</v>
      </c>
      <c r="C67" s="1575"/>
      <c r="D67" s="1575"/>
      <c r="E67" s="1575"/>
      <c r="F67" s="651">
        <f>SUM(F36:F66)</f>
        <v>0</v>
      </c>
    </row>
    <row r="68" spans="1:6" ht="13.8" thickTop="1">
      <c r="A68" s="608"/>
      <c r="B68" s="612" t="s">
        <v>431</v>
      </c>
      <c r="C68" s="617"/>
      <c r="D68" s="589">
        <v>0</v>
      </c>
      <c r="E68" s="599"/>
      <c r="F68" s="603">
        <f t="shared" si="2"/>
        <v>0</v>
      </c>
    </row>
    <row r="69" spans="1:6" ht="39.6">
      <c r="A69" s="600" t="s">
        <v>1821</v>
      </c>
      <c r="B69" s="613" t="s">
        <v>432</v>
      </c>
      <c r="C69" s="609" t="s">
        <v>360</v>
      </c>
      <c r="D69" s="589">
        <v>3</v>
      </c>
      <c r="E69" s="599"/>
      <c r="F69" s="603">
        <f t="shared" si="2"/>
        <v>0</v>
      </c>
    </row>
    <row r="70" spans="1:6" ht="39.6">
      <c r="A70" s="600" t="s">
        <v>1822</v>
      </c>
      <c r="B70" s="613" t="s">
        <v>433</v>
      </c>
      <c r="C70" s="609" t="s">
        <v>360</v>
      </c>
      <c r="D70" s="589">
        <v>6</v>
      </c>
      <c r="E70" s="599"/>
      <c r="F70" s="603">
        <f t="shared" si="2"/>
        <v>0</v>
      </c>
    </row>
    <row r="71" spans="1:6" ht="52.8">
      <c r="A71" s="600" t="s">
        <v>1823</v>
      </c>
      <c r="B71" s="613" t="s">
        <v>434</v>
      </c>
      <c r="C71" s="609" t="s">
        <v>360</v>
      </c>
      <c r="D71" s="589">
        <v>12</v>
      </c>
      <c r="E71" s="599"/>
      <c r="F71" s="603">
        <f t="shared" si="2"/>
        <v>0</v>
      </c>
    </row>
    <row r="72" spans="1:6">
      <c r="A72" s="608"/>
      <c r="B72" s="612" t="s">
        <v>435</v>
      </c>
      <c r="C72" s="609"/>
      <c r="D72" s="589">
        <v>0</v>
      </c>
      <c r="E72" s="599"/>
      <c r="F72" s="603">
        <f t="shared" si="2"/>
        <v>0</v>
      </c>
    </row>
    <row r="73" spans="1:6">
      <c r="A73" s="596"/>
      <c r="B73" s="618" t="s">
        <v>436</v>
      </c>
      <c r="C73" s="609"/>
      <c r="D73" s="589">
        <v>0</v>
      </c>
      <c r="E73" s="599"/>
      <c r="F73" s="603">
        <f t="shared" si="2"/>
        <v>0</v>
      </c>
    </row>
    <row r="74" spans="1:6" ht="26.4">
      <c r="A74" s="600" t="s">
        <v>1824</v>
      </c>
      <c r="B74" s="616" t="s">
        <v>437</v>
      </c>
      <c r="C74" s="609" t="s">
        <v>1610</v>
      </c>
      <c r="D74" s="589">
        <v>490</v>
      </c>
      <c r="E74" s="599"/>
      <c r="F74" s="603">
        <f t="shared" si="2"/>
        <v>0</v>
      </c>
    </row>
    <row r="75" spans="1:6">
      <c r="A75" s="608"/>
      <c r="B75" s="611" t="s">
        <v>438</v>
      </c>
      <c r="C75" s="609"/>
      <c r="D75" s="598"/>
      <c r="E75" s="599"/>
      <c r="F75" s="589"/>
    </row>
    <row r="76" spans="1:6">
      <c r="A76" s="596"/>
      <c r="B76" s="611" t="s">
        <v>439</v>
      </c>
      <c r="C76" s="609"/>
      <c r="D76" s="619"/>
      <c r="E76" s="599"/>
      <c r="F76" s="589"/>
    </row>
    <row r="77" spans="1:6" ht="26.4">
      <c r="A77" s="596"/>
      <c r="B77" s="612" t="s">
        <v>440</v>
      </c>
      <c r="C77" s="609"/>
      <c r="D77" s="619"/>
      <c r="E77" s="599"/>
      <c r="F77" s="589"/>
    </row>
    <row r="78" spans="1:6" ht="26.4">
      <c r="A78" s="596"/>
      <c r="B78" s="620" t="s">
        <v>441</v>
      </c>
      <c r="C78" s="609"/>
      <c r="D78" s="619"/>
      <c r="E78" s="599"/>
      <c r="F78" s="589"/>
    </row>
    <row r="79" spans="1:6" s="187" customFormat="1">
      <c r="A79" s="600" t="s">
        <v>1825</v>
      </c>
      <c r="B79" s="601" t="s">
        <v>442</v>
      </c>
      <c r="C79" s="602" t="s">
        <v>360</v>
      </c>
      <c r="D79" s="589">
        <v>3</v>
      </c>
      <c r="E79" s="546"/>
      <c r="F79" s="603">
        <f t="shared" ref="F79:F97" si="3">D79*E79</f>
        <v>0</v>
      </c>
    </row>
    <row r="80" spans="1:6" s="188" customFormat="1">
      <c r="A80" s="600" t="s">
        <v>1826</v>
      </c>
      <c r="B80" s="613" t="s">
        <v>443</v>
      </c>
      <c r="C80" s="609" t="s">
        <v>360</v>
      </c>
      <c r="D80" s="589">
        <v>3</v>
      </c>
      <c r="E80" s="546"/>
      <c r="F80" s="603">
        <f t="shared" si="3"/>
        <v>0</v>
      </c>
    </row>
    <row r="81" spans="1:6" s="188" customFormat="1" ht="26.4">
      <c r="A81" s="600" t="s">
        <v>1827</v>
      </c>
      <c r="B81" s="613" t="s">
        <v>444</v>
      </c>
      <c r="C81" s="609" t="s">
        <v>360</v>
      </c>
      <c r="D81" s="589">
        <v>1</v>
      </c>
      <c r="E81" s="546"/>
      <c r="F81" s="603">
        <f t="shared" si="3"/>
        <v>0</v>
      </c>
    </row>
    <row r="82" spans="1:6" s="187" customFormat="1">
      <c r="A82" s="600" t="s">
        <v>1828</v>
      </c>
      <c r="B82" s="601" t="s">
        <v>445</v>
      </c>
      <c r="C82" s="602" t="s">
        <v>360</v>
      </c>
      <c r="D82" s="589">
        <v>1</v>
      </c>
      <c r="E82" s="546"/>
      <c r="F82" s="603">
        <f t="shared" si="3"/>
        <v>0</v>
      </c>
    </row>
    <row r="83" spans="1:6" s="187" customFormat="1">
      <c r="A83" s="600" t="s">
        <v>1829</v>
      </c>
      <c r="B83" s="601" t="s">
        <v>446</v>
      </c>
      <c r="C83" s="602" t="s">
        <v>360</v>
      </c>
      <c r="D83" s="589">
        <v>1</v>
      </c>
      <c r="E83" s="546"/>
      <c r="F83" s="603">
        <f t="shared" si="3"/>
        <v>0</v>
      </c>
    </row>
    <row r="84" spans="1:6" s="188" customFormat="1" ht="26.4">
      <c r="A84" s="600" t="s">
        <v>1830</v>
      </c>
      <c r="B84" s="613" t="s">
        <v>447</v>
      </c>
      <c r="C84" s="609" t="s">
        <v>360</v>
      </c>
      <c r="D84" s="589">
        <v>1</v>
      </c>
      <c r="E84" s="546"/>
      <c r="F84" s="603">
        <f t="shared" si="3"/>
        <v>0</v>
      </c>
    </row>
    <row r="85" spans="1:6" s="187" customFormat="1">
      <c r="A85" s="600" t="s">
        <v>1831</v>
      </c>
      <c r="B85" s="601" t="s">
        <v>448</v>
      </c>
      <c r="C85" s="602" t="s">
        <v>360</v>
      </c>
      <c r="D85" s="589">
        <v>1</v>
      </c>
      <c r="E85" s="546"/>
      <c r="F85" s="603">
        <f t="shared" si="3"/>
        <v>0</v>
      </c>
    </row>
    <row r="86" spans="1:6" s="188" customFormat="1">
      <c r="A86" s="621"/>
      <c r="B86" s="622" t="s">
        <v>449</v>
      </c>
      <c r="C86" s="609"/>
      <c r="D86" s="589">
        <v>0</v>
      </c>
      <c r="E86" s="599"/>
      <c r="F86" s="603">
        <f t="shared" si="3"/>
        <v>0</v>
      </c>
    </row>
    <row r="87" spans="1:6" s="187" customFormat="1">
      <c r="A87" s="600" t="s">
        <v>1832</v>
      </c>
      <c r="B87" s="601" t="s">
        <v>450</v>
      </c>
      <c r="C87" s="602" t="s">
        <v>360</v>
      </c>
      <c r="D87" s="589">
        <v>3</v>
      </c>
      <c r="E87" s="546"/>
      <c r="F87" s="603">
        <f t="shared" si="3"/>
        <v>0</v>
      </c>
    </row>
    <row r="88" spans="1:6" s="188" customFormat="1" ht="26.4">
      <c r="A88" s="600" t="s">
        <v>1833</v>
      </c>
      <c r="B88" s="613" t="s">
        <v>451</v>
      </c>
      <c r="C88" s="609" t="s">
        <v>360</v>
      </c>
      <c r="D88" s="589">
        <v>3</v>
      </c>
      <c r="E88" s="546"/>
      <c r="F88" s="603">
        <f t="shared" si="3"/>
        <v>0</v>
      </c>
    </row>
    <row r="89" spans="1:6" s="188" customFormat="1" ht="26.4">
      <c r="A89" s="600" t="s">
        <v>1834</v>
      </c>
      <c r="B89" s="613" t="s">
        <v>452</v>
      </c>
      <c r="C89" s="609" t="s">
        <v>360</v>
      </c>
      <c r="D89" s="589">
        <v>1</v>
      </c>
      <c r="E89" s="546"/>
      <c r="F89" s="603">
        <f t="shared" si="3"/>
        <v>0</v>
      </c>
    </row>
    <row r="90" spans="1:6">
      <c r="A90" s="600" t="s">
        <v>1835</v>
      </c>
      <c r="B90" s="613" t="s">
        <v>453</v>
      </c>
      <c r="C90" s="609" t="s">
        <v>360</v>
      </c>
      <c r="D90" s="589">
        <v>1</v>
      </c>
      <c r="E90" s="546"/>
      <c r="F90" s="603">
        <f t="shared" si="3"/>
        <v>0</v>
      </c>
    </row>
    <row r="91" spans="1:6" s="187" customFormat="1">
      <c r="A91" s="600" t="s">
        <v>1836</v>
      </c>
      <c r="B91" s="601" t="s">
        <v>454</v>
      </c>
      <c r="C91" s="602" t="s">
        <v>360</v>
      </c>
      <c r="D91" s="589">
        <v>1</v>
      </c>
      <c r="E91" s="546"/>
      <c r="F91" s="603">
        <f t="shared" si="3"/>
        <v>0</v>
      </c>
    </row>
    <row r="92" spans="1:6" s="188" customFormat="1" ht="26.4">
      <c r="A92" s="600" t="s">
        <v>1837</v>
      </c>
      <c r="B92" s="613" t="s">
        <v>455</v>
      </c>
      <c r="C92" s="609" t="s">
        <v>360</v>
      </c>
      <c r="D92" s="589">
        <v>1</v>
      </c>
      <c r="E92" s="546"/>
      <c r="F92" s="603">
        <f t="shared" si="3"/>
        <v>0</v>
      </c>
    </row>
    <row r="93" spans="1:6" s="187" customFormat="1" ht="13.8" thickBot="1">
      <c r="A93" s="623"/>
      <c r="B93" s="601" t="s">
        <v>456</v>
      </c>
      <c r="C93" s="602" t="s">
        <v>360</v>
      </c>
      <c r="D93" s="589">
        <v>1</v>
      </c>
      <c r="E93" s="546"/>
      <c r="F93" s="603">
        <f t="shared" si="3"/>
        <v>0</v>
      </c>
    </row>
    <row r="94" spans="1:6" ht="12.75" customHeight="1" thickTop="1" thickBot="1">
      <c r="A94" s="650"/>
      <c r="B94" s="1575" t="s">
        <v>137</v>
      </c>
      <c r="C94" s="1575"/>
      <c r="D94" s="1575"/>
      <c r="E94" s="1575"/>
      <c r="F94" s="651">
        <f>SUM(F68:F93)</f>
        <v>0</v>
      </c>
    </row>
    <row r="95" spans="1:6" s="188" customFormat="1" ht="13.8" thickTop="1">
      <c r="A95" s="596"/>
      <c r="B95" s="622" t="s">
        <v>457</v>
      </c>
      <c r="C95" s="609"/>
      <c r="D95" s="589">
        <v>0</v>
      </c>
      <c r="E95" s="599"/>
      <c r="F95" s="603">
        <f t="shared" si="3"/>
        <v>0</v>
      </c>
    </row>
    <row r="96" spans="1:6" s="188" customFormat="1">
      <c r="A96" s="596"/>
      <c r="B96" s="620" t="s">
        <v>458</v>
      </c>
      <c r="C96" s="609"/>
      <c r="D96" s="589">
        <v>0</v>
      </c>
      <c r="E96" s="599"/>
      <c r="F96" s="603">
        <f t="shared" si="3"/>
        <v>0</v>
      </c>
    </row>
    <row r="97" spans="1:6" s="188" customFormat="1">
      <c r="A97" s="600" t="s">
        <v>1838</v>
      </c>
      <c r="B97" s="613" t="s">
        <v>459</v>
      </c>
      <c r="C97" s="609" t="s">
        <v>360</v>
      </c>
      <c r="D97" s="589">
        <v>2</v>
      </c>
      <c r="E97" s="546"/>
      <c r="F97" s="603">
        <f t="shared" si="3"/>
        <v>0</v>
      </c>
    </row>
    <row r="98" spans="1:6" s="187" customFormat="1">
      <c r="A98" s="600" t="s">
        <v>1839</v>
      </c>
      <c r="B98" s="601" t="s">
        <v>460</v>
      </c>
      <c r="C98" s="602" t="s">
        <v>360</v>
      </c>
      <c r="D98" s="589">
        <v>5</v>
      </c>
      <c r="E98" s="546"/>
      <c r="F98" s="603">
        <f t="shared" ref="F98:F120" si="4">D98*E98</f>
        <v>0</v>
      </c>
    </row>
    <row r="99" spans="1:6" s="187" customFormat="1">
      <c r="A99" s="600" t="s">
        <v>1840</v>
      </c>
      <c r="B99" s="601" t="s">
        <v>461</v>
      </c>
      <c r="C99" s="602" t="s">
        <v>360</v>
      </c>
      <c r="D99" s="589">
        <v>4</v>
      </c>
      <c r="E99" s="546"/>
      <c r="F99" s="603">
        <f t="shared" si="4"/>
        <v>0</v>
      </c>
    </row>
    <row r="100" spans="1:6" s="188" customFormat="1">
      <c r="A100" s="600" t="s">
        <v>1841</v>
      </c>
      <c r="B100" s="613" t="s">
        <v>462</v>
      </c>
      <c r="C100" s="609" t="s">
        <v>360</v>
      </c>
      <c r="D100" s="589">
        <v>2</v>
      </c>
      <c r="E100" s="546"/>
      <c r="F100" s="603">
        <f t="shared" si="4"/>
        <v>0</v>
      </c>
    </row>
    <row r="101" spans="1:6" s="188" customFormat="1" ht="26.4">
      <c r="A101" s="600" t="s">
        <v>1842</v>
      </c>
      <c r="B101" s="613" t="s">
        <v>463</v>
      </c>
      <c r="C101" s="609" t="s">
        <v>360</v>
      </c>
      <c r="D101" s="589">
        <v>3</v>
      </c>
      <c r="E101" s="546"/>
      <c r="F101" s="603">
        <f t="shared" si="4"/>
        <v>0</v>
      </c>
    </row>
    <row r="102" spans="1:6" s="188" customFormat="1" ht="26.4">
      <c r="A102" s="600" t="s">
        <v>1843</v>
      </c>
      <c r="B102" s="613" t="s">
        <v>464</v>
      </c>
      <c r="C102" s="609" t="s">
        <v>360</v>
      </c>
      <c r="D102" s="589">
        <v>2</v>
      </c>
      <c r="E102" s="546"/>
      <c r="F102" s="603">
        <f t="shared" si="4"/>
        <v>0</v>
      </c>
    </row>
    <row r="103" spans="1:6" s="188" customFormat="1" ht="26.4">
      <c r="A103" s="600" t="s">
        <v>1844</v>
      </c>
      <c r="B103" s="613" t="s">
        <v>465</v>
      </c>
      <c r="C103" s="609" t="s">
        <v>360</v>
      </c>
      <c r="D103" s="589">
        <v>2</v>
      </c>
      <c r="E103" s="546"/>
      <c r="F103" s="603">
        <f t="shared" si="4"/>
        <v>0</v>
      </c>
    </row>
    <row r="104" spans="1:6" s="187" customFormat="1">
      <c r="A104" s="600" t="s">
        <v>1845</v>
      </c>
      <c r="B104" s="601" t="s">
        <v>466</v>
      </c>
      <c r="C104" s="602" t="s">
        <v>360</v>
      </c>
      <c r="D104" s="589">
        <v>2</v>
      </c>
      <c r="E104" s="546"/>
      <c r="F104" s="603">
        <f t="shared" si="4"/>
        <v>0</v>
      </c>
    </row>
    <row r="105" spans="1:6" s="187" customFormat="1">
      <c r="A105" s="600" t="s">
        <v>1846</v>
      </c>
      <c r="B105" s="601" t="s">
        <v>467</v>
      </c>
      <c r="C105" s="602" t="s">
        <v>360</v>
      </c>
      <c r="D105" s="589">
        <v>1</v>
      </c>
      <c r="E105" s="546"/>
      <c r="F105" s="603">
        <f t="shared" si="4"/>
        <v>0</v>
      </c>
    </row>
    <row r="106" spans="1:6" s="187" customFormat="1">
      <c r="A106" s="600" t="s">
        <v>1847</v>
      </c>
      <c r="B106" s="601" t="s">
        <v>468</v>
      </c>
      <c r="C106" s="602" t="s">
        <v>360</v>
      </c>
      <c r="D106" s="589">
        <v>1</v>
      </c>
      <c r="E106" s="546"/>
      <c r="F106" s="603">
        <f t="shared" si="4"/>
        <v>0</v>
      </c>
    </row>
    <row r="107" spans="1:6" s="187" customFormat="1">
      <c r="A107" s="600" t="s">
        <v>1848</v>
      </c>
      <c r="B107" s="601" t="s">
        <v>469</v>
      </c>
      <c r="C107" s="602" t="s">
        <v>360</v>
      </c>
      <c r="D107" s="589">
        <v>1</v>
      </c>
      <c r="E107" s="546"/>
      <c r="F107" s="603">
        <f t="shared" si="4"/>
        <v>0</v>
      </c>
    </row>
    <row r="108" spans="1:6" s="187" customFormat="1">
      <c r="A108" s="600" t="s">
        <v>1849</v>
      </c>
      <c r="B108" s="601" t="s">
        <v>470</v>
      </c>
      <c r="C108" s="602" t="s">
        <v>360</v>
      </c>
      <c r="D108" s="589">
        <v>1</v>
      </c>
      <c r="E108" s="546"/>
      <c r="F108" s="603">
        <f t="shared" si="4"/>
        <v>0</v>
      </c>
    </row>
    <row r="109" spans="1:6" s="188" customFormat="1">
      <c r="A109" s="621"/>
      <c r="B109" s="624" t="s">
        <v>471</v>
      </c>
      <c r="C109" s="609"/>
      <c r="D109" s="589">
        <v>0</v>
      </c>
      <c r="E109" s="599"/>
      <c r="F109" s="603">
        <f t="shared" si="4"/>
        <v>0</v>
      </c>
    </row>
    <row r="110" spans="1:6" s="188" customFormat="1" ht="28.8">
      <c r="A110" s="600" t="s">
        <v>1850</v>
      </c>
      <c r="B110" s="613" t="s">
        <v>1789</v>
      </c>
      <c r="C110" s="609" t="s">
        <v>360</v>
      </c>
      <c r="D110" s="589">
        <v>1</v>
      </c>
      <c r="E110" s="546"/>
      <c r="F110" s="603">
        <f t="shared" si="4"/>
        <v>0</v>
      </c>
    </row>
    <row r="111" spans="1:6" s="187" customFormat="1">
      <c r="A111" s="600" t="s">
        <v>1851</v>
      </c>
      <c r="B111" s="601" t="s">
        <v>472</v>
      </c>
      <c r="C111" s="602" t="s">
        <v>360</v>
      </c>
      <c r="D111" s="589">
        <v>1</v>
      </c>
      <c r="E111" s="546"/>
      <c r="F111" s="603">
        <f t="shared" si="4"/>
        <v>0</v>
      </c>
    </row>
    <row r="112" spans="1:6" s="187" customFormat="1" ht="15.6">
      <c r="A112" s="600" t="s">
        <v>1852</v>
      </c>
      <c r="B112" s="601" t="s">
        <v>1790</v>
      </c>
      <c r="C112" s="602" t="s">
        <v>360</v>
      </c>
      <c r="D112" s="589">
        <v>1</v>
      </c>
      <c r="E112" s="546"/>
      <c r="F112" s="603">
        <f t="shared" si="4"/>
        <v>0</v>
      </c>
    </row>
    <row r="113" spans="1:6" s="187" customFormat="1" ht="26.4">
      <c r="A113" s="600" t="s">
        <v>1853</v>
      </c>
      <c r="B113" s="601" t="s">
        <v>473</v>
      </c>
      <c r="C113" s="602" t="s">
        <v>360</v>
      </c>
      <c r="D113" s="589">
        <v>1</v>
      </c>
      <c r="E113" s="546"/>
      <c r="F113" s="603">
        <f t="shared" si="4"/>
        <v>0</v>
      </c>
    </row>
    <row r="114" spans="1:6" s="187" customFormat="1" ht="26.4">
      <c r="A114" s="600" t="s">
        <v>1854</v>
      </c>
      <c r="B114" s="601" t="s">
        <v>474</v>
      </c>
      <c r="C114" s="602" t="s">
        <v>360</v>
      </c>
      <c r="D114" s="589">
        <v>1</v>
      </c>
      <c r="E114" s="546"/>
      <c r="F114" s="603">
        <f t="shared" si="4"/>
        <v>0</v>
      </c>
    </row>
    <row r="115" spans="1:6" s="187" customFormat="1">
      <c r="A115" s="600" t="s">
        <v>1855</v>
      </c>
      <c r="B115" s="601" t="s">
        <v>475</v>
      </c>
      <c r="C115" s="602" t="s">
        <v>360</v>
      </c>
      <c r="D115" s="589">
        <v>1</v>
      </c>
      <c r="E115" s="546"/>
      <c r="F115" s="603">
        <f t="shared" si="4"/>
        <v>0</v>
      </c>
    </row>
    <row r="116" spans="1:6">
      <c r="A116" s="608"/>
      <c r="B116" s="611" t="s">
        <v>476</v>
      </c>
      <c r="C116" s="609"/>
      <c r="D116" s="589">
        <v>0</v>
      </c>
      <c r="E116" s="599"/>
      <c r="F116" s="603">
        <f t="shared" si="4"/>
        <v>0</v>
      </c>
    </row>
    <row r="117" spans="1:6">
      <c r="A117" s="596"/>
      <c r="B117" s="620" t="s">
        <v>477</v>
      </c>
      <c r="C117" s="609"/>
      <c r="D117" s="589">
        <v>0</v>
      </c>
      <c r="E117" s="599"/>
      <c r="F117" s="603">
        <f t="shared" si="4"/>
        <v>0</v>
      </c>
    </row>
    <row r="118" spans="1:6">
      <c r="A118" s="596"/>
      <c r="B118" s="613"/>
      <c r="C118" s="609"/>
      <c r="D118" s="589">
        <v>0</v>
      </c>
      <c r="E118" s="599"/>
      <c r="F118" s="603">
        <f t="shared" si="4"/>
        <v>0</v>
      </c>
    </row>
    <row r="119" spans="1:6" ht="26.4">
      <c r="A119" s="600" t="s">
        <v>1856</v>
      </c>
      <c r="B119" s="613" t="s">
        <v>478</v>
      </c>
      <c r="C119" s="609" t="s">
        <v>360</v>
      </c>
      <c r="D119" s="589">
        <v>1</v>
      </c>
      <c r="E119" s="546"/>
      <c r="F119" s="603">
        <f t="shared" si="4"/>
        <v>0</v>
      </c>
    </row>
    <row r="120" spans="1:6" ht="26.4">
      <c r="A120" s="600" t="s">
        <v>1857</v>
      </c>
      <c r="B120" s="613" t="s">
        <v>479</v>
      </c>
      <c r="C120" s="609" t="s">
        <v>360</v>
      </c>
      <c r="D120" s="589">
        <v>1</v>
      </c>
      <c r="E120" s="546"/>
      <c r="F120" s="603">
        <f t="shared" si="4"/>
        <v>0</v>
      </c>
    </row>
    <row r="121" spans="1:6" ht="26.4">
      <c r="A121" s="608"/>
      <c r="B121" s="622" t="s">
        <v>480</v>
      </c>
      <c r="C121" s="609"/>
      <c r="D121" s="625"/>
      <c r="E121" s="599"/>
      <c r="F121" s="603">
        <f t="shared" ref="F121:F142" si="5">D121*E121</f>
        <v>0</v>
      </c>
    </row>
    <row r="122" spans="1:6" ht="26.4">
      <c r="A122" s="600" t="s">
        <v>1858</v>
      </c>
      <c r="B122" s="613" t="s">
        <v>481</v>
      </c>
      <c r="C122" s="609" t="s">
        <v>360</v>
      </c>
      <c r="D122" s="589">
        <v>1</v>
      </c>
      <c r="E122" s="546"/>
      <c r="F122" s="603">
        <f t="shared" si="5"/>
        <v>0</v>
      </c>
    </row>
    <row r="123" spans="1:6" ht="27" thickBot="1">
      <c r="A123" s="600" t="s">
        <v>1859</v>
      </c>
      <c r="B123" s="613" t="s">
        <v>482</v>
      </c>
      <c r="C123" s="609" t="s">
        <v>360</v>
      </c>
      <c r="D123" s="589">
        <v>1</v>
      </c>
      <c r="E123" s="546"/>
      <c r="F123" s="603">
        <f t="shared" si="5"/>
        <v>0</v>
      </c>
    </row>
    <row r="124" spans="1:6" ht="12.75" customHeight="1" thickTop="1" thickBot="1">
      <c r="A124" s="650"/>
      <c r="B124" s="1575" t="s">
        <v>137</v>
      </c>
      <c r="C124" s="1575"/>
      <c r="D124" s="1575"/>
      <c r="E124" s="1575"/>
      <c r="F124" s="651">
        <f>SUM(F95:F123)</f>
        <v>0</v>
      </c>
    </row>
    <row r="125" spans="1:6" s="188" customFormat="1" ht="13.8" thickTop="1">
      <c r="A125" s="621"/>
      <c r="B125" s="611" t="s">
        <v>483</v>
      </c>
      <c r="C125" s="609"/>
      <c r="D125" s="589">
        <v>0</v>
      </c>
      <c r="E125" s="599"/>
      <c r="F125" s="603">
        <f t="shared" si="5"/>
        <v>0</v>
      </c>
    </row>
    <row r="126" spans="1:6">
      <c r="A126" s="600"/>
      <c r="B126" s="611" t="s">
        <v>439</v>
      </c>
      <c r="C126" s="609"/>
      <c r="D126" s="589">
        <v>0</v>
      </c>
      <c r="E126" s="599"/>
      <c r="F126" s="603">
        <f t="shared" si="5"/>
        <v>0</v>
      </c>
    </row>
    <row r="127" spans="1:6" s="188" customFormat="1" ht="26.4">
      <c r="A127" s="596"/>
      <c r="B127" s="620" t="s">
        <v>484</v>
      </c>
      <c r="C127" s="609"/>
      <c r="D127" s="589">
        <v>0</v>
      </c>
      <c r="E127" s="599"/>
      <c r="F127" s="603">
        <f t="shared" si="5"/>
        <v>0</v>
      </c>
    </row>
    <row r="128" spans="1:6" s="187" customFormat="1">
      <c r="A128" s="600" t="s">
        <v>1860</v>
      </c>
      <c r="B128" s="601" t="s">
        <v>442</v>
      </c>
      <c r="C128" s="602" t="s">
        <v>360</v>
      </c>
      <c r="D128" s="589">
        <v>3</v>
      </c>
      <c r="E128" s="546"/>
      <c r="F128" s="603">
        <f t="shared" si="5"/>
        <v>0</v>
      </c>
    </row>
    <row r="129" spans="1:6">
      <c r="A129" s="600" t="s">
        <v>1861</v>
      </c>
      <c r="B129" s="613" t="s">
        <v>443</v>
      </c>
      <c r="C129" s="609" t="s">
        <v>360</v>
      </c>
      <c r="D129" s="589">
        <v>3</v>
      </c>
      <c r="E129" s="546"/>
      <c r="F129" s="603">
        <f t="shared" si="5"/>
        <v>0</v>
      </c>
    </row>
    <row r="130" spans="1:6" ht="26.4">
      <c r="A130" s="600" t="s">
        <v>1862</v>
      </c>
      <c r="B130" s="613" t="s">
        <v>444</v>
      </c>
      <c r="C130" s="609" t="s">
        <v>360</v>
      </c>
      <c r="D130" s="589">
        <v>1</v>
      </c>
      <c r="E130" s="546"/>
      <c r="F130" s="603">
        <f t="shared" si="5"/>
        <v>0</v>
      </c>
    </row>
    <row r="131" spans="1:6" s="187" customFormat="1">
      <c r="A131" s="600" t="s">
        <v>1863</v>
      </c>
      <c r="B131" s="601" t="s">
        <v>445</v>
      </c>
      <c r="C131" s="602" t="s">
        <v>360</v>
      </c>
      <c r="D131" s="589">
        <v>1</v>
      </c>
      <c r="E131" s="546"/>
      <c r="F131" s="603">
        <f t="shared" si="5"/>
        <v>0</v>
      </c>
    </row>
    <row r="132" spans="1:6" s="187" customFormat="1">
      <c r="A132" s="600" t="s">
        <v>1864</v>
      </c>
      <c r="B132" s="601" t="s">
        <v>446</v>
      </c>
      <c r="C132" s="602" t="s">
        <v>360</v>
      </c>
      <c r="D132" s="589">
        <v>1</v>
      </c>
      <c r="E132" s="546"/>
      <c r="F132" s="603">
        <f t="shared" si="5"/>
        <v>0</v>
      </c>
    </row>
    <row r="133" spans="1:6" ht="26.4">
      <c r="A133" s="600" t="s">
        <v>1865</v>
      </c>
      <c r="B133" s="613" t="s">
        <v>447</v>
      </c>
      <c r="C133" s="609" t="s">
        <v>360</v>
      </c>
      <c r="D133" s="589">
        <v>1</v>
      </c>
      <c r="E133" s="546"/>
      <c r="F133" s="603">
        <f t="shared" si="5"/>
        <v>0</v>
      </c>
    </row>
    <row r="134" spans="1:6" s="187" customFormat="1">
      <c r="A134" s="600" t="s">
        <v>1866</v>
      </c>
      <c r="B134" s="601" t="s">
        <v>448</v>
      </c>
      <c r="C134" s="602" t="s">
        <v>360</v>
      </c>
      <c r="D134" s="589">
        <v>1</v>
      </c>
      <c r="E134" s="546"/>
      <c r="F134" s="603">
        <f t="shared" si="5"/>
        <v>0</v>
      </c>
    </row>
    <row r="135" spans="1:6">
      <c r="A135" s="608"/>
      <c r="B135" s="622" t="s">
        <v>449</v>
      </c>
      <c r="C135" s="609"/>
      <c r="D135" s="589">
        <v>0</v>
      </c>
      <c r="E135" s="599"/>
      <c r="F135" s="603">
        <f t="shared" si="5"/>
        <v>0</v>
      </c>
    </row>
    <row r="136" spans="1:6" s="187" customFormat="1">
      <c r="A136" s="600" t="s">
        <v>1867</v>
      </c>
      <c r="B136" s="601" t="s">
        <v>450</v>
      </c>
      <c r="C136" s="602" t="s">
        <v>360</v>
      </c>
      <c r="D136" s="589">
        <v>3</v>
      </c>
      <c r="E136" s="546"/>
      <c r="F136" s="603">
        <f t="shared" si="5"/>
        <v>0</v>
      </c>
    </row>
    <row r="137" spans="1:6" ht="26.4">
      <c r="A137" s="600" t="s">
        <v>1868</v>
      </c>
      <c r="B137" s="613" t="s">
        <v>451</v>
      </c>
      <c r="C137" s="609" t="s">
        <v>360</v>
      </c>
      <c r="D137" s="589">
        <v>3</v>
      </c>
      <c r="E137" s="546"/>
      <c r="F137" s="603">
        <f t="shared" si="5"/>
        <v>0</v>
      </c>
    </row>
    <row r="138" spans="1:6" ht="26.4">
      <c r="A138" s="600" t="s">
        <v>1869</v>
      </c>
      <c r="B138" s="613" t="s">
        <v>452</v>
      </c>
      <c r="C138" s="609" t="s">
        <v>360</v>
      </c>
      <c r="D138" s="589">
        <v>1</v>
      </c>
      <c r="E138" s="546"/>
      <c r="F138" s="603">
        <f t="shared" si="5"/>
        <v>0</v>
      </c>
    </row>
    <row r="139" spans="1:6" s="187" customFormat="1">
      <c r="A139" s="600" t="s">
        <v>1870</v>
      </c>
      <c r="B139" s="601" t="s">
        <v>453</v>
      </c>
      <c r="C139" s="602" t="s">
        <v>360</v>
      </c>
      <c r="D139" s="589">
        <v>1</v>
      </c>
      <c r="E139" s="546"/>
      <c r="F139" s="603">
        <f t="shared" si="5"/>
        <v>0</v>
      </c>
    </row>
    <row r="140" spans="1:6" s="187" customFormat="1">
      <c r="A140" s="600" t="s">
        <v>1871</v>
      </c>
      <c r="B140" s="601" t="s">
        <v>454</v>
      </c>
      <c r="C140" s="602" t="s">
        <v>360</v>
      </c>
      <c r="D140" s="589">
        <v>1</v>
      </c>
      <c r="E140" s="546"/>
      <c r="F140" s="603">
        <f t="shared" si="5"/>
        <v>0</v>
      </c>
    </row>
    <row r="141" spans="1:6" ht="26.4">
      <c r="A141" s="600" t="s">
        <v>1872</v>
      </c>
      <c r="B141" s="613" t="s">
        <v>455</v>
      </c>
      <c r="C141" s="609" t="s">
        <v>360</v>
      </c>
      <c r="D141" s="589">
        <v>1</v>
      </c>
      <c r="E141" s="546"/>
      <c r="F141" s="603">
        <f t="shared" si="5"/>
        <v>0</v>
      </c>
    </row>
    <row r="142" spans="1:6" s="187" customFormat="1">
      <c r="A142" s="623"/>
      <c r="B142" s="601" t="s">
        <v>456</v>
      </c>
      <c r="C142" s="602" t="s">
        <v>360</v>
      </c>
      <c r="D142" s="589">
        <v>1</v>
      </c>
      <c r="E142" s="546"/>
      <c r="F142" s="603">
        <f t="shared" si="5"/>
        <v>0</v>
      </c>
    </row>
    <row r="143" spans="1:6">
      <c r="A143" s="596"/>
      <c r="B143" s="622" t="s">
        <v>457</v>
      </c>
      <c r="C143" s="609"/>
      <c r="D143" s="598"/>
      <c r="E143" s="626"/>
      <c r="F143" s="603">
        <f t="shared" ref="F143:F164" si="6">D143*E143</f>
        <v>0</v>
      </c>
    </row>
    <row r="144" spans="1:6">
      <c r="A144" s="596"/>
      <c r="B144" s="620" t="s">
        <v>458</v>
      </c>
      <c r="C144" s="609"/>
      <c r="D144" s="598"/>
      <c r="E144" s="626"/>
      <c r="F144" s="603">
        <f t="shared" si="6"/>
        <v>0</v>
      </c>
    </row>
    <row r="145" spans="1:6">
      <c r="A145" s="600" t="s">
        <v>1873</v>
      </c>
      <c r="B145" s="613" t="s">
        <v>459</v>
      </c>
      <c r="C145" s="609" t="s">
        <v>360</v>
      </c>
      <c r="D145" s="589">
        <v>2</v>
      </c>
      <c r="E145" s="546"/>
      <c r="F145" s="603">
        <f t="shared" si="6"/>
        <v>0</v>
      </c>
    </row>
    <row r="146" spans="1:6" s="187" customFormat="1">
      <c r="A146" s="600" t="s">
        <v>1874</v>
      </c>
      <c r="B146" s="601" t="s">
        <v>460</v>
      </c>
      <c r="C146" s="602" t="s">
        <v>360</v>
      </c>
      <c r="D146" s="589">
        <v>5</v>
      </c>
      <c r="E146" s="546"/>
      <c r="F146" s="603">
        <f t="shared" si="6"/>
        <v>0</v>
      </c>
    </row>
    <row r="147" spans="1:6" s="188" customFormat="1">
      <c r="A147" s="600" t="s">
        <v>1875</v>
      </c>
      <c r="B147" s="601" t="s">
        <v>461</v>
      </c>
      <c r="C147" s="602" t="s">
        <v>360</v>
      </c>
      <c r="D147" s="589">
        <v>4</v>
      </c>
      <c r="E147" s="546"/>
      <c r="F147" s="603">
        <f t="shared" si="6"/>
        <v>0</v>
      </c>
    </row>
    <row r="148" spans="1:6" s="188" customFormat="1" ht="13.8" thickBot="1">
      <c r="A148" s="600" t="s">
        <v>1876</v>
      </c>
      <c r="B148" s="613" t="s">
        <v>462</v>
      </c>
      <c r="C148" s="609" t="s">
        <v>360</v>
      </c>
      <c r="D148" s="589">
        <v>2</v>
      </c>
      <c r="E148" s="546"/>
      <c r="F148" s="603">
        <f t="shared" si="6"/>
        <v>0</v>
      </c>
    </row>
    <row r="149" spans="1:6" ht="12.75" customHeight="1" thickTop="1" thickBot="1">
      <c r="A149" s="650"/>
      <c r="B149" s="1575" t="s">
        <v>137</v>
      </c>
      <c r="C149" s="1575"/>
      <c r="D149" s="1575"/>
      <c r="E149" s="1575"/>
      <c r="F149" s="651">
        <f>SUM(F125:F148)</f>
        <v>0</v>
      </c>
    </row>
    <row r="150" spans="1:6" ht="27" thickTop="1">
      <c r="A150" s="600" t="s">
        <v>1877</v>
      </c>
      <c r="B150" s="613" t="s">
        <v>463</v>
      </c>
      <c r="C150" s="609" t="s">
        <v>360</v>
      </c>
      <c r="D150" s="589">
        <v>3</v>
      </c>
      <c r="E150" s="546"/>
      <c r="F150" s="603">
        <f t="shared" si="6"/>
        <v>0</v>
      </c>
    </row>
    <row r="151" spans="1:6" ht="26.4">
      <c r="A151" s="600" t="s">
        <v>1878</v>
      </c>
      <c r="B151" s="613" t="s">
        <v>464</v>
      </c>
      <c r="C151" s="609" t="s">
        <v>360</v>
      </c>
      <c r="D151" s="589">
        <v>2</v>
      </c>
      <c r="E151" s="546"/>
      <c r="F151" s="603">
        <f t="shared" si="6"/>
        <v>0</v>
      </c>
    </row>
    <row r="152" spans="1:6" s="188" customFormat="1" ht="26.4">
      <c r="A152" s="600" t="s">
        <v>1879</v>
      </c>
      <c r="B152" s="613" t="s">
        <v>465</v>
      </c>
      <c r="C152" s="609" t="s">
        <v>360</v>
      </c>
      <c r="D152" s="589">
        <v>2</v>
      </c>
      <c r="E152" s="546"/>
      <c r="F152" s="603">
        <f t="shared" si="6"/>
        <v>0</v>
      </c>
    </row>
    <row r="153" spans="1:6" s="187" customFormat="1">
      <c r="A153" s="600" t="s">
        <v>1880</v>
      </c>
      <c r="B153" s="601" t="s">
        <v>466</v>
      </c>
      <c r="C153" s="602" t="s">
        <v>360</v>
      </c>
      <c r="D153" s="589">
        <v>2</v>
      </c>
      <c r="E153" s="546"/>
      <c r="F153" s="603">
        <f t="shared" si="6"/>
        <v>0</v>
      </c>
    </row>
    <row r="154" spans="1:6" s="188" customFormat="1">
      <c r="A154" s="600" t="s">
        <v>1881</v>
      </c>
      <c r="B154" s="601" t="s">
        <v>467</v>
      </c>
      <c r="C154" s="602" t="s">
        <v>360</v>
      </c>
      <c r="D154" s="589">
        <v>1</v>
      </c>
      <c r="E154" s="546"/>
      <c r="F154" s="603">
        <f t="shared" si="6"/>
        <v>0</v>
      </c>
    </row>
    <row r="155" spans="1:6" s="188" customFormat="1">
      <c r="A155" s="600" t="s">
        <v>1882</v>
      </c>
      <c r="B155" s="601" t="s">
        <v>468</v>
      </c>
      <c r="C155" s="602" t="s">
        <v>360</v>
      </c>
      <c r="D155" s="589">
        <v>1</v>
      </c>
      <c r="E155" s="546"/>
      <c r="F155" s="603">
        <f t="shared" si="6"/>
        <v>0</v>
      </c>
    </row>
    <row r="156" spans="1:6" s="188" customFormat="1">
      <c r="A156" s="600" t="s">
        <v>1883</v>
      </c>
      <c r="B156" s="601" t="s">
        <v>469</v>
      </c>
      <c r="C156" s="602" t="s">
        <v>360</v>
      </c>
      <c r="D156" s="589">
        <v>1</v>
      </c>
      <c r="E156" s="546"/>
      <c r="F156" s="603">
        <f t="shared" si="6"/>
        <v>0</v>
      </c>
    </row>
    <row r="157" spans="1:6" s="187" customFormat="1">
      <c r="A157" s="600" t="s">
        <v>1884</v>
      </c>
      <c r="B157" s="601" t="s">
        <v>470</v>
      </c>
      <c r="C157" s="602" t="s">
        <v>360</v>
      </c>
      <c r="D157" s="589">
        <v>1</v>
      </c>
      <c r="E157" s="546"/>
      <c r="F157" s="603">
        <f t="shared" si="6"/>
        <v>0</v>
      </c>
    </row>
    <row r="158" spans="1:6">
      <c r="A158" s="608"/>
      <c r="B158" s="624" t="s">
        <v>471</v>
      </c>
      <c r="C158" s="609"/>
      <c r="D158" s="589">
        <v>0</v>
      </c>
      <c r="E158" s="599"/>
      <c r="F158" s="603">
        <f t="shared" si="6"/>
        <v>0</v>
      </c>
    </row>
    <row r="159" spans="1:6" ht="28.8">
      <c r="A159" s="600" t="s">
        <v>1885</v>
      </c>
      <c r="B159" s="613" t="s">
        <v>1789</v>
      </c>
      <c r="C159" s="609" t="s">
        <v>360</v>
      </c>
      <c r="D159" s="589">
        <v>1</v>
      </c>
      <c r="E159" s="546"/>
      <c r="F159" s="603">
        <f t="shared" si="6"/>
        <v>0</v>
      </c>
    </row>
    <row r="160" spans="1:6" s="187" customFormat="1">
      <c r="A160" s="600" t="s">
        <v>1886</v>
      </c>
      <c r="B160" s="601" t="s">
        <v>472</v>
      </c>
      <c r="C160" s="602" t="s">
        <v>360</v>
      </c>
      <c r="D160" s="589">
        <v>1</v>
      </c>
      <c r="E160" s="546"/>
      <c r="F160" s="603">
        <f t="shared" si="6"/>
        <v>0</v>
      </c>
    </row>
    <row r="161" spans="1:6" s="187" customFormat="1" ht="15.6">
      <c r="A161" s="600" t="s">
        <v>1887</v>
      </c>
      <c r="B161" s="601" t="s">
        <v>1790</v>
      </c>
      <c r="C161" s="602" t="s">
        <v>360</v>
      </c>
      <c r="D161" s="589">
        <v>1</v>
      </c>
      <c r="E161" s="546"/>
      <c r="F161" s="603">
        <f t="shared" si="6"/>
        <v>0</v>
      </c>
    </row>
    <row r="162" spans="1:6" ht="26.4">
      <c r="A162" s="600" t="s">
        <v>1888</v>
      </c>
      <c r="B162" s="613" t="s">
        <v>473</v>
      </c>
      <c r="C162" s="609" t="s">
        <v>360</v>
      </c>
      <c r="D162" s="589">
        <v>1</v>
      </c>
      <c r="E162" s="546"/>
      <c r="F162" s="603">
        <f t="shared" si="6"/>
        <v>0</v>
      </c>
    </row>
    <row r="163" spans="1:6" ht="26.4">
      <c r="A163" s="600" t="s">
        <v>1889</v>
      </c>
      <c r="B163" s="613" t="s">
        <v>474</v>
      </c>
      <c r="C163" s="609" t="s">
        <v>360</v>
      </c>
      <c r="D163" s="589">
        <v>1</v>
      </c>
      <c r="E163" s="546"/>
      <c r="F163" s="603">
        <f t="shared" si="6"/>
        <v>0</v>
      </c>
    </row>
    <row r="164" spans="1:6" s="187" customFormat="1">
      <c r="A164" s="600" t="s">
        <v>1890</v>
      </c>
      <c r="B164" s="601" t="s">
        <v>475</v>
      </c>
      <c r="C164" s="602" t="s">
        <v>360</v>
      </c>
      <c r="D164" s="589">
        <v>1</v>
      </c>
      <c r="E164" s="546"/>
      <c r="F164" s="603">
        <f t="shared" si="6"/>
        <v>0</v>
      </c>
    </row>
    <row r="165" spans="1:6" s="187" customFormat="1">
      <c r="A165" s="623"/>
      <c r="B165" s="611" t="s">
        <v>476</v>
      </c>
      <c r="C165" s="609"/>
      <c r="D165" s="625"/>
      <c r="E165" s="599"/>
      <c r="F165" s="603">
        <f t="shared" ref="F165:F189" si="7">D165*E165</f>
        <v>0</v>
      </c>
    </row>
    <row r="166" spans="1:6" s="187" customFormat="1">
      <c r="A166" s="596"/>
      <c r="B166" s="620" t="s">
        <v>485</v>
      </c>
      <c r="C166" s="609"/>
      <c r="D166" s="625"/>
      <c r="E166" s="599"/>
      <c r="F166" s="603">
        <f t="shared" si="7"/>
        <v>0</v>
      </c>
    </row>
    <row r="167" spans="1:6" ht="26.4">
      <c r="A167" s="600" t="s">
        <v>1891</v>
      </c>
      <c r="B167" s="613" t="s">
        <v>478</v>
      </c>
      <c r="C167" s="609" t="s">
        <v>360</v>
      </c>
      <c r="D167" s="589">
        <v>1</v>
      </c>
      <c r="E167" s="546"/>
      <c r="F167" s="603">
        <f t="shared" si="7"/>
        <v>0</v>
      </c>
    </row>
    <row r="168" spans="1:6" ht="26.4">
      <c r="A168" s="600" t="s">
        <v>1892</v>
      </c>
      <c r="B168" s="613" t="s">
        <v>479</v>
      </c>
      <c r="C168" s="609" t="s">
        <v>360</v>
      </c>
      <c r="D168" s="589">
        <v>1</v>
      </c>
      <c r="E168" s="546"/>
      <c r="F168" s="603">
        <f t="shared" si="7"/>
        <v>0</v>
      </c>
    </row>
    <row r="169" spans="1:6" s="188" customFormat="1" ht="26.4">
      <c r="A169" s="621"/>
      <c r="B169" s="622" t="s">
        <v>480</v>
      </c>
      <c r="C169" s="609"/>
      <c r="D169" s="589">
        <v>0</v>
      </c>
      <c r="E169" s="599"/>
      <c r="F169" s="603">
        <f t="shared" si="7"/>
        <v>0</v>
      </c>
    </row>
    <row r="170" spans="1:6" s="188" customFormat="1" ht="26.4">
      <c r="A170" s="600" t="s">
        <v>1893</v>
      </c>
      <c r="B170" s="613" t="s">
        <v>481</v>
      </c>
      <c r="C170" s="609" t="s">
        <v>360</v>
      </c>
      <c r="D170" s="589">
        <v>1</v>
      </c>
      <c r="E170" s="546"/>
      <c r="F170" s="603">
        <f t="shared" si="7"/>
        <v>0</v>
      </c>
    </row>
    <row r="171" spans="1:6" ht="27" thickBot="1">
      <c r="A171" s="600" t="s">
        <v>1894</v>
      </c>
      <c r="B171" s="613" t="s">
        <v>482</v>
      </c>
      <c r="C171" s="609" t="s">
        <v>360</v>
      </c>
      <c r="D171" s="589">
        <v>1</v>
      </c>
      <c r="E171" s="546"/>
      <c r="F171" s="603">
        <f t="shared" si="7"/>
        <v>0</v>
      </c>
    </row>
    <row r="172" spans="1:6" ht="12.75" customHeight="1" thickTop="1" thickBot="1">
      <c r="A172" s="650"/>
      <c r="B172" s="1575" t="s">
        <v>137</v>
      </c>
      <c r="C172" s="1575"/>
      <c r="D172" s="1575"/>
      <c r="E172" s="1575"/>
      <c r="F172" s="651">
        <f>SUM(F150:F171)</f>
        <v>0</v>
      </c>
    </row>
    <row r="173" spans="1:6" s="185" customFormat="1" ht="13.8" thickTop="1">
      <c r="A173" s="627"/>
      <c r="B173" s="611" t="s">
        <v>486</v>
      </c>
      <c r="C173" s="609"/>
      <c r="D173" s="589">
        <v>0</v>
      </c>
      <c r="E173" s="599"/>
      <c r="F173" s="603">
        <f t="shared" si="7"/>
        <v>0</v>
      </c>
    </row>
    <row r="174" spans="1:6" s="185" customFormat="1">
      <c r="A174" s="628"/>
      <c r="B174" s="624" t="s">
        <v>487</v>
      </c>
      <c r="C174" s="609"/>
      <c r="D174" s="589">
        <v>0</v>
      </c>
      <c r="E174" s="599"/>
      <c r="F174" s="603">
        <f t="shared" si="7"/>
        <v>0</v>
      </c>
    </row>
    <row r="175" spans="1:6" s="185" customFormat="1" ht="55.2">
      <c r="A175" s="600" t="s">
        <v>1895</v>
      </c>
      <c r="B175" s="613" t="s">
        <v>1791</v>
      </c>
      <c r="C175" s="609" t="s">
        <v>360</v>
      </c>
      <c r="D175" s="589">
        <v>2</v>
      </c>
      <c r="E175" s="599"/>
      <c r="F175" s="603">
        <f t="shared" si="7"/>
        <v>0</v>
      </c>
    </row>
    <row r="176" spans="1:6" s="188" customFormat="1">
      <c r="A176" s="621"/>
      <c r="B176" s="612" t="s">
        <v>488</v>
      </c>
      <c r="C176" s="609"/>
      <c r="D176" s="589">
        <v>0</v>
      </c>
      <c r="E176" s="599"/>
      <c r="F176" s="603">
        <f t="shared" si="7"/>
        <v>0</v>
      </c>
    </row>
    <row r="177" spans="1:6" s="188" customFormat="1" ht="26.4">
      <c r="A177" s="600" t="s">
        <v>1896</v>
      </c>
      <c r="B177" s="616" t="s">
        <v>489</v>
      </c>
      <c r="C177" s="609" t="s">
        <v>360</v>
      </c>
      <c r="D177" s="589">
        <v>1</v>
      </c>
      <c r="E177" s="599"/>
      <c r="F177" s="603">
        <f t="shared" si="7"/>
        <v>0</v>
      </c>
    </row>
    <row r="178" spans="1:6" s="187" customFormat="1">
      <c r="A178" s="600" t="s">
        <v>1897</v>
      </c>
      <c r="B178" s="601" t="s">
        <v>490</v>
      </c>
      <c r="C178" s="602" t="s">
        <v>360</v>
      </c>
      <c r="D178" s="589">
        <v>1</v>
      </c>
      <c r="E178" s="599"/>
      <c r="F178" s="603">
        <f t="shared" si="7"/>
        <v>0</v>
      </c>
    </row>
    <row r="179" spans="1:6" s="188" customFormat="1">
      <c r="A179" s="600" t="s">
        <v>1898</v>
      </c>
      <c r="B179" s="613" t="s">
        <v>491</v>
      </c>
      <c r="C179" s="609" t="s">
        <v>360</v>
      </c>
      <c r="D179" s="589">
        <v>1</v>
      </c>
      <c r="E179" s="599"/>
      <c r="F179" s="603">
        <f t="shared" si="7"/>
        <v>0</v>
      </c>
    </row>
    <row r="180" spans="1:6" s="188" customFormat="1">
      <c r="A180" s="600" t="s">
        <v>1899</v>
      </c>
      <c r="B180" s="613" t="s">
        <v>492</v>
      </c>
      <c r="C180" s="609" t="s">
        <v>360</v>
      </c>
      <c r="D180" s="589">
        <v>1</v>
      </c>
      <c r="E180" s="599"/>
      <c r="F180" s="603">
        <f t="shared" si="7"/>
        <v>0</v>
      </c>
    </row>
    <row r="181" spans="1:6" s="187" customFormat="1">
      <c r="A181" s="600" t="s">
        <v>1900</v>
      </c>
      <c r="B181" s="601" t="s">
        <v>493</v>
      </c>
      <c r="C181" s="602" t="s">
        <v>360</v>
      </c>
      <c r="D181" s="589">
        <v>1</v>
      </c>
      <c r="E181" s="599"/>
      <c r="F181" s="603">
        <f t="shared" si="7"/>
        <v>0</v>
      </c>
    </row>
    <row r="182" spans="1:6" s="187" customFormat="1">
      <c r="A182" s="600" t="s">
        <v>1901</v>
      </c>
      <c r="B182" s="601" t="s">
        <v>494</v>
      </c>
      <c r="C182" s="602" t="s">
        <v>360</v>
      </c>
      <c r="D182" s="589">
        <v>1</v>
      </c>
      <c r="E182" s="599"/>
      <c r="F182" s="603">
        <f t="shared" si="7"/>
        <v>0</v>
      </c>
    </row>
    <row r="183" spans="1:6" s="187" customFormat="1">
      <c r="A183" s="600" t="s">
        <v>1902</v>
      </c>
      <c r="B183" s="601" t="s">
        <v>495</v>
      </c>
      <c r="C183" s="602" t="s">
        <v>360</v>
      </c>
      <c r="D183" s="589">
        <v>1</v>
      </c>
      <c r="E183" s="599"/>
      <c r="F183" s="603">
        <f t="shared" si="7"/>
        <v>0</v>
      </c>
    </row>
    <row r="184" spans="1:6" s="188" customFormat="1">
      <c r="A184" s="600" t="s">
        <v>1903</v>
      </c>
      <c r="B184" s="616" t="s">
        <v>496</v>
      </c>
      <c r="C184" s="609" t="s">
        <v>360</v>
      </c>
      <c r="D184" s="589">
        <v>8</v>
      </c>
      <c r="E184" s="599"/>
      <c r="F184" s="603">
        <f t="shared" si="7"/>
        <v>0</v>
      </c>
    </row>
    <row r="185" spans="1:6" s="187" customFormat="1">
      <c r="A185" s="600" t="s">
        <v>1904</v>
      </c>
      <c r="B185" s="601" t="s">
        <v>497</v>
      </c>
      <c r="C185" s="602" t="s">
        <v>360</v>
      </c>
      <c r="D185" s="589">
        <v>8</v>
      </c>
      <c r="E185" s="599"/>
      <c r="F185" s="603">
        <f t="shared" si="7"/>
        <v>0</v>
      </c>
    </row>
    <row r="186" spans="1:6" s="187" customFormat="1">
      <c r="A186" s="600" t="s">
        <v>1905</v>
      </c>
      <c r="B186" s="601" t="s">
        <v>498</v>
      </c>
      <c r="C186" s="602" t="s">
        <v>360</v>
      </c>
      <c r="D186" s="589">
        <v>8</v>
      </c>
      <c r="E186" s="599"/>
      <c r="F186" s="603">
        <f t="shared" si="7"/>
        <v>0</v>
      </c>
    </row>
    <row r="187" spans="1:6" s="188" customFormat="1">
      <c r="A187" s="600" t="s">
        <v>1906</v>
      </c>
      <c r="B187" s="613" t="s">
        <v>499</v>
      </c>
      <c r="C187" s="609" t="s">
        <v>360</v>
      </c>
      <c r="D187" s="589">
        <v>10</v>
      </c>
      <c r="E187" s="599"/>
      <c r="F187" s="603">
        <f t="shared" si="7"/>
        <v>0</v>
      </c>
    </row>
    <row r="188" spans="1:6" s="187" customFormat="1">
      <c r="A188" s="600" t="s">
        <v>1907</v>
      </c>
      <c r="B188" s="601" t="s">
        <v>500</v>
      </c>
      <c r="C188" s="602" t="s">
        <v>360</v>
      </c>
      <c r="D188" s="589">
        <v>7</v>
      </c>
      <c r="E188" s="599"/>
      <c r="F188" s="603">
        <f t="shared" si="7"/>
        <v>0</v>
      </c>
    </row>
    <row r="189" spans="1:6" s="187" customFormat="1" ht="13.8" thickBot="1">
      <c r="A189" s="644" t="s">
        <v>1908</v>
      </c>
      <c r="B189" s="645" t="s">
        <v>501</v>
      </c>
      <c r="C189" s="646" t="s">
        <v>360</v>
      </c>
      <c r="D189" s="647">
        <v>4</v>
      </c>
      <c r="E189" s="648"/>
      <c r="F189" s="649">
        <f t="shared" si="7"/>
        <v>0</v>
      </c>
    </row>
    <row r="190" spans="1:6" ht="12.75" customHeight="1" thickTop="1" thickBot="1">
      <c r="A190" s="650"/>
      <c r="B190" s="1575" t="s">
        <v>137</v>
      </c>
      <c r="C190" s="1575"/>
      <c r="D190" s="1575"/>
      <c r="E190" s="1575"/>
      <c r="F190" s="651">
        <f>SUM(F173:F189)</f>
        <v>0</v>
      </c>
    </row>
    <row r="191" spans="1:6" s="52" customFormat="1" ht="13.8" thickTop="1">
      <c r="A191" s="1574" t="s">
        <v>1608</v>
      </c>
      <c r="B191" s="1574"/>
      <c r="C191" s="1574"/>
      <c r="D191" s="1574"/>
      <c r="E191" s="1574"/>
      <c r="F191" s="1574"/>
    </row>
    <row r="192" spans="1:6" s="52" customFormat="1" ht="13.5" customHeight="1">
      <c r="A192" s="629" t="s">
        <v>39</v>
      </c>
      <c r="B192" s="1572" t="s">
        <v>5</v>
      </c>
      <c r="C192" s="1572"/>
      <c r="D192" s="1572"/>
      <c r="E192" s="630" t="s">
        <v>1607</v>
      </c>
      <c r="F192" s="631" t="s">
        <v>1606</v>
      </c>
    </row>
    <row r="193" spans="1:6" s="52" customFormat="1">
      <c r="A193" s="629">
        <v>1</v>
      </c>
      <c r="B193" s="1572" t="s">
        <v>1078</v>
      </c>
      <c r="C193" s="1572"/>
      <c r="D193" s="1572"/>
      <c r="E193" s="629" t="s">
        <v>108</v>
      </c>
      <c r="F193" s="652"/>
    </row>
    <row r="194" spans="1:6" s="52" customFormat="1">
      <c r="A194" s="629">
        <v>2</v>
      </c>
      <c r="B194" s="1572" t="s">
        <v>1079</v>
      </c>
      <c r="C194" s="1572"/>
      <c r="D194" s="1572"/>
      <c r="E194" s="629" t="s">
        <v>108</v>
      </c>
      <c r="F194" s="652"/>
    </row>
    <row r="195" spans="1:6" s="52" customFormat="1">
      <c r="A195" s="629">
        <v>3</v>
      </c>
      <c r="B195" s="1572" t="s">
        <v>1080</v>
      </c>
      <c r="C195" s="1572"/>
      <c r="D195" s="1572"/>
      <c r="E195" s="629" t="s">
        <v>108</v>
      </c>
      <c r="F195" s="652"/>
    </row>
    <row r="196" spans="1:6" s="52" customFormat="1">
      <c r="A196" s="629">
        <v>4</v>
      </c>
      <c r="B196" s="1572" t="s">
        <v>1081</v>
      </c>
      <c r="C196" s="1572"/>
      <c r="D196" s="1572"/>
      <c r="E196" s="629" t="s">
        <v>108</v>
      </c>
      <c r="F196" s="652"/>
    </row>
    <row r="197" spans="1:6" s="52" customFormat="1">
      <c r="A197" s="629">
        <v>5</v>
      </c>
      <c r="B197" s="1572" t="s">
        <v>1082</v>
      </c>
      <c r="C197" s="1572"/>
      <c r="D197" s="1572"/>
      <c r="E197" s="629" t="s">
        <v>108</v>
      </c>
      <c r="F197" s="652"/>
    </row>
    <row r="198" spans="1:6" s="52" customFormat="1">
      <c r="A198" s="629">
        <v>6</v>
      </c>
      <c r="B198" s="1572" t="s">
        <v>1083</v>
      </c>
      <c r="C198" s="1572"/>
      <c r="D198" s="1572"/>
      <c r="E198" s="629" t="s">
        <v>108</v>
      </c>
      <c r="F198" s="652"/>
    </row>
    <row r="199" spans="1:6" s="52" customFormat="1">
      <c r="A199" s="629">
        <v>7</v>
      </c>
      <c r="B199" s="1572" t="s">
        <v>1084</v>
      </c>
      <c r="C199" s="1572"/>
      <c r="D199" s="1572"/>
      <c r="E199" s="629" t="s">
        <v>108</v>
      </c>
      <c r="F199" s="652"/>
    </row>
    <row r="200" spans="1:6" s="52" customFormat="1">
      <c r="A200" s="629"/>
      <c r="B200" s="1572"/>
      <c r="C200" s="1572"/>
      <c r="D200" s="1572"/>
      <c r="E200" s="629"/>
      <c r="F200" s="629"/>
    </row>
    <row r="201" spans="1:6" s="52" customFormat="1">
      <c r="A201" s="629"/>
      <c r="B201" s="1572"/>
      <c r="C201" s="1572"/>
      <c r="D201" s="1572"/>
      <c r="E201" s="629"/>
      <c r="F201" s="629"/>
    </row>
    <row r="202" spans="1:6" s="52" customFormat="1">
      <c r="A202" s="629"/>
      <c r="B202" s="1572"/>
      <c r="C202" s="1572"/>
      <c r="D202" s="1572"/>
      <c r="E202" s="629"/>
      <c r="F202" s="629"/>
    </row>
    <row r="203" spans="1:6" s="52" customFormat="1">
      <c r="A203" s="629"/>
      <c r="B203" s="1572"/>
      <c r="C203" s="1572"/>
      <c r="D203" s="1572"/>
      <c r="E203" s="629"/>
      <c r="F203" s="629"/>
    </row>
    <row r="204" spans="1:6" s="52" customFormat="1">
      <c r="A204" s="629"/>
      <c r="B204" s="1572"/>
      <c r="C204" s="1572"/>
      <c r="D204" s="1572"/>
      <c r="E204" s="629"/>
      <c r="F204" s="629"/>
    </row>
    <row r="205" spans="1:6" s="52" customFormat="1">
      <c r="A205" s="629"/>
      <c r="B205" s="1572"/>
      <c r="C205" s="1572"/>
      <c r="D205" s="1572"/>
      <c r="E205" s="629"/>
      <c r="F205" s="629"/>
    </row>
    <row r="206" spans="1:6" s="52" customFormat="1">
      <c r="A206" s="629"/>
      <c r="B206" s="1572"/>
      <c r="C206" s="1572"/>
      <c r="D206" s="1572"/>
      <c r="E206" s="629"/>
      <c r="F206" s="629"/>
    </row>
    <row r="207" spans="1:6" s="52" customFormat="1">
      <c r="A207" s="629"/>
      <c r="B207" s="1572"/>
      <c r="C207" s="1572"/>
      <c r="D207" s="1572"/>
      <c r="E207" s="629"/>
      <c r="F207" s="629"/>
    </row>
    <row r="208" spans="1:6" s="52" customFormat="1" ht="13.8" thickBot="1">
      <c r="A208" s="642"/>
      <c r="B208" s="1573"/>
      <c r="C208" s="1573"/>
      <c r="D208" s="1573"/>
      <c r="E208" s="642"/>
      <c r="F208" s="642"/>
    </row>
    <row r="209" spans="1:6" s="52" customFormat="1" ht="14.25" customHeight="1" thickTop="1" thickBot="1">
      <c r="A209" s="1575" t="s">
        <v>109</v>
      </c>
      <c r="B209" s="1575"/>
      <c r="C209" s="1575"/>
      <c r="D209" s="1575"/>
      <c r="E209" s="579"/>
      <c r="F209" s="643">
        <f>SUM(F193:F198)</f>
        <v>0</v>
      </c>
    </row>
    <row r="210" spans="1:6" ht="13.8" thickTop="1"/>
  </sheetData>
  <mergeCells count="30">
    <mergeCell ref="A1:F1"/>
    <mergeCell ref="A2:F2"/>
    <mergeCell ref="A3:F3"/>
    <mergeCell ref="A4:F4"/>
    <mergeCell ref="B35:E35"/>
    <mergeCell ref="B67:E67"/>
    <mergeCell ref="B94:E94"/>
    <mergeCell ref="B124:E124"/>
    <mergeCell ref="B149:E149"/>
    <mergeCell ref="B206:D206"/>
    <mergeCell ref="B202:D202"/>
    <mergeCell ref="B203:D203"/>
    <mergeCell ref="B204:D204"/>
    <mergeCell ref="B205:D205"/>
    <mergeCell ref="B207:D207"/>
    <mergeCell ref="B208:D208"/>
    <mergeCell ref="A191:F191"/>
    <mergeCell ref="B172:E172"/>
    <mergeCell ref="A209:D209"/>
    <mergeCell ref="B190:E190"/>
    <mergeCell ref="B192:D192"/>
    <mergeCell ref="B193:D193"/>
    <mergeCell ref="B194:D194"/>
    <mergeCell ref="B195:D195"/>
    <mergeCell ref="B196:D196"/>
    <mergeCell ref="B197:D197"/>
    <mergeCell ref="B198:D198"/>
    <mergeCell ref="B199:D199"/>
    <mergeCell ref="B200:D200"/>
    <mergeCell ref="B201:D201"/>
  </mergeCells>
  <phoneticPr fontId="82" type="noConversion"/>
  <pageMargins left="0.7" right="0.7" top="0.75" bottom="0.75" header="0.3" footer="0.3"/>
  <pageSetup paperSize="9" scale="74" fitToHeight="0" orientation="portrait" r:id="rId1"/>
  <headerFooter alignWithMargins="0">
    <oddFooter>&amp;CPage &amp;P of &amp;N&amp;RBill No. 3.8</oddFooter>
  </headerFooter>
  <rowBreaks count="7" manualBreakCount="7">
    <brk id="35" max="5" man="1"/>
    <brk id="67" max="5" man="1"/>
    <brk id="94" max="5" man="1"/>
    <brk id="124" max="5" man="1"/>
    <brk id="149" max="5" man="1"/>
    <brk id="172" max="5" man="1"/>
    <brk id="19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07"/>
  <sheetViews>
    <sheetView view="pageBreakPreview" zoomScale="145" zoomScaleNormal="190" zoomScaleSheetLayoutView="145" workbookViewId="0">
      <pane xSplit="1" ySplit="5" topLeftCell="B81" activePane="bottomRight" state="frozen"/>
      <selection activeCell="C15" sqref="C15"/>
      <selection pane="topRight" activeCell="C15" sqref="C15"/>
      <selection pane="bottomLeft" activeCell="C15" sqref="C15"/>
      <selection pane="bottomRight" activeCell="F88" sqref="F88:F92"/>
    </sheetView>
  </sheetViews>
  <sheetFormatPr defaultColWidth="9.33203125" defaultRowHeight="13.2"/>
  <cols>
    <col min="1" max="1" width="8.109375" style="654" customWidth="1"/>
    <col min="2" max="2" width="50.44140625" style="655" customWidth="1"/>
    <col min="3" max="3" width="10" style="656" customWidth="1"/>
    <col min="4" max="4" width="12.109375" style="662" customWidth="1"/>
    <col min="5" max="5" width="12.6640625" style="663" customWidth="1"/>
    <col min="6" max="6" width="16.44140625" style="659" customWidth="1"/>
    <col min="7" max="8" width="12.109375" style="185" bestFit="1" customWidth="1"/>
    <col min="9" max="9" width="16" style="185" customWidth="1"/>
    <col min="10" max="256" width="9.33203125" style="185"/>
    <col min="257" max="257" width="9.77734375" style="185" customWidth="1"/>
    <col min="258" max="258" width="46.6640625" style="185" customWidth="1"/>
    <col min="259" max="259" width="6" style="185" customWidth="1"/>
    <col min="260" max="260" width="10.33203125" style="185" customWidth="1"/>
    <col min="261" max="261" width="9.33203125" style="185" customWidth="1"/>
    <col min="262" max="262" width="15.33203125" style="185" customWidth="1"/>
    <col min="263" max="512" width="9.33203125" style="185"/>
    <col min="513" max="513" width="9.77734375" style="185" customWidth="1"/>
    <col min="514" max="514" width="46.6640625" style="185" customWidth="1"/>
    <col min="515" max="515" width="6" style="185" customWidth="1"/>
    <col min="516" max="516" width="10.33203125" style="185" customWidth="1"/>
    <col min="517" max="517" width="9.33203125" style="185" customWidth="1"/>
    <col min="518" max="518" width="15.33203125" style="185" customWidth="1"/>
    <col min="519" max="768" width="9.33203125" style="185"/>
    <col min="769" max="769" width="9.77734375" style="185" customWidth="1"/>
    <col min="770" max="770" width="46.6640625" style="185" customWidth="1"/>
    <col min="771" max="771" width="6" style="185" customWidth="1"/>
    <col min="772" max="772" width="10.33203125" style="185" customWidth="1"/>
    <col min="773" max="773" width="9.33203125" style="185" customWidth="1"/>
    <col min="774" max="774" width="15.33203125" style="185" customWidth="1"/>
    <col min="775" max="1024" width="9.33203125" style="185"/>
    <col min="1025" max="1025" width="9.77734375" style="185" customWidth="1"/>
    <col min="1026" max="1026" width="46.6640625" style="185" customWidth="1"/>
    <col min="1027" max="1027" width="6" style="185" customWidth="1"/>
    <col min="1028" max="1028" width="10.33203125" style="185" customWidth="1"/>
    <col min="1029" max="1029" width="9.33203125" style="185" customWidth="1"/>
    <col min="1030" max="1030" width="15.33203125" style="185" customWidth="1"/>
    <col min="1031" max="1280" width="9.33203125" style="185"/>
    <col min="1281" max="1281" width="9.77734375" style="185" customWidth="1"/>
    <col min="1282" max="1282" width="46.6640625" style="185" customWidth="1"/>
    <col min="1283" max="1283" width="6" style="185" customWidth="1"/>
    <col min="1284" max="1284" width="10.33203125" style="185" customWidth="1"/>
    <col min="1285" max="1285" width="9.33203125" style="185" customWidth="1"/>
    <col min="1286" max="1286" width="15.33203125" style="185" customWidth="1"/>
    <col min="1287" max="1536" width="9.33203125" style="185"/>
    <col min="1537" max="1537" width="9.77734375" style="185" customWidth="1"/>
    <col min="1538" max="1538" width="46.6640625" style="185" customWidth="1"/>
    <col min="1539" max="1539" width="6" style="185" customWidth="1"/>
    <col min="1540" max="1540" width="10.33203125" style="185" customWidth="1"/>
    <col min="1541" max="1541" width="9.33203125" style="185" customWidth="1"/>
    <col min="1542" max="1542" width="15.33203125" style="185" customWidth="1"/>
    <col min="1543" max="1792" width="9.33203125" style="185"/>
    <col min="1793" max="1793" width="9.77734375" style="185" customWidth="1"/>
    <col min="1794" max="1794" width="46.6640625" style="185" customWidth="1"/>
    <col min="1795" max="1795" width="6" style="185" customWidth="1"/>
    <col min="1796" max="1796" width="10.33203125" style="185" customWidth="1"/>
    <col min="1797" max="1797" width="9.33203125" style="185" customWidth="1"/>
    <col min="1798" max="1798" width="15.33203125" style="185" customWidth="1"/>
    <col min="1799" max="2048" width="9.33203125" style="185"/>
    <col min="2049" max="2049" width="9.77734375" style="185" customWidth="1"/>
    <col min="2050" max="2050" width="46.6640625" style="185" customWidth="1"/>
    <col min="2051" max="2051" width="6" style="185" customWidth="1"/>
    <col min="2052" max="2052" width="10.33203125" style="185" customWidth="1"/>
    <col min="2053" max="2053" width="9.33203125" style="185" customWidth="1"/>
    <col min="2054" max="2054" width="15.33203125" style="185" customWidth="1"/>
    <col min="2055" max="2304" width="9.33203125" style="185"/>
    <col min="2305" max="2305" width="9.77734375" style="185" customWidth="1"/>
    <col min="2306" max="2306" width="46.6640625" style="185" customWidth="1"/>
    <col min="2307" max="2307" width="6" style="185" customWidth="1"/>
    <col min="2308" max="2308" width="10.33203125" style="185" customWidth="1"/>
    <col min="2309" max="2309" width="9.33203125" style="185" customWidth="1"/>
    <col min="2310" max="2310" width="15.33203125" style="185" customWidth="1"/>
    <col min="2311" max="2560" width="9.33203125" style="185"/>
    <col min="2561" max="2561" width="9.77734375" style="185" customWidth="1"/>
    <col min="2562" max="2562" width="46.6640625" style="185" customWidth="1"/>
    <col min="2563" max="2563" width="6" style="185" customWidth="1"/>
    <col min="2564" max="2564" width="10.33203125" style="185" customWidth="1"/>
    <col min="2565" max="2565" width="9.33203125" style="185" customWidth="1"/>
    <col min="2566" max="2566" width="15.33203125" style="185" customWidth="1"/>
    <col min="2567" max="2816" width="9.33203125" style="185"/>
    <col min="2817" max="2817" width="9.77734375" style="185" customWidth="1"/>
    <col min="2818" max="2818" width="46.6640625" style="185" customWidth="1"/>
    <col min="2819" max="2819" width="6" style="185" customWidth="1"/>
    <col min="2820" max="2820" width="10.33203125" style="185" customWidth="1"/>
    <col min="2821" max="2821" width="9.33203125" style="185" customWidth="1"/>
    <col min="2822" max="2822" width="15.33203125" style="185" customWidth="1"/>
    <col min="2823" max="3072" width="9.33203125" style="185"/>
    <col min="3073" max="3073" width="9.77734375" style="185" customWidth="1"/>
    <col min="3074" max="3074" width="46.6640625" style="185" customWidth="1"/>
    <col min="3075" max="3075" width="6" style="185" customWidth="1"/>
    <col min="3076" max="3076" width="10.33203125" style="185" customWidth="1"/>
    <col min="3077" max="3077" width="9.33203125" style="185" customWidth="1"/>
    <col min="3078" max="3078" width="15.33203125" style="185" customWidth="1"/>
    <col min="3079" max="3328" width="9.33203125" style="185"/>
    <col min="3329" max="3329" width="9.77734375" style="185" customWidth="1"/>
    <col min="3330" max="3330" width="46.6640625" style="185" customWidth="1"/>
    <col min="3331" max="3331" width="6" style="185" customWidth="1"/>
    <col min="3332" max="3332" width="10.33203125" style="185" customWidth="1"/>
    <col min="3333" max="3333" width="9.33203125" style="185" customWidth="1"/>
    <col min="3334" max="3334" width="15.33203125" style="185" customWidth="1"/>
    <col min="3335" max="3584" width="9.33203125" style="185"/>
    <col min="3585" max="3585" width="9.77734375" style="185" customWidth="1"/>
    <col min="3586" max="3586" width="46.6640625" style="185" customWidth="1"/>
    <col min="3587" max="3587" width="6" style="185" customWidth="1"/>
    <col min="3588" max="3588" width="10.33203125" style="185" customWidth="1"/>
    <col min="3589" max="3589" width="9.33203125" style="185" customWidth="1"/>
    <col min="3590" max="3590" width="15.33203125" style="185" customWidth="1"/>
    <col min="3591" max="3840" width="9.33203125" style="185"/>
    <col min="3841" max="3841" width="9.77734375" style="185" customWidth="1"/>
    <col min="3842" max="3842" width="46.6640625" style="185" customWidth="1"/>
    <col min="3843" max="3843" width="6" style="185" customWidth="1"/>
    <col min="3844" max="3844" width="10.33203125" style="185" customWidth="1"/>
    <col min="3845" max="3845" width="9.33203125" style="185" customWidth="1"/>
    <col min="3846" max="3846" width="15.33203125" style="185" customWidth="1"/>
    <col min="3847" max="4096" width="9.33203125" style="185"/>
    <col min="4097" max="4097" width="9.77734375" style="185" customWidth="1"/>
    <col min="4098" max="4098" width="46.6640625" style="185" customWidth="1"/>
    <col min="4099" max="4099" width="6" style="185" customWidth="1"/>
    <col min="4100" max="4100" width="10.33203125" style="185" customWidth="1"/>
    <col min="4101" max="4101" width="9.33203125" style="185" customWidth="1"/>
    <col min="4102" max="4102" width="15.33203125" style="185" customWidth="1"/>
    <col min="4103" max="4352" width="9.33203125" style="185"/>
    <col min="4353" max="4353" width="9.77734375" style="185" customWidth="1"/>
    <col min="4354" max="4354" width="46.6640625" style="185" customWidth="1"/>
    <col min="4355" max="4355" width="6" style="185" customWidth="1"/>
    <col min="4356" max="4356" width="10.33203125" style="185" customWidth="1"/>
    <col min="4357" max="4357" width="9.33203125" style="185" customWidth="1"/>
    <col min="4358" max="4358" width="15.33203125" style="185" customWidth="1"/>
    <col min="4359" max="4608" width="9.33203125" style="185"/>
    <col min="4609" max="4609" width="9.77734375" style="185" customWidth="1"/>
    <col min="4610" max="4610" width="46.6640625" style="185" customWidth="1"/>
    <col min="4611" max="4611" width="6" style="185" customWidth="1"/>
    <col min="4612" max="4612" width="10.33203125" style="185" customWidth="1"/>
    <col min="4613" max="4613" width="9.33203125" style="185" customWidth="1"/>
    <col min="4614" max="4614" width="15.33203125" style="185" customWidth="1"/>
    <col min="4615" max="4864" width="9.33203125" style="185"/>
    <col min="4865" max="4865" width="9.77734375" style="185" customWidth="1"/>
    <col min="4866" max="4866" width="46.6640625" style="185" customWidth="1"/>
    <col min="4867" max="4867" width="6" style="185" customWidth="1"/>
    <col min="4868" max="4868" width="10.33203125" style="185" customWidth="1"/>
    <col min="4869" max="4869" width="9.33203125" style="185" customWidth="1"/>
    <col min="4870" max="4870" width="15.33203125" style="185" customWidth="1"/>
    <col min="4871" max="5120" width="9.33203125" style="185"/>
    <col min="5121" max="5121" width="9.77734375" style="185" customWidth="1"/>
    <col min="5122" max="5122" width="46.6640625" style="185" customWidth="1"/>
    <col min="5123" max="5123" width="6" style="185" customWidth="1"/>
    <col min="5124" max="5124" width="10.33203125" style="185" customWidth="1"/>
    <col min="5125" max="5125" width="9.33203125" style="185" customWidth="1"/>
    <col min="5126" max="5126" width="15.33203125" style="185" customWidth="1"/>
    <col min="5127" max="5376" width="9.33203125" style="185"/>
    <col min="5377" max="5377" width="9.77734375" style="185" customWidth="1"/>
    <col min="5378" max="5378" width="46.6640625" style="185" customWidth="1"/>
    <col min="5379" max="5379" width="6" style="185" customWidth="1"/>
    <col min="5380" max="5380" width="10.33203125" style="185" customWidth="1"/>
    <col min="5381" max="5381" width="9.33203125" style="185" customWidth="1"/>
    <col min="5382" max="5382" width="15.33203125" style="185" customWidth="1"/>
    <col min="5383" max="5632" width="9.33203125" style="185"/>
    <col min="5633" max="5633" width="9.77734375" style="185" customWidth="1"/>
    <col min="5634" max="5634" width="46.6640625" style="185" customWidth="1"/>
    <col min="5635" max="5635" width="6" style="185" customWidth="1"/>
    <col min="5636" max="5636" width="10.33203125" style="185" customWidth="1"/>
    <col min="5637" max="5637" width="9.33203125" style="185" customWidth="1"/>
    <col min="5638" max="5638" width="15.33203125" style="185" customWidth="1"/>
    <col min="5639" max="5888" width="9.33203125" style="185"/>
    <col min="5889" max="5889" width="9.77734375" style="185" customWidth="1"/>
    <col min="5890" max="5890" width="46.6640625" style="185" customWidth="1"/>
    <col min="5891" max="5891" width="6" style="185" customWidth="1"/>
    <col min="5892" max="5892" width="10.33203125" style="185" customWidth="1"/>
    <col min="5893" max="5893" width="9.33203125" style="185" customWidth="1"/>
    <col min="5894" max="5894" width="15.33203125" style="185" customWidth="1"/>
    <col min="5895" max="6144" width="9.33203125" style="185"/>
    <col min="6145" max="6145" width="9.77734375" style="185" customWidth="1"/>
    <col min="6146" max="6146" width="46.6640625" style="185" customWidth="1"/>
    <col min="6147" max="6147" width="6" style="185" customWidth="1"/>
    <col min="6148" max="6148" width="10.33203125" style="185" customWidth="1"/>
    <col min="6149" max="6149" width="9.33203125" style="185" customWidth="1"/>
    <col min="6150" max="6150" width="15.33203125" style="185" customWidth="1"/>
    <col min="6151" max="6400" width="9.33203125" style="185"/>
    <col min="6401" max="6401" width="9.77734375" style="185" customWidth="1"/>
    <col min="6402" max="6402" width="46.6640625" style="185" customWidth="1"/>
    <col min="6403" max="6403" width="6" style="185" customWidth="1"/>
    <col min="6404" max="6404" width="10.33203125" style="185" customWidth="1"/>
    <col min="6405" max="6405" width="9.33203125" style="185" customWidth="1"/>
    <col min="6406" max="6406" width="15.33203125" style="185" customWidth="1"/>
    <col min="6407" max="6656" width="9.33203125" style="185"/>
    <col min="6657" max="6657" width="9.77734375" style="185" customWidth="1"/>
    <col min="6658" max="6658" width="46.6640625" style="185" customWidth="1"/>
    <col min="6659" max="6659" width="6" style="185" customWidth="1"/>
    <col min="6660" max="6660" width="10.33203125" style="185" customWidth="1"/>
    <col min="6661" max="6661" width="9.33203125" style="185" customWidth="1"/>
    <col min="6662" max="6662" width="15.33203125" style="185" customWidth="1"/>
    <col min="6663" max="6912" width="9.33203125" style="185"/>
    <col min="6913" max="6913" width="9.77734375" style="185" customWidth="1"/>
    <col min="6914" max="6914" width="46.6640625" style="185" customWidth="1"/>
    <col min="6915" max="6915" width="6" style="185" customWidth="1"/>
    <col min="6916" max="6916" width="10.33203125" style="185" customWidth="1"/>
    <col min="6917" max="6917" width="9.33203125" style="185" customWidth="1"/>
    <col min="6918" max="6918" width="15.33203125" style="185" customWidth="1"/>
    <col min="6919" max="7168" width="9.33203125" style="185"/>
    <col min="7169" max="7169" width="9.77734375" style="185" customWidth="1"/>
    <col min="7170" max="7170" width="46.6640625" style="185" customWidth="1"/>
    <col min="7171" max="7171" width="6" style="185" customWidth="1"/>
    <col min="7172" max="7172" width="10.33203125" style="185" customWidth="1"/>
    <col min="7173" max="7173" width="9.33203125" style="185" customWidth="1"/>
    <col min="7174" max="7174" width="15.33203125" style="185" customWidth="1"/>
    <col min="7175" max="7424" width="9.33203125" style="185"/>
    <col min="7425" max="7425" width="9.77734375" style="185" customWidth="1"/>
    <col min="7426" max="7426" width="46.6640625" style="185" customWidth="1"/>
    <col min="7427" max="7427" width="6" style="185" customWidth="1"/>
    <col min="7428" max="7428" width="10.33203125" style="185" customWidth="1"/>
    <col min="7429" max="7429" width="9.33203125" style="185" customWidth="1"/>
    <col min="7430" max="7430" width="15.33203125" style="185" customWidth="1"/>
    <col min="7431" max="7680" width="9.33203125" style="185"/>
    <col min="7681" max="7681" width="9.77734375" style="185" customWidth="1"/>
    <col min="7682" max="7682" width="46.6640625" style="185" customWidth="1"/>
    <col min="7683" max="7683" width="6" style="185" customWidth="1"/>
    <col min="7684" max="7684" width="10.33203125" style="185" customWidth="1"/>
    <col min="7685" max="7685" width="9.33203125" style="185" customWidth="1"/>
    <col min="7686" max="7686" width="15.33203125" style="185" customWidth="1"/>
    <col min="7687" max="7936" width="9.33203125" style="185"/>
    <col min="7937" max="7937" width="9.77734375" style="185" customWidth="1"/>
    <col min="7938" max="7938" width="46.6640625" style="185" customWidth="1"/>
    <col min="7939" max="7939" width="6" style="185" customWidth="1"/>
    <col min="7940" max="7940" width="10.33203125" style="185" customWidth="1"/>
    <col min="7941" max="7941" width="9.33203125" style="185" customWidth="1"/>
    <col min="7942" max="7942" width="15.33203125" style="185" customWidth="1"/>
    <col min="7943" max="8192" width="9.33203125" style="185"/>
    <col min="8193" max="8193" width="9.77734375" style="185" customWidth="1"/>
    <col min="8194" max="8194" width="46.6640625" style="185" customWidth="1"/>
    <col min="8195" max="8195" width="6" style="185" customWidth="1"/>
    <col min="8196" max="8196" width="10.33203125" style="185" customWidth="1"/>
    <col min="8197" max="8197" width="9.33203125" style="185" customWidth="1"/>
    <col min="8198" max="8198" width="15.33203125" style="185" customWidth="1"/>
    <col min="8199" max="8448" width="9.33203125" style="185"/>
    <col min="8449" max="8449" width="9.77734375" style="185" customWidth="1"/>
    <col min="8450" max="8450" width="46.6640625" style="185" customWidth="1"/>
    <col min="8451" max="8451" width="6" style="185" customWidth="1"/>
    <col min="8452" max="8452" width="10.33203125" style="185" customWidth="1"/>
    <col min="8453" max="8453" width="9.33203125" style="185" customWidth="1"/>
    <col min="8454" max="8454" width="15.33203125" style="185" customWidth="1"/>
    <col min="8455" max="8704" width="9.33203125" style="185"/>
    <col min="8705" max="8705" width="9.77734375" style="185" customWidth="1"/>
    <col min="8706" max="8706" width="46.6640625" style="185" customWidth="1"/>
    <col min="8707" max="8707" width="6" style="185" customWidth="1"/>
    <col min="8708" max="8708" width="10.33203125" style="185" customWidth="1"/>
    <col min="8709" max="8709" width="9.33203125" style="185" customWidth="1"/>
    <col min="8710" max="8710" width="15.33203125" style="185" customWidth="1"/>
    <col min="8711" max="8960" width="9.33203125" style="185"/>
    <col min="8961" max="8961" width="9.77734375" style="185" customWidth="1"/>
    <col min="8962" max="8962" width="46.6640625" style="185" customWidth="1"/>
    <col min="8963" max="8963" width="6" style="185" customWidth="1"/>
    <col min="8964" max="8964" width="10.33203125" style="185" customWidth="1"/>
    <col min="8965" max="8965" width="9.33203125" style="185" customWidth="1"/>
    <col min="8966" max="8966" width="15.33203125" style="185" customWidth="1"/>
    <col min="8967" max="9216" width="9.33203125" style="185"/>
    <col min="9217" max="9217" width="9.77734375" style="185" customWidth="1"/>
    <col min="9218" max="9218" width="46.6640625" style="185" customWidth="1"/>
    <col min="9219" max="9219" width="6" style="185" customWidth="1"/>
    <col min="9220" max="9220" width="10.33203125" style="185" customWidth="1"/>
    <col min="9221" max="9221" width="9.33203125" style="185" customWidth="1"/>
    <col min="9222" max="9222" width="15.33203125" style="185" customWidth="1"/>
    <col min="9223" max="9472" width="9.33203125" style="185"/>
    <col min="9473" max="9473" width="9.77734375" style="185" customWidth="1"/>
    <col min="9474" max="9474" width="46.6640625" style="185" customWidth="1"/>
    <col min="9475" max="9475" width="6" style="185" customWidth="1"/>
    <col min="9476" max="9476" width="10.33203125" style="185" customWidth="1"/>
    <col min="9477" max="9477" width="9.33203125" style="185" customWidth="1"/>
    <col min="9478" max="9478" width="15.33203125" style="185" customWidth="1"/>
    <col min="9479" max="9728" width="9.33203125" style="185"/>
    <col min="9729" max="9729" width="9.77734375" style="185" customWidth="1"/>
    <col min="9730" max="9730" width="46.6640625" style="185" customWidth="1"/>
    <col min="9731" max="9731" width="6" style="185" customWidth="1"/>
    <col min="9732" max="9732" width="10.33203125" style="185" customWidth="1"/>
    <col min="9733" max="9733" width="9.33203125" style="185" customWidth="1"/>
    <col min="9734" max="9734" width="15.33203125" style="185" customWidth="1"/>
    <col min="9735" max="9984" width="9.33203125" style="185"/>
    <col min="9985" max="9985" width="9.77734375" style="185" customWidth="1"/>
    <col min="9986" max="9986" width="46.6640625" style="185" customWidth="1"/>
    <col min="9987" max="9987" width="6" style="185" customWidth="1"/>
    <col min="9988" max="9988" width="10.33203125" style="185" customWidth="1"/>
    <col min="9989" max="9989" width="9.33203125" style="185" customWidth="1"/>
    <col min="9990" max="9990" width="15.33203125" style="185" customWidth="1"/>
    <col min="9991" max="10240" width="9.33203125" style="185"/>
    <col min="10241" max="10241" width="9.77734375" style="185" customWidth="1"/>
    <col min="10242" max="10242" width="46.6640625" style="185" customWidth="1"/>
    <col min="10243" max="10243" width="6" style="185" customWidth="1"/>
    <col min="10244" max="10244" width="10.33203125" style="185" customWidth="1"/>
    <col min="10245" max="10245" width="9.33203125" style="185" customWidth="1"/>
    <col min="10246" max="10246" width="15.33203125" style="185" customWidth="1"/>
    <col min="10247" max="10496" width="9.33203125" style="185"/>
    <col min="10497" max="10497" width="9.77734375" style="185" customWidth="1"/>
    <col min="10498" max="10498" width="46.6640625" style="185" customWidth="1"/>
    <col min="10499" max="10499" width="6" style="185" customWidth="1"/>
    <col min="10500" max="10500" width="10.33203125" style="185" customWidth="1"/>
    <col min="10501" max="10501" width="9.33203125" style="185" customWidth="1"/>
    <col min="10502" max="10502" width="15.33203125" style="185" customWidth="1"/>
    <col min="10503" max="10752" width="9.33203125" style="185"/>
    <col min="10753" max="10753" width="9.77734375" style="185" customWidth="1"/>
    <col min="10754" max="10754" width="46.6640625" style="185" customWidth="1"/>
    <col min="10755" max="10755" width="6" style="185" customWidth="1"/>
    <col min="10756" max="10756" width="10.33203125" style="185" customWidth="1"/>
    <col min="10757" max="10757" width="9.33203125" style="185" customWidth="1"/>
    <col min="10758" max="10758" width="15.33203125" style="185" customWidth="1"/>
    <col min="10759" max="11008" width="9.33203125" style="185"/>
    <col min="11009" max="11009" width="9.77734375" style="185" customWidth="1"/>
    <col min="11010" max="11010" width="46.6640625" style="185" customWidth="1"/>
    <col min="11011" max="11011" width="6" style="185" customWidth="1"/>
    <col min="11012" max="11012" width="10.33203125" style="185" customWidth="1"/>
    <col min="11013" max="11013" width="9.33203125" style="185" customWidth="1"/>
    <col min="11014" max="11014" width="15.33203125" style="185" customWidth="1"/>
    <col min="11015" max="11264" width="9.33203125" style="185"/>
    <col min="11265" max="11265" width="9.77734375" style="185" customWidth="1"/>
    <col min="11266" max="11266" width="46.6640625" style="185" customWidth="1"/>
    <col min="11267" max="11267" width="6" style="185" customWidth="1"/>
    <col min="11268" max="11268" width="10.33203125" style="185" customWidth="1"/>
    <col min="11269" max="11269" width="9.33203125" style="185" customWidth="1"/>
    <col min="11270" max="11270" width="15.33203125" style="185" customWidth="1"/>
    <col min="11271" max="11520" width="9.33203125" style="185"/>
    <col min="11521" max="11521" width="9.77734375" style="185" customWidth="1"/>
    <col min="11522" max="11522" width="46.6640625" style="185" customWidth="1"/>
    <col min="11523" max="11523" width="6" style="185" customWidth="1"/>
    <col min="11524" max="11524" width="10.33203125" style="185" customWidth="1"/>
    <col min="11525" max="11525" width="9.33203125" style="185" customWidth="1"/>
    <col min="11526" max="11526" width="15.33203125" style="185" customWidth="1"/>
    <col min="11527" max="11776" width="9.33203125" style="185"/>
    <col min="11777" max="11777" width="9.77734375" style="185" customWidth="1"/>
    <col min="11778" max="11778" width="46.6640625" style="185" customWidth="1"/>
    <col min="11779" max="11779" width="6" style="185" customWidth="1"/>
    <col min="11780" max="11780" width="10.33203125" style="185" customWidth="1"/>
    <col min="11781" max="11781" width="9.33203125" style="185" customWidth="1"/>
    <col min="11782" max="11782" width="15.33203125" style="185" customWidth="1"/>
    <col min="11783" max="12032" width="9.33203125" style="185"/>
    <col min="12033" max="12033" width="9.77734375" style="185" customWidth="1"/>
    <col min="12034" max="12034" width="46.6640625" style="185" customWidth="1"/>
    <col min="12035" max="12035" width="6" style="185" customWidth="1"/>
    <col min="12036" max="12036" width="10.33203125" style="185" customWidth="1"/>
    <col min="12037" max="12037" width="9.33203125" style="185" customWidth="1"/>
    <col min="12038" max="12038" width="15.33203125" style="185" customWidth="1"/>
    <col min="12039" max="12288" width="9.33203125" style="185"/>
    <col min="12289" max="12289" width="9.77734375" style="185" customWidth="1"/>
    <col min="12290" max="12290" width="46.6640625" style="185" customWidth="1"/>
    <col min="12291" max="12291" width="6" style="185" customWidth="1"/>
    <col min="12292" max="12292" width="10.33203125" style="185" customWidth="1"/>
    <col min="12293" max="12293" width="9.33203125" style="185" customWidth="1"/>
    <col min="12294" max="12294" width="15.33203125" style="185" customWidth="1"/>
    <col min="12295" max="12544" width="9.33203125" style="185"/>
    <col min="12545" max="12545" width="9.77734375" style="185" customWidth="1"/>
    <col min="12546" max="12546" width="46.6640625" style="185" customWidth="1"/>
    <col min="12547" max="12547" width="6" style="185" customWidth="1"/>
    <col min="12548" max="12548" width="10.33203125" style="185" customWidth="1"/>
    <col min="12549" max="12549" width="9.33203125" style="185" customWidth="1"/>
    <col min="12550" max="12550" width="15.33203125" style="185" customWidth="1"/>
    <col min="12551" max="12800" width="9.33203125" style="185"/>
    <col min="12801" max="12801" width="9.77734375" style="185" customWidth="1"/>
    <col min="12802" max="12802" width="46.6640625" style="185" customWidth="1"/>
    <col min="12803" max="12803" width="6" style="185" customWidth="1"/>
    <col min="12804" max="12804" width="10.33203125" style="185" customWidth="1"/>
    <col min="12805" max="12805" width="9.33203125" style="185" customWidth="1"/>
    <col min="12806" max="12806" width="15.33203125" style="185" customWidth="1"/>
    <col min="12807" max="13056" width="9.33203125" style="185"/>
    <col min="13057" max="13057" width="9.77734375" style="185" customWidth="1"/>
    <col min="13058" max="13058" width="46.6640625" style="185" customWidth="1"/>
    <col min="13059" max="13059" width="6" style="185" customWidth="1"/>
    <col min="13060" max="13060" width="10.33203125" style="185" customWidth="1"/>
    <col min="13061" max="13061" width="9.33203125" style="185" customWidth="1"/>
    <col min="13062" max="13062" width="15.33203125" style="185" customWidth="1"/>
    <col min="13063" max="13312" width="9.33203125" style="185"/>
    <col min="13313" max="13313" width="9.77734375" style="185" customWidth="1"/>
    <col min="13314" max="13314" width="46.6640625" style="185" customWidth="1"/>
    <col min="13315" max="13315" width="6" style="185" customWidth="1"/>
    <col min="13316" max="13316" width="10.33203125" style="185" customWidth="1"/>
    <col min="13317" max="13317" width="9.33203125" style="185" customWidth="1"/>
    <col min="13318" max="13318" width="15.33203125" style="185" customWidth="1"/>
    <col min="13319" max="13568" width="9.33203125" style="185"/>
    <col min="13569" max="13569" width="9.77734375" style="185" customWidth="1"/>
    <col min="13570" max="13570" width="46.6640625" style="185" customWidth="1"/>
    <col min="13571" max="13571" width="6" style="185" customWidth="1"/>
    <col min="13572" max="13572" width="10.33203125" style="185" customWidth="1"/>
    <col min="13573" max="13573" width="9.33203125" style="185" customWidth="1"/>
    <col min="13574" max="13574" width="15.33203125" style="185" customWidth="1"/>
    <col min="13575" max="13824" width="9.33203125" style="185"/>
    <col min="13825" max="13825" width="9.77734375" style="185" customWidth="1"/>
    <col min="13826" max="13826" width="46.6640625" style="185" customWidth="1"/>
    <col min="13827" max="13827" width="6" style="185" customWidth="1"/>
    <col min="13828" max="13828" width="10.33203125" style="185" customWidth="1"/>
    <col min="13829" max="13829" width="9.33203125" style="185" customWidth="1"/>
    <col min="13830" max="13830" width="15.33203125" style="185" customWidth="1"/>
    <col min="13831" max="14080" width="9.33203125" style="185"/>
    <col min="14081" max="14081" width="9.77734375" style="185" customWidth="1"/>
    <col min="14082" max="14082" width="46.6640625" style="185" customWidth="1"/>
    <col min="14083" max="14083" width="6" style="185" customWidth="1"/>
    <col min="14084" max="14084" width="10.33203125" style="185" customWidth="1"/>
    <col min="14085" max="14085" width="9.33203125" style="185" customWidth="1"/>
    <col min="14086" max="14086" width="15.33203125" style="185" customWidth="1"/>
    <col min="14087" max="14336" width="9.33203125" style="185"/>
    <col min="14337" max="14337" width="9.77734375" style="185" customWidth="1"/>
    <col min="14338" max="14338" width="46.6640625" style="185" customWidth="1"/>
    <col min="14339" max="14339" width="6" style="185" customWidth="1"/>
    <col min="14340" max="14340" width="10.33203125" style="185" customWidth="1"/>
    <col min="14341" max="14341" width="9.33203125" style="185" customWidth="1"/>
    <col min="14342" max="14342" width="15.33203125" style="185" customWidth="1"/>
    <col min="14343" max="14592" width="9.33203125" style="185"/>
    <col min="14593" max="14593" width="9.77734375" style="185" customWidth="1"/>
    <col min="14594" max="14594" width="46.6640625" style="185" customWidth="1"/>
    <col min="14595" max="14595" width="6" style="185" customWidth="1"/>
    <col min="14596" max="14596" width="10.33203125" style="185" customWidth="1"/>
    <col min="14597" max="14597" width="9.33203125" style="185" customWidth="1"/>
    <col min="14598" max="14598" width="15.33203125" style="185" customWidth="1"/>
    <col min="14599" max="14848" width="9.33203125" style="185"/>
    <col min="14849" max="14849" width="9.77734375" style="185" customWidth="1"/>
    <col min="14850" max="14850" width="46.6640625" style="185" customWidth="1"/>
    <col min="14851" max="14851" width="6" style="185" customWidth="1"/>
    <col min="14852" max="14852" width="10.33203125" style="185" customWidth="1"/>
    <col min="14853" max="14853" width="9.33203125" style="185" customWidth="1"/>
    <col min="14854" max="14854" width="15.33203125" style="185" customWidth="1"/>
    <col min="14855" max="15104" width="9.33203125" style="185"/>
    <col min="15105" max="15105" width="9.77734375" style="185" customWidth="1"/>
    <col min="15106" max="15106" width="46.6640625" style="185" customWidth="1"/>
    <col min="15107" max="15107" width="6" style="185" customWidth="1"/>
    <col min="15108" max="15108" width="10.33203125" style="185" customWidth="1"/>
    <col min="15109" max="15109" width="9.33203125" style="185" customWidth="1"/>
    <col min="15110" max="15110" width="15.33203125" style="185" customWidth="1"/>
    <col min="15111" max="15360" width="9.33203125" style="185"/>
    <col min="15361" max="15361" width="9.77734375" style="185" customWidth="1"/>
    <col min="15362" max="15362" width="46.6640625" style="185" customWidth="1"/>
    <col min="15363" max="15363" width="6" style="185" customWidth="1"/>
    <col min="15364" max="15364" width="10.33203125" style="185" customWidth="1"/>
    <col min="15365" max="15365" width="9.33203125" style="185" customWidth="1"/>
    <col min="15366" max="15366" width="15.33203125" style="185" customWidth="1"/>
    <col min="15367" max="15616" width="9.33203125" style="185"/>
    <col min="15617" max="15617" width="9.77734375" style="185" customWidth="1"/>
    <col min="15618" max="15618" width="46.6640625" style="185" customWidth="1"/>
    <col min="15619" max="15619" width="6" style="185" customWidth="1"/>
    <col min="15620" max="15620" width="10.33203125" style="185" customWidth="1"/>
    <col min="15621" max="15621" width="9.33203125" style="185" customWidth="1"/>
    <col min="15622" max="15622" width="15.33203125" style="185" customWidth="1"/>
    <col min="15623" max="15872" width="9.33203125" style="185"/>
    <col min="15873" max="15873" width="9.77734375" style="185" customWidth="1"/>
    <col min="15874" max="15874" width="46.6640625" style="185" customWidth="1"/>
    <col min="15875" max="15875" width="6" style="185" customWidth="1"/>
    <col min="15876" max="15876" width="10.33203125" style="185" customWidth="1"/>
    <col min="15877" max="15877" width="9.33203125" style="185" customWidth="1"/>
    <col min="15878" max="15878" width="15.33203125" style="185" customWidth="1"/>
    <col min="15879" max="16128" width="9.33203125" style="185"/>
    <col min="16129" max="16129" width="9.77734375" style="185" customWidth="1"/>
    <col min="16130" max="16130" width="46.6640625" style="185" customWidth="1"/>
    <col min="16131" max="16131" width="6" style="185" customWidth="1"/>
    <col min="16132" max="16132" width="10.33203125" style="185" customWidth="1"/>
    <col min="16133" max="16133" width="9.33203125" style="185" customWidth="1"/>
    <col min="16134" max="16134" width="15.33203125" style="185" customWidth="1"/>
    <col min="16135" max="16384" width="9.33203125" style="185"/>
  </cols>
  <sheetData>
    <row r="1" spans="1:9" s="183" customFormat="1" ht="14.4" thickTop="1" thickBot="1">
      <c r="A1" s="1576" t="s">
        <v>34</v>
      </c>
      <c r="B1" s="1576"/>
      <c r="C1" s="1576"/>
      <c r="D1" s="1576"/>
      <c r="E1" s="1576"/>
      <c r="F1" s="1576"/>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s="183" customFormat="1" ht="14.4" thickTop="1" thickBot="1">
      <c r="A4" s="1546" t="s">
        <v>510</v>
      </c>
      <c r="B4" s="1546"/>
      <c r="C4" s="1546"/>
      <c r="D4" s="1546"/>
      <c r="E4" s="1546"/>
      <c r="F4" s="1546"/>
    </row>
    <row r="5" spans="1:9" s="183" customFormat="1" ht="14.4" thickTop="1" thickBot="1">
      <c r="A5" s="713" t="s">
        <v>39</v>
      </c>
      <c r="B5" s="713" t="s">
        <v>5</v>
      </c>
      <c r="C5" s="713" t="s">
        <v>40</v>
      </c>
      <c r="D5" s="714" t="s">
        <v>41</v>
      </c>
      <c r="E5" s="715" t="s">
        <v>42</v>
      </c>
      <c r="F5" s="716" t="s">
        <v>43</v>
      </c>
      <c r="G5" s="234"/>
      <c r="H5" s="235"/>
      <c r="I5" s="234"/>
    </row>
    <row r="6" spans="1:9" s="61" customFormat="1" ht="13.8" thickTop="1">
      <c r="A6" s="697"/>
      <c r="B6" s="698" t="s">
        <v>373</v>
      </c>
      <c r="C6" s="699"/>
      <c r="D6" s="700"/>
      <c r="E6" s="701"/>
      <c r="F6" s="702"/>
    </row>
    <row r="7" spans="1:9" ht="52.8">
      <c r="A7" s="628"/>
      <c r="B7" s="622" t="s">
        <v>511</v>
      </c>
      <c r="C7" s="607"/>
      <c r="D7" s="666"/>
      <c r="E7" s="667"/>
      <c r="F7" s="668"/>
    </row>
    <row r="8" spans="1:9" ht="52.8">
      <c r="A8" s="628"/>
      <c r="B8" s="591" t="s">
        <v>512</v>
      </c>
      <c r="C8" s="607"/>
      <c r="D8" s="666"/>
      <c r="E8" s="667"/>
      <c r="F8" s="668"/>
    </row>
    <row r="9" spans="1:9" s="184" customFormat="1" ht="15.6">
      <c r="A9" s="669" t="s">
        <v>1501</v>
      </c>
      <c r="B9" s="601" t="s">
        <v>514</v>
      </c>
      <c r="C9" s="602" t="s">
        <v>1611</v>
      </c>
      <c r="D9" s="670">
        <v>130</v>
      </c>
      <c r="E9" s="667"/>
      <c r="F9" s="671">
        <f>D9*E9</f>
        <v>0</v>
      </c>
    </row>
    <row r="10" spans="1:9" s="184" customFormat="1" ht="15.6">
      <c r="A10" s="669" t="s">
        <v>1502</v>
      </c>
      <c r="B10" s="601" t="s">
        <v>516</v>
      </c>
      <c r="C10" s="602" t="s">
        <v>1611</v>
      </c>
      <c r="D10" s="670">
        <v>70</v>
      </c>
      <c r="E10" s="667"/>
      <c r="F10" s="671">
        <f t="shared" ref="F10:F40" si="0">D10*E10</f>
        <v>0</v>
      </c>
    </row>
    <row r="11" spans="1:9" s="184" customFormat="1" ht="15.6">
      <c r="A11" s="669" t="s">
        <v>1503</v>
      </c>
      <c r="B11" s="601" t="s">
        <v>518</v>
      </c>
      <c r="C11" s="602" t="s">
        <v>1611</v>
      </c>
      <c r="D11" s="670">
        <v>32.351849999999999</v>
      </c>
      <c r="E11" s="667"/>
      <c r="F11" s="671">
        <f t="shared" si="0"/>
        <v>0</v>
      </c>
    </row>
    <row r="12" spans="1:9" ht="52.8">
      <c r="A12" s="669" t="s">
        <v>1504</v>
      </c>
      <c r="B12" s="672" t="s">
        <v>520</v>
      </c>
      <c r="C12" s="607" t="s">
        <v>1611</v>
      </c>
      <c r="D12" s="670">
        <v>65</v>
      </c>
      <c r="E12" s="667"/>
      <c r="F12" s="671">
        <f t="shared" si="0"/>
        <v>0</v>
      </c>
    </row>
    <row r="13" spans="1:9" ht="26.4">
      <c r="A13" s="669" t="s">
        <v>1505</v>
      </c>
      <c r="B13" s="673" t="s">
        <v>522</v>
      </c>
      <c r="C13" s="607" t="s">
        <v>1611</v>
      </c>
      <c r="D13" s="670">
        <v>10</v>
      </c>
      <c r="E13" s="667"/>
      <c r="F13" s="671">
        <f t="shared" si="0"/>
        <v>0</v>
      </c>
    </row>
    <row r="14" spans="1:9" ht="26.4">
      <c r="A14" s="669" t="s">
        <v>1506</v>
      </c>
      <c r="B14" s="673" t="s">
        <v>524</v>
      </c>
      <c r="C14" s="607" t="s">
        <v>1611</v>
      </c>
      <c r="D14" s="670">
        <v>20</v>
      </c>
      <c r="E14" s="667"/>
      <c r="F14" s="671">
        <f t="shared" si="0"/>
        <v>0</v>
      </c>
    </row>
    <row r="15" spans="1:9" ht="26.4">
      <c r="A15" s="669" t="s">
        <v>1510</v>
      </c>
      <c r="B15" s="673" t="s">
        <v>526</v>
      </c>
      <c r="C15" s="607" t="s">
        <v>1611</v>
      </c>
      <c r="D15" s="670">
        <v>5</v>
      </c>
      <c r="E15" s="667"/>
      <c r="F15" s="671">
        <f t="shared" si="0"/>
        <v>0</v>
      </c>
    </row>
    <row r="16" spans="1:9">
      <c r="A16" s="627"/>
      <c r="B16" s="674" t="s">
        <v>527</v>
      </c>
      <c r="C16" s="607"/>
      <c r="D16" s="670">
        <v>0</v>
      </c>
      <c r="E16" s="667"/>
      <c r="F16" s="671">
        <f t="shared" si="0"/>
        <v>0</v>
      </c>
    </row>
    <row r="17" spans="1:7" ht="79.2">
      <c r="A17" s="669" t="s">
        <v>1511</v>
      </c>
      <c r="B17" s="675" t="s">
        <v>528</v>
      </c>
      <c r="C17" s="676" t="s">
        <v>1611</v>
      </c>
      <c r="D17" s="670">
        <v>50</v>
      </c>
      <c r="E17" s="667"/>
      <c r="F17" s="671">
        <f t="shared" si="0"/>
        <v>0</v>
      </c>
    </row>
    <row r="18" spans="1:7" ht="39.6">
      <c r="A18" s="669" t="s">
        <v>1512</v>
      </c>
      <c r="B18" s="677" t="s">
        <v>529</v>
      </c>
      <c r="C18" s="676" t="s">
        <v>1610</v>
      </c>
      <c r="D18" s="670">
        <v>70</v>
      </c>
      <c r="E18" s="667"/>
      <c r="F18" s="671">
        <f t="shared" si="0"/>
        <v>0</v>
      </c>
    </row>
    <row r="19" spans="1:7" ht="15.6">
      <c r="A19" s="669" t="s">
        <v>1513</v>
      </c>
      <c r="B19" s="673" t="s">
        <v>530</v>
      </c>
      <c r="C19" s="607" t="s">
        <v>1610</v>
      </c>
      <c r="D19" s="670">
        <v>190</v>
      </c>
      <c r="E19" s="667"/>
      <c r="F19" s="671">
        <f t="shared" si="0"/>
        <v>0</v>
      </c>
    </row>
    <row r="20" spans="1:7" s="61" customFormat="1">
      <c r="A20" s="678"/>
      <c r="B20" s="679" t="s">
        <v>392</v>
      </c>
      <c r="C20" s="665"/>
      <c r="D20" s="670">
        <v>0</v>
      </c>
      <c r="E20" s="667"/>
      <c r="F20" s="671">
        <f t="shared" si="0"/>
        <v>0</v>
      </c>
    </row>
    <row r="21" spans="1:7">
      <c r="A21" s="628"/>
      <c r="B21" s="680" t="s">
        <v>531</v>
      </c>
      <c r="C21" s="607"/>
      <c r="D21" s="670">
        <v>0</v>
      </c>
      <c r="E21" s="667"/>
      <c r="F21" s="671">
        <f t="shared" si="0"/>
        <v>0</v>
      </c>
    </row>
    <row r="22" spans="1:7" ht="39.6">
      <c r="A22" s="669" t="s">
        <v>1514</v>
      </c>
      <c r="B22" s="673" t="s">
        <v>532</v>
      </c>
      <c r="C22" s="607" t="s">
        <v>1113</v>
      </c>
      <c r="D22" s="681">
        <v>40</v>
      </c>
      <c r="E22" s="667"/>
      <c r="F22" s="671">
        <f t="shared" si="0"/>
        <v>0</v>
      </c>
      <c r="G22" s="237"/>
    </row>
    <row r="23" spans="1:7" ht="26.4">
      <c r="A23" s="627"/>
      <c r="B23" s="682" t="s">
        <v>534</v>
      </c>
      <c r="C23" s="607"/>
      <c r="D23" s="666"/>
      <c r="E23" s="667"/>
      <c r="F23" s="671">
        <f t="shared" si="0"/>
        <v>0</v>
      </c>
    </row>
    <row r="24" spans="1:7" s="184" customFormat="1" ht="15.6">
      <c r="A24" s="669" t="s">
        <v>1909</v>
      </c>
      <c r="B24" s="601" t="s">
        <v>535</v>
      </c>
      <c r="C24" s="602" t="s">
        <v>1611</v>
      </c>
      <c r="D24" s="681">
        <v>6</v>
      </c>
      <c r="E24" s="667"/>
      <c r="F24" s="671">
        <f t="shared" si="0"/>
        <v>0</v>
      </c>
    </row>
    <row r="25" spans="1:7" s="184" customFormat="1" ht="16.2" thickBot="1">
      <c r="A25" s="691" t="s">
        <v>1910</v>
      </c>
      <c r="B25" s="645" t="s">
        <v>536</v>
      </c>
      <c r="C25" s="646" t="s">
        <v>1611</v>
      </c>
      <c r="D25" s="692">
        <v>68</v>
      </c>
      <c r="E25" s="693"/>
      <c r="F25" s="694">
        <f t="shared" si="0"/>
        <v>0</v>
      </c>
    </row>
    <row r="26" spans="1:7" s="189" customFormat="1" ht="14.4" thickTop="1" thickBot="1">
      <c r="A26" s="650"/>
      <c r="B26" s="1575" t="s">
        <v>137</v>
      </c>
      <c r="C26" s="1575"/>
      <c r="D26" s="1575"/>
      <c r="E26" s="1575"/>
      <c r="F26" s="651">
        <f>SUM(F9:F25)</f>
        <v>0</v>
      </c>
    </row>
    <row r="27" spans="1:7" s="184" customFormat="1" ht="16.2" thickTop="1">
      <c r="A27" s="703" t="s">
        <v>1911</v>
      </c>
      <c r="B27" s="704" t="s">
        <v>537</v>
      </c>
      <c r="C27" s="705" t="s">
        <v>1611</v>
      </c>
      <c r="D27" s="706">
        <v>4</v>
      </c>
      <c r="E27" s="707"/>
      <c r="F27" s="708">
        <f t="shared" si="0"/>
        <v>0</v>
      </c>
    </row>
    <row r="28" spans="1:7" s="184" customFormat="1" ht="15.6">
      <c r="A28" s="669" t="s">
        <v>1912</v>
      </c>
      <c r="B28" s="601" t="s">
        <v>538</v>
      </c>
      <c r="C28" s="602" t="s">
        <v>1611</v>
      </c>
      <c r="D28" s="681">
        <v>4</v>
      </c>
      <c r="E28" s="667"/>
      <c r="F28" s="671">
        <f t="shared" si="0"/>
        <v>0</v>
      </c>
    </row>
    <row r="29" spans="1:7" s="184" customFormat="1" ht="15.6">
      <c r="A29" s="669" t="s">
        <v>1913</v>
      </c>
      <c r="B29" s="601" t="s">
        <v>539</v>
      </c>
      <c r="C29" s="602" t="s">
        <v>1611</v>
      </c>
      <c r="D29" s="681">
        <v>2</v>
      </c>
      <c r="E29" s="667"/>
      <c r="F29" s="671">
        <f t="shared" si="0"/>
        <v>0</v>
      </c>
    </row>
    <row r="30" spans="1:7" s="184" customFormat="1" ht="15.6">
      <c r="A30" s="669" t="s">
        <v>1914</v>
      </c>
      <c r="B30" s="601" t="s">
        <v>540</v>
      </c>
      <c r="C30" s="602" t="s">
        <v>1611</v>
      </c>
      <c r="D30" s="681">
        <v>2</v>
      </c>
      <c r="E30" s="667"/>
      <c r="F30" s="671">
        <f t="shared" si="0"/>
        <v>0</v>
      </c>
    </row>
    <row r="31" spans="1:7" s="184" customFormat="1" ht="15.6">
      <c r="A31" s="669" t="s">
        <v>1915</v>
      </c>
      <c r="B31" s="601" t="s">
        <v>541</v>
      </c>
      <c r="C31" s="602" t="s">
        <v>1611</v>
      </c>
      <c r="D31" s="681">
        <v>7</v>
      </c>
      <c r="E31" s="667"/>
      <c r="F31" s="671">
        <f t="shared" si="0"/>
        <v>0</v>
      </c>
    </row>
    <row r="32" spans="1:7" s="184" customFormat="1" ht="15.6">
      <c r="A32" s="669" t="s">
        <v>1916</v>
      </c>
      <c r="B32" s="601" t="s">
        <v>542</v>
      </c>
      <c r="C32" s="602" t="s">
        <v>1611</v>
      </c>
      <c r="D32" s="681">
        <v>56</v>
      </c>
      <c r="E32" s="667"/>
      <c r="F32" s="671">
        <f t="shared" si="0"/>
        <v>0</v>
      </c>
    </row>
    <row r="33" spans="1:7" s="184" customFormat="1" ht="15.6">
      <c r="A33" s="669" t="s">
        <v>1917</v>
      </c>
      <c r="B33" s="601" t="s">
        <v>543</v>
      </c>
      <c r="C33" s="602" t="s">
        <v>1611</v>
      </c>
      <c r="D33" s="681">
        <v>2</v>
      </c>
      <c r="E33" s="667"/>
      <c r="F33" s="671">
        <f t="shared" si="0"/>
        <v>0</v>
      </c>
    </row>
    <row r="34" spans="1:7" s="184" customFormat="1" ht="15.6">
      <c r="A34" s="669" t="s">
        <v>1918</v>
      </c>
      <c r="B34" s="601" t="s">
        <v>544</v>
      </c>
      <c r="C34" s="602" t="s">
        <v>1611</v>
      </c>
      <c r="D34" s="681">
        <v>4</v>
      </c>
      <c r="E34" s="667"/>
      <c r="F34" s="671">
        <f t="shared" si="0"/>
        <v>0</v>
      </c>
    </row>
    <row r="35" spans="1:7" s="184" customFormat="1" ht="15.6">
      <c r="A35" s="669" t="s">
        <v>1919</v>
      </c>
      <c r="B35" s="601" t="s">
        <v>545</v>
      </c>
      <c r="C35" s="602" t="s">
        <v>1611</v>
      </c>
      <c r="D35" s="681">
        <v>3</v>
      </c>
      <c r="E35" s="667"/>
      <c r="F35" s="671">
        <f t="shared" si="0"/>
        <v>0</v>
      </c>
    </row>
    <row r="36" spans="1:7" s="184" customFormat="1" ht="15.6">
      <c r="A36" s="669" t="s">
        <v>1920</v>
      </c>
      <c r="B36" s="601" t="s">
        <v>546</v>
      </c>
      <c r="C36" s="602" t="s">
        <v>1611</v>
      </c>
      <c r="D36" s="681">
        <v>1</v>
      </c>
      <c r="E36" s="667"/>
      <c r="F36" s="671">
        <f t="shared" si="0"/>
        <v>0</v>
      </c>
    </row>
    <row r="37" spans="1:7" s="184" customFormat="1">
      <c r="A37" s="669" t="s">
        <v>1921</v>
      </c>
      <c r="B37" s="601" t="s">
        <v>547</v>
      </c>
      <c r="C37" s="602" t="s">
        <v>548</v>
      </c>
      <c r="D37" s="681">
        <v>2</v>
      </c>
      <c r="E37" s="667"/>
      <c r="F37" s="671">
        <f t="shared" si="0"/>
        <v>0</v>
      </c>
    </row>
    <row r="38" spans="1:7" s="61" customFormat="1">
      <c r="A38" s="678"/>
      <c r="B38" s="664" t="s">
        <v>412</v>
      </c>
      <c r="C38" s="665"/>
      <c r="D38" s="681"/>
      <c r="E38" s="667"/>
      <c r="F38" s="671"/>
    </row>
    <row r="39" spans="1:7" ht="39.6">
      <c r="A39" s="628"/>
      <c r="B39" s="683" t="s">
        <v>549</v>
      </c>
      <c r="C39" s="607"/>
      <c r="D39" s="681"/>
      <c r="E39" s="667"/>
      <c r="F39" s="671"/>
      <c r="G39" s="237"/>
    </row>
    <row r="40" spans="1:7" s="184" customFormat="1">
      <c r="A40" s="669" t="s">
        <v>1922</v>
      </c>
      <c r="B40" s="601" t="s">
        <v>550</v>
      </c>
      <c r="C40" s="602" t="s">
        <v>156</v>
      </c>
      <c r="D40" s="681">
        <v>25000</v>
      </c>
      <c r="E40" s="667"/>
      <c r="F40" s="671">
        <f t="shared" si="0"/>
        <v>0</v>
      </c>
    </row>
    <row r="41" spans="1:7" s="61" customFormat="1">
      <c r="A41" s="678"/>
      <c r="B41" s="679" t="s">
        <v>416</v>
      </c>
      <c r="C41" s="665"/>
      <c r="D41" s="681"/>
      <c r="E41" s="667"/>
      <c r="F41" s="671"/>
    </row>
    <row r="42" spans="1:7" ht="26.4">
      <c r="A42" s="628"/>
      <c r="B42" s="673" t="s">
        <v>551</v>
      </c>
      <c r="C42" s="607"/>
      <c r="D42" s="681"/>
      <c r="E42" s="667"/>
      <c r="F42" s="671"/>
    </row>
    <row r="43" spans="1:7">
      <c r="A43" s="628"/>
      <c r="B43" s="680" t="s">
        <v>552</v>
      </c>
      <c r="C43" s="607"/>
      <c r="D43" s="681"/>
      <c r="E43" s="667"/>
      <c r="F43" s="671"/>
    </row>
    <row r="44" spans="1:7" s="184" customFormat="1">
      <c r="A44" s="669" t="s">
        <v>1923</v>
      </c>
      <c r="B44" s="601" t="s">
        <v>553</v>
      </c>
      <c r="C44" s="602" t="s">
        <v>145</v>
      </c>
      <c r="D44" s="681">
        <v>96</v>
      </c>
      <c r="E44" s="667"/>
      <c r="F44" s="671">
        <f t="shared" ref="F44:F73" si="1">D44*E44</f>
        <v>0</v>
      </c>
    </row>
    <row r="45" spans="1:7" s="184" customFormat="1" ht="15.6">
      <c r="A45" s="669" t="s">
        <v>1924</v>
      </c>
      <c r="B45" s="601" t="s">
        <v>554</v>
      </c>
      <c r="C45" s="602" t="s">
        <v>1610</v>
      </c>
      <c r="D45" s="681">
        <v>156</v>
      </c>
      <c r="E45" s="667"/>
      <c r="F45" s="671">
        <f t="shared" si="1"/>
        <v>0</v>
      </c>
    </row>
    <row r="46" spans="1:7">
      <c r="A46" s="627"/>
      <c r="B46" s="680" t="s">
        <v>555</v>
      </c>
      <c r="C46" s="607"/>
      <c r="D46" s="681">
        <v>0</v>
      </c>
      <c r="E46" s="667"/>
      <c r="F46" s="671">
        <f t="shared" si="1"/>
        <v>0</v>
      </c>
    </row>
    <row r="47" spans="1:7" s="184" customFormat="1">
      <c r="A47" s="669" t="s">
        <v>1925</v>
      </c>
      <c r="B47" s="601" t="s">
        <v>556</v>
      </c>
      <c r="C47" s="602" t="s">
        <v>145</v>
      </c>
      <c r="D47" s="681">
        <v>81</v>
      </c>
      <c r="E47" s="667"/>
      <c r="F47" s="671">
        <f t="shared" si="1"/>
        <v>0</v>
      </c>
    </row>
    <row r="48" spans="1:7" s="184" customFormat="1" ht="15.6">
      <c r="A48" s="669" t="s">
        <v>1926</v>
      </c>
      <c r="B48" s="601" t="s">
        <v>557</v>
      </c>
      <c r="C48" s="602" t="s">
        <v>1610</v>
      </c>
      <c r="D48" s="681">
        <v>210</v>
      </c>
      <c r="E48" s="667"/>
      <c r="F48" s="671">
        <f t="shared" si="1"/>
        <v>0</v>
      </c>
    </row>
    <row r="49" spans="1:6" s="184" customFormat="1" ht="26.4">
      <c r="A49" s="669" t="s">
        <v>1927</v>
      </c>
      <c r="B49" s="601" t="s">
        <v>558</v>
      </c>
      <c r="C49" s="602" t="s">
        <v>145</v>
      </c>
      <c r="D49" s="681">
        <v>95</v>
      </c>
      <c r="E49" s="667"/>
      <c r="F49" s="671">
        <f t="shared" si="1"/>
        <v>0</v>
      </c>
    </row>
    <row r="50" spans="1:6" s="184" customFormat="1">
      <c r="A50" s="669" t="s">
        <v>1928</v>
      </c>
      <c r="B50" s="601" t="s">
        <v>559</v>
      </c>
      <c r="C50" s="602" t="s">
        <v>145</v>
      </c>
      <c r="D50" s="681">
        <v>48</v>
      </c>
      <c r="E50" s="667"/>
      <c r="F50" s="671">
        <f t="shared" si="1"/>
        <v>0</v>
      </c>
    </row>
    <row r="51" spans="1:6" s="184" customFormat="1">
      <c r="A51" s="669" t="s">
        <v>1929</v>
      </c>
      <c r="B51" s="601" t="s">
        <v>560</v>
      </c>
      <c r="C51" s="602" t="s">
        <v>145</v>
      </c>
      <c r="D51" s="681">
        <v>15</v>
      </c>
      <c r="E51" s="667"/>
      <c r="F51" s="671">
        <f t="shared" si="1"/>
        <v>0</v>
      </c>
    </row>
    <row r="52" spans="1:6" s="184" customFormat="1">
      <c r="A52" s="669" t="s">
        <v>1930</v>
      </c>
      <c r="B52" s="601" t="s">
        <v>561</v>
      </c>
      <c r="C52" s="602" t="s">
        <v>145</v>
      </c>
      <c r="D52" s="681">
        <v>15</v>
      </c>
      <c r="E52" s="667"/>
      <c r="F52" s="671">
        <f t="shared" si="1"/>
        <v>0</v>
      </c>
    </row>
    <row r="53" spans="1:6" s="184" customFormat="1" ht="15.6">
      <c r="A53" s="669" t="s">
        <v>1931</v>
      </c>
      <c r="B53" s="601" t="s">
        <v>562</v>
      </c>
      <c r="C53" s="602" t="s">
        <v>1610</v>
      </c>
      <c r="D53" s="681">
        <v>16</v>
      </c>
      <c r="E53" s="667"/>
      <c r="F53" s="671">
        <f t="shared" si="1"/>
        <v>0</v>
      </c>
    </row>
    <row r="54" spans="1:6" s="184" customFormat="1" ht="27" thickBot="1">
      <c r="A54" s="691" t="s">
        <v>1932</v>
      </c>
      <c r="B54" s="645" t="s">
        <v>563</v>
      </c>
      <c r="C54" s="646" t="s">
        <v>145</v>
      </c>
      <c r="D54" s="692">
        <v>6</v>
      </c>
      <c r="E54" s="693"/>
      <c r="F54" s="694">
        <f t="shared" si="1"/>
        <v>0</v>
      </c>
    </row>
    <row r="55" spans="1:6" s="189" customFormat="1" ht="14.4" thickTop="1" thickBot="1">
      <c r="A55" s="650"/>
      <c r="B55" s="1575" t="s">
        <v>137</v>
      </c>
      <c r="C55" s="1575"/>
      <c r="D55" s="1575"/>
      <c r="E55" s="1575"/>
      <c r="F55" s="651">
        <f>SUM(F27:F54)</f>
        <v>0</v>
      </c>
    </row>
    <row r="56" spans="1:6" ht="13.8" thickTop="1">
      <c r="A56" s="709"/>
      <c r="B56" s="710" t="s">
        <v>564</v>
      </c>
      <c r="C56" s="711"/>
      <c r="D56" s="706"/>
      <c r="E56" s="707"/>
      <c r="F56" s="708"/>
    </row>
    <row r="57" spans="1:6" ht="39.6">
      <c r="A57" s="669" t="s">
        <v>1933</v>
      </c>
      <c r="B57" s="613" t="s">
        <v>565</v>
      </c>
      <c r="C57" s="607" t="s">
        <v>360</v>
      </c>
      <c r="D57" s="681">
        <v>3</v>
      </c>
      <c r="E57" s="667"/>
      <c r="F57" s="671">
        <f t="shared" si="1"/>
        <v>0</v>
      </c>
    </row>
    <row r="58" spans="1:6" ht="39.6">
      <c r="A58" s="669" t="s">
        <v>1934</v>
      </c>
      <c r="B58" s="613" t="s">
        <v>566</v>
      </c>
      <c r="C58" s="607" t="s">
        <v>360</v>
      </c>
      <c r="D58" s="681">
        <v>1</v>
      </c>
      <c r="E58" s="667"/>
      <c r="F58" s="671">
        <f t="shared" si="1"/>
        <v>0</v>
      </c>
    </row>
    <row r="59" spans="1:6" ht="26.4">
      <c r="A59" s="669" t="s">
        <v>1935</v>
      </c>
      <c r="B59" s="673" t="s">
        <v>567</v>
      </c>
      <c r="C59" s="607" t="s">
        <v>360</v>
      </c>
      <c r="D59" s="681">
        <v>2</v>
      </c>
      <c r="E59" s="667"/>
      <c r="F59" s="671">
        <f t="shared" si="1"/>
        <v>0</v>
      </c>
    </row>
    <row r="60" spans="1:6">
      <c r="A60" s="627"/>
      <c r="B60" s="664" t="s">
        <v>568</v>
      </c>
      <c r="C60" s="607"/>
      <c r="D60" s="681"/>
      <c r="E60" s="667"/>
      <c r="F60" s="671"/>
    </row>
    <row r="61" spans="1:6" ht="52.8">
      <c r="A61" s="684"/>
      <c r="B61" s="685" t="s">
        <v>569</v>
      </c>
      <c r="C61" s="607"/>
      <c r="D61" s="681"/>
      <c r="E61" s="667"/>
      <c r="F61" s="671"/>
    </row>
    <row r="62" spans="1:6" s="184" customFormat="1">
      <c r="A62" s="669" t="s">
        <v>1936</v>
      </c>
      <c r="B62" s="601" t="s">
        <v>570</v>
      </c>
      <c r="C62" s="602" t="s">
        <v>548</v>
      </c>
      <c r="D62" s="681">
        <v>125</v>
      </c>
      <c r="E62" s="667"/>
      <c r="F62" s="671">
        <f>D62*E62</f>
        <v>0</v>
      </c>
    </row>
    <row r="63" spans="1:6">
      <c r="A63" s="627"/>
      <c r="B63" s="664" t="s">
        <v>571</v>
      </c>
      <c r="C63" s="665"/>
      <c r="D63" s="681">
        <v>0</v>
      </c>
      <c r="E63" s="667"/>
      <c r="F63" s="671">
        <f t="shared" si="1"/>
        <v>0</v>
      </c>
    </row>
    <row r="64" spans="1:6" s="61" customFormat="1" ht="52.8">
      <c r="A64" s="669" t="s">
        <v>1937</v>
      </c>
      <c r="B64" s="673" t="s">
        <v>572</v>
      </c>
      <c r="C64" s="607" t="s">
        <v>360</v>
      </c>
      <c r="D64" s="681">
        <v>750</v>
      </c>
      <c r="E64" s="667"/>
      <c r="F64" s="671">
        <f t="shared" si="1"/>
        <v>0</v>
      </c>
    </row>
    <row r="65" spans="1:6">
      <c r="A65" s="627"/>
      <c r="B65" s="664" t="s">
        <v>573</v>
      </c>
      <c r="C65" s="686"/>
      <c r="D65" s="681"/>
      <c r="E65" s="667"/>
      <c r="F65" s="671"/>
    </row>
    <row r="66" spans="1:6" ht="52.8">
      <c r="A66" s="687"/>
      <c r="B66" s="688" t="s">
        <v>574</v>
      </c>
      <c r="C66" s="686"/>
      <c r="D66" s="681"/>
      <c r="E66" s="667"/>
      <c r="F66" s="671"/>
    </row>
    <row r="67" spans="1:6" ht="39.6">
      <c r="A67" s="669" t="s">
        <v>1938</v>
      </c>
      <c r="B67" s="688" t="s">
        <v>575</v>
      </c>
      <c r="C67" s="689" t="s">
        <v>145</v>
      </c>
      <c r="D67" s="681">
        <v>70</v>
      </c>
      <c r="E67" s="667"/>
      <c r="F67" s="671">
        <f t="shared" si="1"/>
        <v>0</v>
      </c>
    </row>
    <row r="68" spans="1:6">
      <c r="A68" s="627"/>
      <c r="B68" s="664" t="s">
        <v>576</v>
      </c>
      <c r="C68" s="665"/>
      <c r="D68" s="681"/>
      <c r="E68" s="667"/>
      <c r="F68" s="671"/>
    </row>
    <row r="69" spans="1:6" ht="39.6">
      <c r="A69" s="628"/>
      <c r="B69" s="679" t="s">
        <v>577</v>
      </c>
      <c r="C69" s="607"/>
      <c r="D69" s="681"/>
      <c r="E69" s="667"/>
      <c r="F69" s="671"/>
    </row>
    <row r="70" spans="1:6">
      <c r="A70" s="628"/>
      <c r="B70" s="679" t="s">
        <v>578</v>
      </c>
      <c r="C70" s="607"/>
      <c r="D70" s="681"/>
      <c r="E70" s="667"/>
      <c r="F70" s="671"/>
    </row>
    <row r="71" spans="1:6" s="184" customFormat="1">
      <c r="A71" s="669" t="s">
        <v>1939</v>
      </c>
      <c r="B71" s="601" t="s">
        <v>579</v>
      </c>
      <c r="C71" s="602" t="s">
        <v>360</v>
      </c>
      <c r="D71" s="681">
        <v>1</v>
      </c>
      <c r="E71" s="667"/>
      <c r="F71" s="671">
        <f t="shared" si="1"/>
        <v>0</v>
      </c>
    </row>
    <row r="72" spans="1:6">
      <c r="A72" s="627"/>
      <c r="B72" s="679" t="s">
        <v>580</v>
      </c>
      <c r="C72" s="607"/>
      <c r="D72" s="666"/>
      <c r="E72" s="690"/>
      <c r="F72" s="671">
        <f t="shared" si="1"/>
        <v>0</v>
      </c>
    </row>
    <row r="73" spans="1:6" ht="27" thickBot="1">
      <c r="A73" s="691" t="s">
        <v>1940</v>
      </c>
      <c r="B73" s="695" t="s">
        <v>581</v>
      </c>
      <c r="C73" s="696" t="s">
        <v>360</v>
      </c>
      <c r="D73" s="692">
        <v>6</v>
      </c>
      <c r="E73" s="693"/>
      <c r="F73" s="694">
        <f t="shared" si="1"/>
        <v>0</v>
      </c>
    </row>
    <row r="74" spans="1:6" s="189" customFormat="1" ht="14.4" thickTop="1" thickBot="1">
      <c r="A74" s="650"/>
      <c r="B74" s="1575" t="s">
        <v>137</v>
      </c>
      <c r="C74" s="1575"/>
      <c r="D74" s="1575"/>
      <c r="E74" s="1575"/>
      <c r="F74" s="651">
        <f>SUM(F57:F73)</f>
        <v>0</v>
      </c>
    </row>
    <row r="75" spans="1:6" ht="40.200000000000003" thickTop="1">
      <c r="A75" s="709"/>
      <c r="B75" s="712" t="s">
        <v>582</v>
      </c>
      <c r="C75" s="711"/>
      <c r="D75" s="706"/>
      <c r="E75" s="707"/>
      <c r="F75" s="708"/>
    </row>
    <row r="76" spans="1:6" s="184" customFormat="1">
      <c r="A76" s="669" t="s">
        <v>1941</v>
      </c>
      <c r="B76" s="601" t="s">
        <v>579</v>
      </c>
      <c r="C76" s="602" t="s">
        <v>360</v>
      </c>
      <c r="D76" s="681">
        <v>1</v>
      </c>
      <c r="E76" s="667"/>
      <c r="F76" s="671">
        <f t="shared" ref="F76:F84" si="2">D76*E76</f>
        <v>0</v>
      </c>
    </row>
    <row r="77" spans="1:6" s="184" customFormat="1" ht="26.4">
      <c r="A77" s="669" t="s">
        <v>1942</v>
      </c>
      <c r="B77" s="601" t="s">
        <v>583</v>
      </c>
      <c r="C77" s="602" t="s">
        <v>584</v>
      </c>
      <c r="D77" s="681">
        <v>7</v>
      </c>
      <c r="E77" s="667"/>
      <c r="F77" s="671">
        <f t="shared" si="2"/>
        <v>0</v>
      </c>
    </row>
    <row r="78" spans="1:6">
      <c r="A78" s="627"/>
      <c r="B78" s="664" t="s">
        <v>585</v>
      </c>
      <c r="C78" s="607"/>
      <c r="D78" s="681"/>
      <c r="E78" s="667"/>
      <c r="F78" s="671"/>
    </row>
    <row r="79" spans="1:6" ht="26.4">
      <c r="A79" s="669" t="s">
        <v>1943</v>
      </c>
      <c r="B79" s="673" t="s">
        <v>586</v>
      </c>
      <c r="C79" s="607"/>
      <c r="D79" s="681"/>
      <c r="E79" s="667"/>
      <c r="F79" s="671"/>
    </row>
    <row r="80" spans="1:6" s="184" customFormat="1">
      <c r="A80" s="669" t="s">
        <v>1944</v>
      </c>
      <c r="B80" s="601" t="s">
        <v>587</v>
      </c>
      <c r="C80" s="602" t="s">
        <v>360</v>
      </c>
      <c r="D80" s="681">
        <v>5</v>
      </c>
      <c r="E80" s="667"/>
      <c r="F80" s="671">
        <f t="shared" si="2"/>
        <v>0</v>
      </c>
    </row>
    <row r="81" spans="1:6" s="61" customFormat="1">
      <c r="A81" s="678"/>
      <c r="B81" s="664" t="s">
        <v>588</v>
      </c>
      <c r="C81" s="665"/>
      <c r="D81" s="681"/>
      <c r="E81" s="667"/>
      <c r="F81" s="671"/>
    </row>
    <row r="82" spans="1:6" ht="26.4">
      <c r="A82" s="669" t="s">
        <v>1945</v>
      </c>
      <c r="B82" s="673" t="s">
        <v>589</v>
      </c>
      <c r="C82" s="607" t="s">
        <v>1611</v>
      </c>
      <c r="D82" s="681">
        <v>56</v>
      </c>
      <c r="E82" s="667"/>
      <c r="F82" s="671">
        <f t="shared" si="2"/>
        <v>0</v>
      </c>
    </row>
    <row r="83" spans="1:6" s="184" customFormat="1" ht="15.6">
      <c r="A83" s="669" t="s">
        <v>1946</v>
      </c>
      <c r="B83" s="601" t="s">
        <v>590</v>
      </c>
      <c r="C83" s="602" t="s">
        <v>1611</v>
      </c>
      <c r="D83" s="681">
        <v>28</v>
      </c>
      <c r="E83" s="667"/>
      <c r="F83" s="671">
        <f t="shared" si="2"/>
        <v>0</v>
      </c>
    </row>
    <row r="84" spans="1:6" s="184" customFormat="1" ht="16.2" thickBot="1">
      <c r="A84" s="691" t="s">
        <v>1947</v>
      </c>
      <c r="B84" s="645" t="s">
        <v>591</v>
      </c>
      <c r="C84" s="646" t="s">
        <v>1611</v>
      </c>
      <c r="D84" s="692">
        <v>28</v>
      </c>
      <c r="E84" s="693"/>
      <c r="F84" s="694">
        <f t="shared" si="2"/>
        <v>0</v>
      </c>
    </row>
    <row r="85" spans="1:6" s="189" customFormat="1" ht="14.4" thickTop="1" thickBot="1">
      <c r="A85" s="650"/>
      <c r="B85" s="1575" t="s">
        <v>137</v>
      </c>
      <c r="C85" s="1575"/>
      <c r="D85" s="1575"/>
      <c r="E85" s="1575"/>
      <c r="F85" s="651">
        <f>SUM(F75:F84)</f>
        <v>0</v>
      </c>
    </row>
    <row r="86" spans="1:6" s="52" customFormat="1" ht="13.8" thickTop="1">
      <c r="A86" s="1574" t="s">
        <v>1608</v>
      </c>
      <c r="B86" s="1574"/>
      <c r="C86" s="1574"/>
      <c r="D86" s="1574"/>
      <c r="E86" s="1574"/>
      <c r="F86" s="1574"/>
    </row>
    <row r="87" spans="1:6" s="52" customFormat="1">
      <c r="A87" s="629" t="s">
        <v>39</v>
      </c>
      <c r="B87" s="1572" t="s">
        <v>5</v>
      </c>
      <c r="C87" s="1572"/>
      <c r="D87" s="1572"/>
      <c r="E87" s="661" t="s">
        <v>1607</v>
      </c>
      <c r="F87" s="631" t="s">
        <v>1606</v>
      </c>
    </row>
    <row r="88" spans="1:6" s="52" customFormat="1">
      <c r="A88" s="629">
        <v>1</v>
      </c>
      <c r="B88" s="1572" t="s">
        <v>266</v>
      </c>
      <c r="C88" s="1572"/>
      <c r="D88" s="1572"/>
      <c r="E88" s="661" t="s">
        <v>108</v>
      </c>
      <c r="F88" s="661"/>
    </row>
    <row r="89" spans="1:6" s="52" customFormat="1">
      <c r="A89" s="661">
        <v>2</v>
      </c>
      <c r="B89" s="1572" t="s">
        <v>267</v>
      </c>
      <c r="C89" s="1572"/>
      <c r="D89" s="1572"/>
      <c r="E89" s="661" t="s">
        <v>108</v>
      </c>
      <c r="F89" s="661"/>
    </row>
    <row r="90" spans="1:6" s="52" customFormat="1">
      <c r="A90" s="661">
        <v>3</v>
      </c>
      <c r="B90" s="1572" t="s">
        <v>592</v>
      </c>
      <c r="C90" s="1572"/>
      <c r="D90" s="1572"/>
      <c r="E90" s="661" t="s">
        <v>108</v>
      </c>
      <c r="F90" s="661"/>
    </row>
    <row r="91" spans="1:6" s="52" customFormat="1">
      <c r="A91" s="661">
        <v>4</v>
      </c>
      <c r="B91" s="1572" t="s">
        <v>268</v>
      </c>
      <c r="C91" s="1572"/>
      <c r="D91" s="1572"/>
      <c r="E91" s="661" t="s">
        <v>108</v>
      </c>
      <c r="F91" s="661"/>
    </row>
    <row r="92" spans="1:6" s="52" customFormat="1">
      <c r="A92" s="661"/>
      <c r="B92" s="1572"/>
      <c r="C92" s="1572"/>
      <c r="D92" s="1572"/>
      <c r="E92" s="661"/>
      <c r="F92" s="661"/>
    </row>
    <row r="93" spans="1:6" s="52" customFormat="1">
      <c r="A93" s="661"/>
      <c r="B93" s="1572"/>
      <c r="C93" s="1572"/>
      <c r="D93" s="1572"/>
      <c r="E93" s="661"/>
      <c r="F93" s="661"/>
    </row>
    <row r="94" spans="1:6" s="52" customFormat="1">
      <c r="A94" s="661"/>
      <c r="B94" s="1572"/>
      <c r="C94" s="1572"/>
      <c r="D94" s="1572"/>
      <c r="E94" s="661"/>
      <c r="F94" s="661"/>
    </row>
    <row r="95" spans="1:6" s="52" customFormat="1">
      <c r="A95" s="661"/>
      <c r="B95" s="1572"/>
      <c r="C95" s="1572"/>
      <c r="D95" s="1572"/>
      <c r="E95" s="661"/>
      <c r="F95" s="661"/>
    </row>
    <row r="96" spans="1:6" s="52" customFormat="1">
      <c r="A96" s="661"/>
      <c r="B96" s="1572"/>
      <c r="C96" s="1572"/>
      <c r="D96" s="1572"/>
      <c r="E96" s="661"/>
      <c r="F96" s="661"/>
    </row>
    <row r="97" spans="1:6" s="52" customFormat="1">
      <c r="A97" s="661"/>
      <c r="B97" s="1572"/>
      <c r="C97" s="1572"/>
      <c r="D97" s="1572"/>
      <c r="E97" s="661"/>
      <c r="F97" s="661"/>
    </row>
    <row r="98" spans="1:6" s="52" customFormat="1">
      <c r="A98" s="661"/>
      <c r="B98" s="1572"/>
      <c r="C98" s="1572"/>
      <c r="D98" s="1572"/>
      <c r="E98" s="661"/>
      <c r="F98" s="661"/>
    </row>
    <row r="99" spans="1:6" s="52" customFormat="1">
      <c r="A99" s="661"/>
      <c r="B99" s="1572"/>
      <c r="C99" s="1572"/>
      <c r="D99" s="1572"/>
      <c r="E99" s="661"/>
      <c r="F99" s="661"/>
    </row>
    <row r="100" spans="1:6" s="52" customFormat="1">
      <c r="A100" s="661"/>
      <c r="B100" s="1572"/>
      <c r="C100" s="1572"/>
      <c r="D100" s="1572"/>
      <c r="E100" s="661"/>
      <c r="F100" s="661"/>
    </row>
    <row r="101" spans="1:6" s="52" customFormat="1">
      <c r="A101" s="661"/>
      <c r="B101" s="1572"/>
      <c r="C101" s="1572"/>
      <c r="D101" s="1572"/>
      <c r="E101" s="661"/>
      <c r="F101" s="661"/>
    </row>
    <row r="102" spans="1:6" s="52" customFormat="1">
      <c r="A102" s="661"/>
      <c r="B102" s="1572"/>
      <c r="C102" s="1572"/>
      <c r="D102" s="1572"/>
      <c r="E102" s="661"/>
      <c r="F102" s="661"/>
    </row>
    <row r="103" spans="1:6" s="52" customFormat="1">
      <c r="A103" s="661"/>
      <c r="B103" s="1572"/>
      <c r="C103" s="1572"/>
      <c r="D103" s="1572"/>
      <c r="E103" s="661"/>
      <c r="F103" s="661"/>
    </row>
    <row r="104" spans="1:6" s="52" customFormat="1">
      <c r="A104" s="661"/>
      <c r="B104" s="1572"/>
      <c r="C104" s="1572"/>
      <c r="D104" s="1572"/>
      <c r="E104" s="661"/>
      <c r="F104" s="661"/>
    </row>
    <row r="105" spans="1:6" s="52" customFormat="1" ht="13.8" thickBot="1">
      <c r="A105" s="717"/>
      <c r="B105" s="1573"/>
      <c r="C105" s="1573"/>
      <c r="D105" s="1573"/>
      <c r="E105" s="717"/>
      <c r="F105" s="717"/>
    </row>
    <row r="106" spans="1:6" s="52" customFormat="1" ht="14.4" thickTop="1" thickBot="1">
      <c r="A106" s="1561" t="s">
        <v>109</v>
      </c>
      <c r="B106" s="1561"/>
      <c r="C106" s="1561"/>
      <c r="D106" s="1561"/>
      <c r="E106" s="718"/>
      <c r="F106" s="579">
        <f>SUM(F88:F91)</f>
        <v>0</v>
      </c>
    </row>
    <row r="107" spans="1:6" ht="13.8" thickTop="1"/>
  </sheetData>
  <mergeCells count="29">
    <mergeCell ref="B26:E26"/>
    <mergeCell ref="A1:F1"/>
    <mergeCell ref="A2:F2"/>
    <mergeCell ref="A3:F3"/>
    <mergeCell ref="A4:F4"/>
    <mergeCell ref="B94:D94"/>
    <mergeCell ref="B85:E85"/>
    <mergeCell ref="A86:F86"/>
    <mergeCell ref="B87:D87"/>
    <mergeCell ref="B88:D88"/>
    <mergeCell ref="B89:D89"/>
    <mergeCell ref="B90:D90"/>
    <mergeCell ref="B91:D91"/>
    <mergeCell ref="B55:E55"/>
    <mergeCell ref="B74:E74"/>
    <mergeCell ref="B92:D92"/>
    <mergeCell ref="B93:D93"/>
    <mergeCell ref="A106:D106"/>
    <mergeCell ref="B100:D100"/>
    <mergeCell ref="B101:D101"/>
    <mergeCell ref="B102:D102"/>
    <mergeCell ref="B103:D103"/>
    <mergeCell ref="B104:D104"/>
    <mergeCell ref="B105:D105"/>
    <mergeCell ref="B95:D95"/>
    <mergeCell ref="B96:D96"/>
    <mergeCell ref="B97:D97"/>
    <mergeCell ref="B98:D98"/>
    <mergeCell ref="B99:D99"/>
  </mergeCells>
  <phoneticPr fontId="61" type="noConversion"/>
  <pageMargins left="0.7" right="0.7" top="0.75" bottom="0.75" header="0.3" footer="0.3"/>
  <pageSetup paperSize="9" scale="89" fitToHeight="0" orientation="portrait" r:id="rId1"/>
  <headerFooter alignWithMargins="0">
    <oddFooter>&amp;CPage &amp;P of &amp;N&amp;RBill No. 3.9</oddFooter>
  </headerFooter>
  <rowBreaks count="5" manualBreakCount="5">
    <brk id="26" max="5" man="1"/>
    <brk id="55" max="5" man="1"/>
    <brk id="74" max="5" man="1"/>
    <brk id="85" max="5" man="1"/>
    <brk id="140"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22"/>
  <sheetViews>
    <sheetView view="pageBreakPreview" zoomScale="115" zoomScaleNormal="178" zoomScaleSheetLayoutView="115" workbookViewId="0">
      <pane xSplit="1" ySplit="5" topLeftCell="B99" activePane="bottomRight" state="frozen"/>
      <selection activeCell="C15" sqref="C15"/>
      <selection pane="topRight" activeCell="C15" sqref="C15"/>
      <selection pane="bottomLeft" activeCell="C15" sqref="C15"/>
      <selection pane="bottomRight" activeCell="E111" sqref="E111"/>
    </sheetView>
  </sheetViews>
  <sheetFormatPr defaultColWidth="9.33203125" defaultRowHeight="13.2"/>
  <cols>
    <col min="1" max="1" width="9.44140625" style="778" bestFit="1" customWidth="1"/>
    <col min="2" max="2" width="58.109375" style="779" customWidth="1"/>
    <col min="3" max="3" width="6.33203125" style="780" bestFit="1" customWidth="1"/>
    <col min="4" max="4" width="9.109375" style="780" bestFit="1" customWidth="1"/>
    <col min="5" max="5" width="12.44140625" style="780" bestFit="1" customWidth="1"/>
    <col min="6" max="6" width="16.33203125" style="780" bestFit="1" customWidth="1"/>
    <col min="7" max="7" width="15.44140625" style="179" customWidth="1"/>
    <col min="8" max="9" width="11.109375" style="179" bestFit="1" customWidth="1"/>
    <col min="10" max="16384" width="9.33203125" style="179"/>
  </cols>
  <sheetData>
    <row r="1" spans="1:9" s="60" customFormat="1" ht="14.4" thickTop="1" thickBot="1">
      <c r="A1" s="1545" t="s">
        <v>34</v>
      </c>
      <c r="B1" s="1545"/>
      <c r="C1" s="1545"/>
      <c r="D1" s="1545"/>
      <c r="E1" s="1545"/>
      <c r="F1" s="1545"/>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s="60" customFormat="1" ht="14.4" thickTop="1" thickBot="1">
      <c r="A4" s="1557" t="s">
        <v>593</v>
      </c>
      <c r="B4" s="1557"/>
      <c r="C4" s="1557"/>
      <c r="D4" s="1557"/>
      <c r="E4" s="1557"/>
      <c r="F4" s="1557"/>
    </row>
    <row r="5" spans="1:9" s="60" customFormat="1" ht="14.4" thickTop="1" thickBot="1">
      <c r="A5" s="727" t="s">
        <v>39</v>
      </c>
      <c r="B5" s="728" t="s">
        <v>5</v>
      </c>
      <c r="C5" s="729" t="s">
        <v>40</v>
      </c>
      <c r="D5" s="729" t="s">
        <v>41</v>
      </c>
      <c r="E5" s="729" t="s">
        <v>42</v>
      </c>
      <c r="F5" s="729" t="s">
        <v>43</v>
      </c>
      <c r="G5" s="238"/>
      <c r="H5" s="239"/>
      <c r="I5" s="236"/>
    </row>
    <row r="6" spans="1:9" ht="13.8" thickTop="1">
      <c r="A6" s="730"/>
      <c r="B6" s="731" t="s">
        <v>595</v>
      </c>
      <c r="C6" s="732"/>
      <c r="D6" s="733"/>
      <c r="E6" s="734"/>
      <c r="F6" s="735"/>
    </row>
    <row r="7" spans="1:9" ht="52.8">
      <c r="A7" s="736" t="s">
        <v>1515</v>
      </c>
      <c r="B7" s="457" t="s">
        <v>596</v>
      </c>
      <c r="C7" s="737" t="s">
        <v>170</v>
      </c>
      <c r="D7" s="738">
        <v>100</v>
      </c>
      <c r="E7" s="739"/>
      <c r="F7" s="740">
        <f>D7*E7</f>
        <v>0</v>
      </c>
    </row>
    <row r="8" spans="1:9" ht="39.6">
      <c r="A8" s="736" t="s">
        <v>1516</v>
      </c>
      <c r="B8" s="457" t="s">
        <v>597</v>
      </c>
      <c r="C8" s="737" t="s">
        <v>363</v>
      </c>
      <c r="D8" s="738">
        <v>2</v>
      </c>
      <c r="E8" s="739"/>
      <c r="F8" s="740">
        <f>D8*E8</f>
        <v>0</v>
      </c>
    </row>
    <row r="9" spans="1:9" ht="26.4">
      <c r="A9" s="736" t="s">
        <v>1517</v>
      </c>
      <c r="B9" s="457" t="s">
        <v>598</v>
      </c>
      <c r="C9" s="737" t="s">
        <v>170</v>
      </c>
      <c r="D9" s="738">
        <v>300</v>
      </c>
      <c r="E9" s="739"/>
      <c r="F9" s="740">
        <f>D9*E9</f>
        <v>0</v>
      </c>
    </row>
    <row r="10" spans="1:9" ht="26.4">
      <c r="A10" s="736" t="s">
        <v>1518</v>
      </c>
      <c r="B10" s="457" t="s">
        <v>1441</v>
      </c>
      <c r="C10" s="737" t="s">
        <v>599</v>
      </c>
      <c r="D10" s="738">
        <v>100</v>
      </c>
      <c r="E10" s="739"/>
      <c r="F10" s="740">
        <f>D10*E10</f>
        <v>0</v>
      </c>
    </row>
    <row r="11" spans="1:9">
      <c r="A11" s="741"/>
      <c r="B11" s="454" t="s">
        <v>601</v>
      </c>
      <c r="C11" s="737"/>
      <c r="D11" s="738"/>
      <c r="E11" s="739"/>
      <c r="F11" s="740">
        <f t="shared" ref="F11:F38" si="0">D11*E11</f>
        <v>0</v>
      </c>
    </row>
    <row r="12" spans="1:9" ht="120" customHeight="1">
      <c r="A12" s="736" t="s">
        <v>1519</v>
      </c>
      <c r="B12" s="457" t="s">
        <v>602</v>
      </c>
      <c r="C12" s="742" t="s">
        <v>599</v>
      </c>
      <c r="D12" s="742">
        <f>15.71*4</f>
        <v>62.84</v>
      </c>
      <c r="E12" s="743"/>
      <c r="F12" s="740">
        <f t="shared" si="0"/>
        <v>0</v>
      </c>
    </row>
    <row r="13" spans="1:9">
      <c r="A13" s="741"/>
      <c r="B13" s="722" t="s">
        <v>603</v>
      </c>
      <c r="C13" s="742"/>
      <c r="D13" s="742"/>
      <c r="E13" s="742"/>
      <c r="F13" s="740">
        <f t="shared" si="0"/>
        <v>0</v>
      </c>
    </row>
    <row r="14" spans="1:9" ht="39.6">
      <c r="A14" s="736" t="s">
        <v>1520</v>
      </c>
      <c r="B14" s="744" t="s">
        <v>604</v>
      </c>
      <c r="C14" s="742" t="s">
        <v>170</v>
      </c>
      <c r="D14" s="742">
        <v>450</v>
      </c>
      <c r="E14" s="742"/>
      <c r="F14" s="740">
        <f t="shared" si="0"/>
        <v>0</v>
      </c>
    </row>
    <row r="15" spans="1:9">
      <c r="A15" s="736" t="s">
        <v>1521</v>
      </c>
      <c r="B15" s="744" t="s">
        <v>605</v>
      </c>
      <c r="C15" s="742" t="s">
        <v>363</v>
      </c>
      <c r="D15" s="742">
        <v>5</v>
      </c>
      <c r="E15" s="742"/>
      <c r="F15" s="740">
        <f t="shared" si="0"/>
        <v>0</v>
      </c>
    </row>
    <row r="16" spans="1:9" ht="26.4">
      <c r="A16" s="736" t="s">
        <v>1522</v>
      </c>
      <c r="B16" s="744" t="s">
        <v>606</v>
      </c>
      <c r="C16" s="742" t="s">
        <v>363</v>
      </c>
      <c r="D16" s="742">
        <v>5</v>
      </c>
      <c r="E16" s="742"/>
      <c r="F16" s="740">
        <f t="shared" si="0"/>
        <v>0</v>
      </c>
    </row>
    <row r="17" spans="1:6">
      <c r="A17" s="741"/>
      <c r="B17" s="722" t="s">
        <v>607</v>
      </c>
      <c r="C17" s="742"/>
      <c r="D17" s="742"/>
      <c r="E17" s="742"/>
      <c r="F17" s="740">
        <f t="shared" si="0"/>
        <v>0</v>
      </c>
    </row>
    <row r="18" spans="1:6" ht="26.4">
      <c r="A18" s="736" t="s">
        <v>1523</v>
      </c>
      <c r="B18" s="744" t="s">
        <v>608</v>
      </c>
      <c r="C18" s="742" t="s">
        <v>363</v>
      </c>
      <c r="D18" s="742">
        <v>24</v>
      </c>
      <c r="E18" s="742"/>
      <c r="F18" s="740">
        <f t="shared" si="0"/>
        <v>0</v>
      </c>
    </row>
    <row r="19" spans="1:6">
      <c r="A19" s="745"/>
      <c r="B19" s="454" t="s">
        <v>609</v>
      </c>
      <c r="C19" s="746"/>
      <c r="D19" s="747"/>
      <c r="E19" s="748"/>
      <c r="F19" s="740">
        <f t="shared" si="0"/>
        <v>0</v>
      </c>
    </row>
    <row r="20" spans="1:6" ht="26.4">
      <c r="A20" s="749"/>
      <c r="B20" s="594" t="s">
        <v>610</v>
      </c>
      <c r="C20" s="750"/>
      <c r="D20" s="751"/>
      <c r="E20" s="752"/>
      <c r="F20" s="740">
        <f t="shared" si="0"/>
        <v>0</v>
      </c>
    </row>
    <row r="21" spans="1:6" ht="26.4">
      <c r="A21" s="736" t="s">
        <v>1524</v>
      </c>
      <c r="B21" s="594" t="s">
        <v>611</v>
      </c>
      <c r="C21" s="750" t="s">
        <v>53</v>
      </c>
      <c r="D21" s="751">
        <v>8</v>
      </c>
      <c r="E21" s="751"/>
      <c r="F21" s="740">
        <f t="shared" si="0"/>
        <v>0</v>
      </c>
    </row>
    <row r="22" spans="1:6" ht="26.4">
      <c r="A22" s="736" t="s">
        <v>1525</v>
      </c>
      <c r="B22" s="594" t="s">
        <v>612</v>
      </c>
      <c r="C22" s="750" t="s">
        <v>53</v>
      </c>
      <c r="D22" s="751">
        <v>8</v>
      </c>
      <c r="E22" s="751"/>
      <c r="F22" s="740">
        <f t="shared" si="0"/>
        <v>0</v>
      </c>
    </row>
    <row r="23" spans="1:6" ht="26.4">
      <c r="A23" s="736" t="s">
        <v>1948</v>
      </c>
      <c r="B23" s="594" t="s">
        <v>613</v>
      </c>
      <c r="C23" s="750" t="s">
        <v>53</v>
      </c>
      <c r="D23" s="751">
        <v>8</v>
      </c>
      <c r="E23" s="751"/>
      <c r="F23" s="740">
        <f t="shared" si="0"/>
        <v>0</v>
      </c>
    </row>
    <row r="24" spans="1:6">
      <c r="A24" s="745"/>
      <c r="B24" s="454" t="s">
        <v>614</v>
      </c>
      <c r="C24" s="753"/>
      <c r="D24" s="753"/>
      <c r="E24" s="753"/>
      <c r="F24" s="740">
        <f t="shared" si="0"/>
        <v>0</v>
      </c>
    </row>
    <row r="25" spans="1:6">
      <c r="A25" s="754"/>
      <c r="B25" s="755" t="s">
        <v>615</v>
      </c>
      <c r="C25" s="756"/>
      <c r="D25" s="757"/>
      <c r="E25" s="758"/>
      <c r="F25" s="740">
        <f t="shared" si="0"/>
        <v>0</v>
      </c>
    </row>
    <row r="26" spans="1:6">
      <c r="A26" s="754"/>
      <c r="B26" s="755" t="s">
        <v>616</v>
      </c>
      <c r="C26" s="756"/>
      <c r="D26" s="757"/>
      <c r="E26" s="758"/>
      <c r="F26" s="740">
        <f t="shared" si="0"/>
        <v>0</v>
      </c>
    </row>
    <row r="27" spans="1:6" ht="42.75" customHeight="1">
      <c r="A27" s="736" t="s">
        <v>1949</v>
      </c>
      <c r="B27" s="759" t="s">
        <v>617</v>
      </c>
      <c r="C27" s="756" t="s">
        <v>53</v>
      </c>
      <c r="D27" s="757">
        <v>4</v>
      </c>
      <c r="E27" s="760"/>
      <c r="F27" s="740">
        <f t="shared" si="0"/>
        <v>0</v>
      </c>
    </row>
    <row r="28" spans="1:6" ht="13.8" thickBot="1">
      <c r="A28" s="736" t="s">
        <v>1950</v>
      </c>
      <c r="B28" s="761" t="s">
        <v>618</v>
      </c>
      <c r="C28" s="756" t="s">
        <v>53</v>
      </c>
      <c r="D28" s="757">
        <v>5</v>
      </c>
      <c r="E28" s="760"/>
      <c r="F28" s="740">
        <f t="shared" si="0"/>
        <v>0</v>
      </c>
    </row>
    <row r="29" spans="1:6" s="189" customFormat="1" ht="12.75" customHeight="1" thickTop="1" thickBot="1">
      <c r="A29" s="650"/>
      <c r="B29" s="1575" t="s">
        <v>137</v>
      </c>
      <c r="C29" s="1575"/>
      <c r="D29" s="1575"/>
      <c r="E29" s="1575"/>
      <c r="F29" s="651">
        <f>SUM(F7:F28)</f>
        <v>0</v>
      </c>
    </row>
    <row r="30" spans="1:6" ht="13.8" thickTop="1">
      <c r="A30" s="736" t="s">
        <v>1951</v>
      </c>
      <c r="B30" s="759" t="s">
        <v>619</v>
      </c>
      <c r="C30" s="756" t="s">
        <v>53</v>
      </c>
      <c r="D30" s="757">
        <v>8</v>
      </c>
      <c r="E30" s="760"/>
      <c r="F30" s="740">
        <f t="shared" si="0"/>
        <v>0</v>
      </c>
    </row>
    <row r="31" spans="1:6">
      <c r="A31" s="736" t="s">
        <v>1952</v>
      </c>
      <c r="B31" s="759" t="s">
        <v>620</v>
      </c>
      <c r="C31" s="756" t="s">
        <v>53</v>
      </c>
      <c r="D31" s="757">
        <v>4</v>
      </c>
      <c r="E31" s="760"/>
      <c r="F31" s="740">
        <f t="shared" si="0"/>
        <v>0</v>
      </c>
    </row>
    <row r="32" spans="1:6">
      <c r="A32" s="736" t="s">
        <v>1953</v>
      </c>
      <c r="B32" s="759" t="s">
        <v>621</v>
      </c>
      <c r="C32" s="756" t="s">
        <v>53</v>
      </c>
      <c r="D32" s="757">
        <v>4</v>
      </c>
      <c r="E32" s="760"/>
      <c r="F32" s="740">
        <f t="shared" si="0"/>
        <v>0</v>
      </c>
    </row>
    <row r="33" spans="1:6" ht="26.4">
      <c r="A33" s="736" t="s">
        <v>1954</v>
      </c>
      <c r="B33" s="759" t="s">
        <v>622</v>
      </c>
      <c r="C33" s="756" t="s">
        <v>53</v>
      </c>
      <c r="D33" s="757">
        <v>4</v>
      </c>
      <c r="E33" s="760"/>
      <c r="F33" s="740">
        <f t="shared" si="0"/>
        <v>0</v>
      </c>
    </row>
    <row r="34" spans="1:6" ht="26.4">
      <c r="A34" s="736" t="s">
        <v>1955</v>
      </c>
      <c r="B34" s="759" t="s">
        <v>623</v>
      </c>
      <c r="C34" s="756" t="s">
        <v>53</v>
      </c>
      <c r="D34" s="757">
        <v>4</v>
      </c>
      <c r="E34" s="760"/>
      <c r="F34" s="740">
        <f t="shared" si="0"/>
        <v>0</v>
      </c>
    </row>
    <row r="35" spans="1:6" ht="26.4">
      <c r="A35" s="736" t="s">
        <v>1956</v>
      </c>
      <c r="B35" s="759" t="s">
        <v>624</v>
      </c>
      <c r="C35" s="756" t="s">
        <v>53</v>
      </c>
      <c r="D35" s="757">
        <v>4</v>
      </c>
      <c r="E35" s="758"/>
      <c r="F35" s="740">
        <f t="shared" si="0"/>
        <v>0</v>
      </c>
    </row>
    <row r="36" spans="1:6" ht="26.4">
      <c r="A36" s="736" t="s">
        <v>1957</v>
      </c>
      <c r="B36" s="759" t="s">
        <v>625</v>
      </c>
      <c r="C36" s="756" t="s">
        <v>53</v>
      </c>
      <c r="D36" s="757">
        <v>4</v>
      </c>
      <c r="E36" s="758"/>
      <c r="F36" s="740">
        <f t="shared" si="0"/>
        <v>0</v>
      </c>
    </row>
    <row r="37" spans="1:6" ht="39.6">
      <c r="A37" s="736" t="s">
        <v>1958</v>
      </c>
      <c r="B37" s="759" t="s">
        <v>626</v>
      </c>
      <c r="C37" s="756" t="s">
        <v>53</v>
      </c>
      <c r="D37" s="757">
        <v>2</v>
      </c>
      <c r="E37" s="758"/>
      <c r="F37" s="740">
        <f t="shared" si="0"/>
        <v>0</v>
      </c>
    </row>
    <row r="38" spans="1:6">
      <c r="A38" s="736" t="s">
        <v>1959</v>
      </c>
      <c r="B38" s="759" t="s">
        <v>627</v>
      </c>
      <c r="C38" s="756" t="s">
        <v>53</v>
      </c>
      <c r="D38" s="757">
        <v>2</v>
      </c>
      <c r="E38" s="758"/>
      <c r="F38" s="740">
        <f t="shared" si="0"/>
        <v>0</v>
      </c>
    </row>
    <row r="39" spans="1:6" ht="39.6">
      <c r="A39" s="736" t="s">
        <v>1960</v>
      </c>
      <c r="B39" s="759" t="s">
        <v>628</v>
      </c>
      <c r="C39" s="756" t="s">
        <v>53</v>
      </c>
      <c r="D39" s="757">
        <v>2</v>
      </c>
      <c r="E39" s="758"/>
      <c r="F39" s="740">
        <f t="shared" ref="F39:F70" si="1">D39*E39</f>
        <v>0</v>
      </c>
    </row>
    <row r="40" spans="1:6">
      <c r="A40" s="736" t="s">
        <v>1961</v>
      </c>
      <c r="B40" s="759" t="s">
        <v>629</v>
      </c>
      <c r="C40" s="756" t="s">
        <v>53</v>
      </c>
      <c r="D40" s="757">
        <v>2</v>
      </c>
      <c r="E40" s="758"/>
      <c r="F40" s="740">
        <f t="shared" si="1"/>
        <v>0</v>
      </c>
    </row>
    <row r="41" spans="1:6" ht="39.6">
      <c r="A41" s="736" t="s">
        <v>1962</v>
      </c>
      <c r="B41" s="759" t="s">
        <v>630</v>
      </c>
      <c r="C41" s="756" t="s">
        <v>53</v>
      </c>
      <c r="D41" s="757">
        <v>3</v>
      </c>
      <c r="E41" s="758"/>
      <c r="F41" s="740">
        <f t="shared" si="1"/>
        <v>0</v>
      </c>
    </row>
    <row r="42" spans="1:6" ht="26.4">
      <c r="A42" s="736" t="s">
        <v>1963</v>
      </c>
      <c r="B42" s="759" t="s">
        <v>631</v>
      </c>
      <c r="C42" s="756" t="s">
        <v>53</v>
      </c>
      <c r="D42" s="757">
        <v>6</v>
      </c>
      <c r="E42" s="758"/>
      <c r="F42" s="740">
        <f t="shared" si="1"/>
        <v>0</v>
      </c>
    </row>
    <row r="43" spans="1:6">
      <c r="A43" s="736" t="s">
        <v>1964</v>
      </c>
      <c r="B43" s="759" t="s">
        <v>632</v>
      </c>
      <c r="C43" s="756" t="s">
        <v>53</v>
      </c>
      <c r="D43" s="757">
        <v>6</v>
      </c>
      <c r="E43" s="758"/>
      <c r="F43" s="740">
        <f t="shared" si="1"/>
        <v>0</v>
      </c>
    </row>
    <row r="44" spans="1:6">
      <c r="A44" s="736" t="s">
        <v>1965</v>
      </c>
      <c r="B44" s="759" t="s">
        <v>633</v>
      </c>
      <c r="C44" s="756" t="s">
        <v>53</v>
      </c>
      <c r="D44" s="757">
        <v>6</v>
      </c>
      <c r="E44" s="758"/>
      <c r="F44" s="740">
        <f t="shared" si="1"/>
        <v>0</v>
      </c>
    </row>
    <row r="45" spans="1:6" ht="39.6">
      <c r="A45" s="736" t="s">
        <v>1966</v>
      </c>
      <c r="B45" s="759" t="s">
        <v>634</v>
      </c>
      <c r="C45" s="756" t="s">
        <v>635</v>
      </c>
      <c r="D45" s="757">
        <v>25</v>
      </c>
      <c r="E45" s="758"/>
      <c r="F45" s="740">
        <f t="shared" si="1"/>
        <v>0</v>
      </c>
    </row>
    <row r="46" spans="1:6">
      <c r="A46" s="736" t="s">
        <v>1967</v>
      </c>
      <c r="B46" s="759" t="s">
        <v>636</v>
      </c>
      <c r="C46" s="756" t="s">
        <v>53</v>
      </c>
      <c r="D46" s="757">
        <v>4</v>
      </c>
      <c r="E46" s="758"/>
      <c r="F46" s="740">
        <f t="shared" si="1"/>
        <v>0</v>
      </c>
    </row>
    <row r="47" spans="1:6">
      <c r="A47" s="736" t="s">
        <v>1968</v>
      </c>
      <c r="B47" s="759" t="s">
        <v>637</v>
      </c>
      <c r="C47" s="756" t="s">
        <v>53</v>
      </c>
      <c r="D47" s="757">
        <v>2</v>
      </c>
      <c r="E47" s="758"/>
      <c r="F47" s="740">
        <f t="shared" si="1"/>
        <v>0</v>
      </c>
    </row>
    <row r="48" spans="1:6">
      <c r="A48" s="736" t="s">
        <v>1969</v>
      </c>
      <c r="B48" s="759" t="s">
        <v>638</v>
      </c>
      <c r="C48" s="756" t="s">
        <v>53</v>
      </c>
      <c r="D48" s="757">
        <v>5</v>
      </c>
      <c r="E48" s="758"/>
      <c r="F48" s="740">
        <f t="shared" si="1"/>
        <v>0</v>
      </c>
    </row>
    <row r="49" spans="1:6">
      <c r="A49" s="736" t="s">
        <v>1970</v>
      </c>
      <c r="B49" s="759" t="s">
        <v>639</v>
      </c>
      <c r="C49" s="756" t="s">
        <v>53</v>
      </c>
      <c r="D49" s="757">
        <v>1</v>
      </c>
      <c r="E49" s="758"/>
      <c r="F49" s="740">
        <f t="shared" si="1"/>
        <v>0</v>
      </c>
    </row>
    <row r="50" spans="1:6">
      <c r="A50" s="736" t="s">
        <v>1971</v>
      </c>
      <c r="B50" s="759" t="s">
        <v>640</v>
      </c>
      <c r="C50" s="756" t="s">
        <v>53</v>
      </c>
      <c r="D50" s="757">
        <v>3</v>
      </c>
      <c r="E50" s="758"/>
      <c r="F50" s="740">
        <f t="shared" si="1"/>
        <v>0</v>
      </c>
    </row>
    <row r="51" spans="1:6" ht="26.4">
      <c r="A51" s="736" t="s">
        <v>1972</v>
      </c>
      <c r="B51" s="759" t="s">
        <v>641</v>
      </c>
      <c r="C51" s="756" t="s">
        <v>53</v>
      </c>
      <c r="D51" s="757">
        <v>1</v>
      </c>
      <c r="E51" s="758"/>
      <c r="F51" s="740">
        <f t="shared" si="1"/>
        <v>0</v>
      </c>
    </row>
    <row r="52" spans="1:6">
      <c r="A52" s="736" t="s">
        <v>1973</v>
      </c>
      <c r="B52" s="759" t="s">
        <v>642</v>
      </c>
      <c r="C52" s="756" t="s">
        <v>53</v>
      </c>
      <c r="D52" s="757">
        <v>1</v>
      </c>
      <c r="E52" s="758"/>
      <c r="F52" s="740">
        <f t="shared" si="1"/>
        <v>0</v>
      </c>
    </row>
    <row r="53" spans="1:6">
      <c r="A53" s="736" t="s">
        <v>1974</v>
      </c>
      <c r="B53" s="759" t="s">
        <v>643</v>
      </c>
      <c r="C53" s="756" t="s">
        <v>53</v>
      </c>
      <c r="D53" s="757">
        <v>2</v>
      </c>
      <c r="E53" s="758"/>
      <c r="F53" s="740">
        <f t="shared" si="1"/>
        <v>0</v>
      </c>
    </row>
    <row r="54" spans="1:6">
      <c r="A54" s="736" t="s">
        <v>1975</v>
      </c>
      <c r="B54" s="759" t="s">
        <v>644</v>
      </c>
      <c r="C54" s="756" t="s">
        <v>53</v>
      </c>
      <c r="D54" s="757">
        <v>2</v>
      </c>
      <c r="E54" s="758"/>
      <c r="F54" s="740">
        <f t="shared" si="1"/>
        <v>0</v>
      </c>
    </row>
    <row r="55" spans="1:6" ht="13.8" thickBot="1">
      <c r="A55" s="736" t="s">
        <v>1976</v>
      </c>
      <c r="B55" s="759" t="s">
        <v>645</v>
      </c>
      <c r="C55" s="756" t="s">
        <v>53</v>
      </c>
      <c r="D55" s="757">
        <v>2</v>
      </c>
      <c r="E55" s="758"/>
      <c r="F55" s="740">
        <f t="shared" si="1"/>
        <v>0</v>
      </c>
    </row>
    <row r="56" spans="1:6" s="189" customFormat="1" ht="12.75" customHeight="1" thickTop="1" thickBot="1">
      <c r="A56" s="650"/>
      <c r="B56" s="1575" t="s">
        <v>137</v>
      </c>
      <c r="C56" s="1575"/>
      <c r="D56" s="1575"/>
      <c r="E56" s="1575"/>
      <c r="F56" s="651">
        <f>SUM(F30:F55)</f>
        <v>0</v>
      </c>
    </row>
    <row r="57" spans="1:6" ht="13.8" thickTop="1">
      <c r="A57" s="736" t="s">
        <v>1977</v>
      </c>
      <c r="B57" s="759" t="s">
        <v>646</v>
      </c>
      <c r="C57" s="756" t="s">
        <v>635</v>
      </c>
      <c r="D57" s="757">
        <v>30</v>
      </c>
      <c r="E57" s="758"/>
      <c r="F57" s="740">
        <f t="shared" si="1"/>
        <v>0</v>
      </c>
    </row>
    <row r="58" spans="1:6">
      <c r="A58" s="736" t="s">
        <v>1978</v>
      </c>
      <c r="B58" s="759" t="s">
        <v>647</v>
      </c>
      <c r="C58" s="756" t="s">
        <v>635</v>
      </c>
      <c r="D58" s="757">
        <v>20</v>
      </c>
      <c r="E58" s="758"/>
      <c r="F58" s="740">
        <f t="shared" si="1"/>
        <v>0</v>
      </c>
    </row>
    <row r="59" spans="1:6">
      <c r="A59" s="736" t="s">
        <v>1979</v>
      </c>
      <c r="B59" s="759" t="s">
        <v>648</v>
      </c>
      <c r="C59" s="756" t="s">
        <v>53</v>
      </c>
      <c r="D59" s="757">
        <v>2</v>
      </c>
      <c r="E59" s="758"/>
      <c r="F59" s="740">
        <f t="shared" si="1"/>
        <v>0</v>
      </c>
    </row>
    <row r="60" spans="1:6">
      <c r="A60" s="736" t="s">
        <v>1980</v>
      </c>
      <c r="B60" s="759" t="s">
        <v>649</v>
      </c>
      <c r="C60" s="756" t="s">
        <v>635</v>
      </c>
      <c r="D60" s="757">
        <v>10</v>
      </c>
      <c r="E60" s="758"/>
      <c r="F60" s="740">
        <f t="shared" si="1"/>
        <v>0</v>
      </c>
    </row>
    <row r="61" spans="1:6">
      <c r="A61" s="736" t="s">
        <v>1981</v>
      </c>
      <c r="B61" s="759" t="s">
        <v>650</v>
      </c>
      <c r="C61" s="756" t="s">
        <v>53</v>
      </c>
      <c r="D61" s="757">
        <v>2</v>
      </c>
      <c r="E61" s="758"/>
      <c r="F61" s="740">
        <f t="shared" si="1"/>
        <v>0</v>
      </c>
    </row>
    <row r="62" spans="1:6">
      <c r="A62" s="736" t="s">
        <v>1982</v>
      </c>
      <c r="B62" s="759" t="s">
        <v>651</v>
      </c>
      <c r="C62" s="756"/>
      <c r="D62" s="757"/>
      <c r="E62" s="758"/>
      <c r="F62" s="740">
        <f t="shared" si="1"/>
        <v>0</v>
      </c>
    </row>
    <row r="63" spans="1:6" ht="26.4">
      <c r="A63" s="736" t="s">
        <v>1983</v>
      </c>
      <c r="B63" s="759" t="s">
        <v>652</v>
      </c>
      <c r="C63" s="756" t="s">
        <v>53</v>
      </c>
      <c r="D63" s="757">
        <v>2</v>
      </c>
      <c r="E63" s="758"/>
      <c r="F63" s="740">
        <f t="shared" si="1"/>
        <v>0</v>
      </c>
    </row>
    <row r="64" spans="1:6">
      <c r="A64" s="736" t="s">
        <v>1984</v>
      </c>
      <c r="B64" s="759" t="s">
        <v>653</v>
      </c>
      <c r="C64" s="756" t="s">
        <v>635</v>
      </c>
      <c r="D64" s="757">
        <v>5</v>
      </c>
      <c r="E64" s="758"/>
      <c r="F64" s="740">
        <f t="shared" si="1"/>
        <v>0</v>
      </c>
    </row>
    <row r="65" spans="1:6">
      <c r="A65" s="736" t="s">
        <v>1985</v>
      </c>
      <c r="B65" s="759" t="s">
        <v>654</v>
      </c>
      <c r="C65" s="756" t="s">
        <v>53</v>
      </c>
      <c r="D65" s="757">
        <v>1</v>
      </c>
      <c r="E65" s="758"/>
      <c r="F65" s="740">
        <f t="shared" si="1"/>
        <v>0</v>
      </c>
    </row>
    <row r="66" spans="1:6" ht="26.4">
      <c r="A66" s="736" t="s">
        <v>1986</v>
      </c>
      <c r="B66" s="759" t="s">
        <v>655</v>
      </c>
      <c r="C66" s="756" t="s">
        <v>635</v>
      </c>
      <c r="D66" s="757">
        <v>5</v>
      </c>
      <c r="E66" s="758"/>
      <c r="F66" s="740">
        <f t="shared" si="1"/>
        <v>0</v>
      </c>
    </row>
    <row r="67" spans="1:6">
      <c r="A67" s="745"/>
      <c r="B67" s="722" t="s">
        <v>656</v>
      </c>
      <c r="C67" s="742"/>
      <c r="D67" s="742"/>
      <c r="E67" s="742"/>
      <c r="F67" s="740"/>
    </row>
    <row r="68" spans="1:6" ht="26.4">
      <c r="A68" s="741"/>
      <c r="B68" s="457" t="s">
        <v>657</v>
      </c>
      <c r="C68" s="602"/>
      <c r="D68" s="742"/>
      <c r="E68" s="742"/>
      <c r="F68" s="740">
        <f t="shared" si="1"/>
        <v>0</v>
      </c>
    </row>
    <row r="69" spans="1:6" ht="15.6">
      <c r="A69" s="736" t="s">
        <v>1987</v>
      </c>
      <c r="B69" s="457" t="s">
        <v>658</v>
      </c>
      <c r="C69" s="602" t="s">
        <v>1611</v>
      </c>
      <c r="D69" s="742">
        <v>30</v>
      </c>
      <c r="E69" s="742"/>
      <c r="F69" s="740">
        <f t="shared" si="1"/>
        <v>0</v>
      </c>
    </row>
    <row r="70" spans="1:6" ht="15.6">
      <c r="A70" s="736" t="s">
        <v>1988</v>
      </c>
      <c r="B70" s="457" t="s">
        <v>659</v>
      </c>
      <c r="C70" s="602" t="s">
        <v>1611</v>
      </c>
      <c r="D70" s="742">
        <v>3</v>
      </c>
      <c r="E70" s="743"/>
      <c r="F70" s="740">
        <f t="shared" si="1"/>
        <v>0</v>
      </c>
    </row>
    <row r="71" spans="1:6" ht="26.4">
      <c r="A71" s="736" t="s">
        <v>1989</v>
      </c>
      <c r="B71" s="457" t="s">
        <v>660</v>
      </c>
      <c r="C71" s="602" t="s">
        <v>1611</v>
      </c>
      <c r="D71" s="742">
        <v>18</v>
      </c>
      <c r="E71" s="742"/>
      <c r="F71" s="740">
        <f t="shared" ref="F71:F76" si="2">D71*E71</f>
        <v>0</v>
      </c>
    </row>
    <row r="72" spans="1:6">
      <c r="A72" s="745"/>
      <c r="B72" s="722" t="s">
        <v>661</v>
      </c>
      <c r="C72" s="742"/>
      <c r="D72" s="742"/>
      <c r="E72" s="742"/>
      <c r="F72" s="740">
        <f t="shared" si="2"/>
        <v>0</v>
      </c>
    </row>
    <row r="73" spans="1:6" ht="79.2">
      <c r="A73" s="736" t="s">
        <v>1990</v>
      </c>
      <c r="B73" s="762" t="s">
        <v>662</v>
      </c>
      <c r="C73" s="763" t="s">
        <v>70</v>
      </c>
      <c r="D73" s="742">
        <v>1</v>
      </c>
      <c r="E73" s="742"/>
      <c r="F73" s="740">
        <f t="shared" si="2"/>
        <v>0</v>
      </c>
    </row>
    <row r="74" spans="1:6" ht="39.6">
      <c r="A74" s="736" t="s">
        <v>1991</v>
      </c>
      <c r="B74" s="762" t="s">
        <v>663</v>
      </c>
      <c r="C74" s="763" t="s">
        <v>70</v>
      </c>
      <c r="D74" s="742">
        <v>1</v>
      </c>
      <c r="E74" s="742"/>
      <c r="F74" s="740">
        <f t="shared" si="2"/>
        <v>0</v>
      </c>
    </row>
    <row r="75" spans="1:6" ht="26.4">
      <c r="A75" s="736" t="s">
        <v>1992</v>
      </c>
      <c r="B75" s="762" t="s">
        <v>664</v>
      </c>
      <c r="C75" s="763" t="s">
        <v>70</v>
      </c>
      <c r="D75" s="742">
        <v>1</v>
      </c>
      <c r="E75" s="742"/>
      <c r="F75" s="740">
        <f t="shared" si="2"/>
        <v>0</v>
      </c>
    </row>
    <row r="76" spans="1:6" ht="27" thickBot="1">
      <c r="A76" s="736" t="s">
        <v>1993</v>
      </c>
      <c r="B76" s="762" t="s">
        <v>665</v>
      </c>
      <c r="C76" s="763" t="s">
        <v>53</v>
      </c>
      <c r="D76" s="742">
        <v>1</v>
      </c>
      <c r="E76" s="742"/>
      <c r="F76" s="740">
        <f t="shared" si="2"/>
        <v>0</v>
      </c>
    </row>
    <row r="77" spans="1:6" s="189" customFormat="1" ht="12.75" customHeight="1" thickTop="1" thickBot="1">
      <c r="A77" s="650"/>
      <c r="B77" s="1575" t="s">
        <v>137</v>
      </c>
      <c r="C77" s="1575"/>
      <c r="D77" s="1575"/>
      <c r="E77" s="1575"/>
      <c r="F77" s="651">
        <f>SUM(F57:F76)</f>
        <v>0</v>
      </c>
    </row>
    <row r="78" spans="1:6" ht="13.8" thickTop="1">
      <c r="A78" s="745"/>
      <c r="B78" s="764" t="s">
        <v>666</v>
      </c>
      <c r="C78" s="543"/>
      <c r="D78" s="763"/>
      <c r="E78" s="763"/>
      <c r="F78" s="763"/>
    </row>
    <row r="79" spans="1:6" ht="52.8">
      <c r="A79" s="736" t="s">
        <v>1994</v>
      </c>
      <c r="B79" s="765" t="s">
        <v>667</v>
      </c>
      <c r="C79" s="543" t="s">
        <v>170</v>
      </c>
      <c r="D79" s="763">
        <v>100</v>
      </c>
      <c r="E79" s="763"/>
      <c r="F79" s="766">
        <f>D79*E79</f>
        <v>0</v>
      </c>
    </row>
    <row r="80" spans="1:6" ht="26.4">
      <c r="A80" s="736" t="s">
        <v>1995</v>
      </c>
      <c r="B80" s="765" t="s">
        <v>668</v>
      </c>
      <c r="C80" s="543" t="s">
        <v>170</v>
      </c>
      <c r="D80" s="763">
        <v>30</v>
      </c>
      <c r="E80" s="763"/>
      <c r="F80" s="766">
        <f>D80*E80</f>
        <v>0</v>
      </c>
    </row>
    <row r="81" spans="1:12">
      <c r="A81" s="736" t="s">
        <v>1996</v>
      </c>
      <c r="B81" s="765" t="s">
        <v>669</v>
      </c>
      <c r="C81" s="543" t="s">
        <v>53</v>
      </c>
      <c r="D81" s="763">
        <v>15</v>
      </c>
      <c r="E81" s="763"/>
      <c r="F81" s="766">
        <f>D81*E81</f>
        <v>0</v>
      </c>
    </row>
    <row r="82" spans="1:12">
      <c r="A82" s="736" t="s">
        <v>1997</v>
      </c>
      <c r="B82" s="765" t="s">
        <v>670</v>
      </c>
      <c r="C82" s="543" t="s">
        <v>53</v>
      </c>
      <c r="D82" s="763">
        <v>15</v>
      </c>
      <c r="E82" s="763"/>
      <c r="F82" s="766">
        <f>D82*E82</f>
        <v>0</v>
      </c>
    </row>
    <row r="83" spans="1:12" s="177" customFormat="1" ht="14.4">
      <c r="A83" s="767"/>
      <c r="B83" s="768" t="s">
        <v>671</v>
      </c>
      <c r="C83" s="769"/>
      <c r="D83" s="770"/>
      <c r="E83" s="771"/>
      <c r="F83" s="772"/>
      <c r="G83" s="180"/>
      <c r="H83" s="180"/>
      <c r="I83" s="180"/>
      <c r="J83" s="182"/>
      <c r="K83" s="182"/>
      <c r="L83" s="182"/>
    </row>
    <row r="84" spans="1:12" s="177" customFormat="1" ht="14.4">
      <c r="A84" s="767"/>
      <c r="B84" s="768" t="s">
        <v>672</v>
      </c>
      <c r="C84" s="769"/>
      <c r="D84" s="770"/>
      <c r="E84" s="771"/>
      <c r="F84" s="772"/>
      <c r="G84" s="180"/>
      <c r="H84" s="180"/>
      <c r="I84" s="180"/>
      <c r="J84" s="182"/>
      <c r="K84" s="182"/>
      <c r="L84" s="182"/>
    </row>
    <row r="85" spans="1:12" s="177" customFormat="1" ht="52.8">
      <c r="A85" s="736" t="s">
        <v>1998</v>
      </c>
      <c r="B85" s="773" t="s">
        <v>673</v>
      </c>
      <c r="C85" s="769" t="s">
        <v>145</v>
      </c>
      <c r="D85" s="770">
        <v>50</v>
      </c>
      <c r="E85" s="771"/>
      <c r="F85" s="772">
        <f>E85*D85</f>
        <v>0</v>
      </c>
      <c r="G85" s="181"/>
      <c r="H85" s="181"/>
      <c r="I85" s="181"/>
      <c r="J85" s="182"/>
      <c r="K85" s="182"/>
      <c r="L85" s="182"/>
    </row>
    <row r="86" spans="1:12" s="177" customFormat="1" ht="14.4">
      <c r="A86" s="767"/>
      <c r="B86" s="768" t="s">
        <v>674</v>
      </c>
      <c r="C86" s="769"/>
      <c r="D86" s="770">
        <v>0</v>
      </c>
      <c r="E86" s="771"/>
      <c r="F86" s="772">
        <f t="shared" ref="F86:F94" si="3">E86*D86</f>
        <v>0</v>
      </c>
      <c r="G86" s="181"/>
      <c r="H86" s="181"/>
      <c r="I86" s="181"/>
      <c r="J86" s="182"/>
      <c r="K86" s="182"/>
      <c r="L86" s="182"/>
    </row>
    <row r="87" spans="1:12" s="177" customFormat="1" ht="14.4">
      <c r="A87" s="736" t="s">
        <v>1999</v>
      </c>
      <c r="B87" s="773" t="s">
        <v>675</v>
      </c>
      <c r="C87" s="769" t="s">
        <v>676</v>
      </c>
      <c r="D87" s="774">
        <v>167.44800000000001</v>
      </c>
      <c r="E87" s="771"/>
      <c r="F87" s="772">
        <f t="shared" si="3"/>
        <v>0</v>
      </c>
      <c r="G87" s="181"/>
      <c r="H87" s="181"/>
      <c r="I87" s="181"/>
      <c r="J87" s="182"/>
      <c r="K87" s="182"/>
      <c r="L87" s="182"/>
    </row>
    <row r="88" spans="1:12" s="177" customFormat="1" ht="14.4">
      <c r="A88" s="736" t="s">
        <v>2000</v>
      </c>
      <c r="B88" s="773" t="s">
        <v>677</v>
      </c>
      <c r="C88" s="769" t="s">
        <v>676</v>
      </c>
      <c r="D88" s="770">
        <v>83</v>
      </c>
      <c r="E88" s="771"/>
      <c r="F88" s="772">
        <f t="shared" si="3"/>
        <v>0</v>
      </c>
      <c r="G88" s="181"/>
      <c r="H88" s="181"/>
      <c r="I88" s="181"/>
      <c r="J88" s="182"/>
      <c r="K88" s="182"/>
      <c r="L88" s="182"/>
    </row>
    <row r="89" spans="1:12" s="177" customFormat="1" ht="26.4">
      <c r="A89" s="736" t="s">
        <v>2001</v>
      </c>
      <c r="B89" s="773" t="s">
        <v>678</v>
      </c>
      <c r="C89" s="769" t="s">
        <v>676</v>
      </c>
      <c r="D89" s="770">
        <v>85</v>
      </c>
      <c r="E89" s="771"/>
      <c r="F89" s="772">
        <f t="shared" si="3"/>
        <v>0</v>
      </c>
      <c r="G89" s="181"/>
      <c r="H89" s="181"/>
      <c r="I89" s="181"/>
      <c r="J89" s="182"/>
      <c r="K89" s="182"/>
      <c r="L89" s="182"/>
    </row>
    <row r="90" spans="1:12" s="177" customFormat="1" ht="26.4">
      <c r="A90" s="736" t="s">
        <v>2002</v>
      </c>
      <c r="B90" s="773" t="s">
        <v>679</v>
      </c>
      <c r="C90" s="769" t="s">
        <v>360</v>
      </c>
      <c r="D90" s="770">
        <v>50</v>
      </c>
      <c r="E90" s="771"/>
      <c r="F90" s="772">
        <f t="shared" si="3"/>
        <v>0</v>
      </c>
      <c r="G90" s="181"/>
      <c r="H90" s="181"/>
      <c r="I90" s="181"/>
      <c r="J90" s="182"/>
      <c r="K90" s="182"/>
      <c r="L90" s="182"/>
    </row>
    <row r="91" spans="1:12" s="177" customFormat="1" ht="26.4">
      <c r="A91" s="736" t="s">
        <v>2003</v>
      </c>
      <c r="B91" s="773" t="s">
        <v>680</v>
      </c>
      <c r="C91" s="769" t="s">
        <v>676</v>
      </c>
      <c r="D91" s="770">
        <v>50</v>
      </c>
      <c r="E91" s="771"/>
      <c r="F91" s="772">
        <f t="shared" si="3"/>
        <v>0</v>
      </c>
      <c r="G91" s="181"/>
      <c r="H91" s="181"/>
      <c r="I91" s="181"/>
      <c r="J91" s="182"/>
      <c r="K91" s="182"/>
      <c r="L91" s="182"/>
    </row>
    <row r="92" spans="1:12" s="177" customFormat="1" ht="14.4">
      <c r="A92" s="736" t="s">
        <v>2004</v>
      </c>
      <c r="B92" s="775" t="s">
        <v>681</v>
      </c>
      <c r="C92" s="769" t="s">
        <v>156</v>
      </c>
      <c r="D92" s="770">
        <v>1000</v>
      </c>
      <c r="E92" s="771"/>
      <c r="F92" s="772">
        <f t="shared" si="3"/>
        <v>0</v>
      </c>
      <c r="G92" s="181"/>
      <c r="H92" s="181"/>
      <c r="I92" s="181"/>
      <c r="J92" s="182"/>
      <c r="K92" s="182"/>
      <c r="L92" s="182"/>
    </row>
    <row r="93" spans="1:12" s="177" customFormat="1" ht="14.4">
      <c r="A93" s="767"/>
      <c r="B93" s="768" t="s">
        <v>682</v>
      </c>
      <c r="C93" s="769"/>
      <c r="D93" s="770">
        <v>0</v>
      </c>
      <c r="E93" s="771"/>
      <c r="F93" s="772"/>
      <c r="G93" s="181"/>
      <c r="H93" s="181"/>
      <c r="I93" s="181"/>
      <c r="J93" s="182"/>
      <c r="K93" s="182"/>
      <c r="L93" s="182"/>
    </row>
    <row r="94" spans="1:12" s="177" customFormat="1" ht="52.8">
      <c r="A94" s="736" t="s">
        <v>2005</v>
      </c>
      <c r="B94" s="775" t="s">
        <v>683</v>
      </c>
      <c r="C94" s="769" t="s">
        <v>7</v>
      </c>
      <c r="D94" s="770">
        <v>1</v>
      </c>
      <c r="E94" s="771"/>
      <c r="F94" s="772">
        <f t="shared" si="3"/>
        <v>0</v>
      </c>
      <c r="G94" s="181"/>
      <c r="H94" s="181"/>
      <c r="I94" s="181"/>
      <c r="J94" s="182"/>
      <c r="K94" s="182"/>
      <c r="L94" s="182"/>
    </row>
    <row r="95" spans="1:12" s="177" customFormat="1" ht="14.4">
      <c r="A95" s="767"/>
      <c r="B95" s="768" t="s">
        <v>684</v>
      </c>
      <c r="C95" s="769"/>
      <c r="D95" s="770"/>
      <c r="E95" s="771"/>
      <c r="F95" s="772"/>
      <c r="G95" s="181"/>
      <c r="H95" s="181"/>
      <c r="I95" s="181"/>
      <c r="J95" s="182"/>
      <c r="K95" s="182"/>
      <c r="L95" s="182"/>
    </row>
    <row r="96" spans="1:12" s="177" customFormat="1" ht="39.6">
      <c r="A96" s="736" t="s">
        <v>2006</v>
      </c>
      <c r="B96" s="775" t="s">
        <v>685</v>
      </c>
      <c r="C96" s="769" t="s">
        <v>686</v>
      </c>
      <c r="D96" s="770">
        <v>500</v>
      </c>
      <c r="E96" s="771"/>
      <c r="F96" s="772">
        <f>D96*E96</f>
        <v>0</v>
      </c>
      <c r="G96" s="181"/>
      <c r="H96" s="181"/>
      <c r="I96" s="181"/>
      <c r="J96" s="182"/>
      <c r="K96" s="182"/>
      <c r="L96" s="182"/>
    </row>
    <row r="97" spans="1:12" s="177" customFormat="1" ht="79.8" thickBot="1">
      <c r="A97" s="736" t="s">
        <v>2007</v>
      </c>
      <c r="B97" s="775" t="s">
        <v>687</v>
      </c>
      <c r="C97" s="769" t="s">
        <v>7</v>
      </c>
      <c r="D97" s="770">
        <v>10</v>
      </c>
      <c r="E97" s="771"/>
      <c r="F97" s="772">
        <f>D97*E97</f>
        <v>0</v>
      </c>
      <c r="G97" s="181"/>
      <c r="H97" s="181"/>
      <c r="I97" s="181"/>
      <c r="J97" s="182"/>
      <c r="K97" s="182"/>
      <c r="L97" s="182"/>
    </row>
    <row r="98" spans="1:12" s="189" customFormat="1" ht="12.75" customHeight="1" thickTop="1" thickBot="1">
      <c r="A98" s="650"/>
      <c r="B98" s="1575" t="s">
        <v>137</v>
      </c>
      <c r="C98" s="1575"/>
      <c r="D98" s="1575"/>
      <c r="E98" s="1575"/>
      <c r="F98" s="651">
        <f>SUM(F78:F97)</f>
        <v>0</v>
      </c>
    </row>
    <row r="99" spans="1:12" s="52" customFormat="1" ht="14.4" thickTop="1" thickBot="1">
      <c r="A99" s="1577" t="s">
        <v>1608</v>
      </c>
      <c r="B99" s="1577"/>
      <c r="C99" s="1577"/>
      <c r="D99" s="1577"/>
      <c r="E99" s="1577"/>
      <c r="F99" s="1577"/>
    </row>
    <row r="100" spans="1:12" s="52" customFormat="1" ht="13.5" customHeight="1" thickTop="1" thickBot="1">
      <c r="A100" s="785" t="s">
        <v>39</v>
      </c>
      <c r="B100" s="1578" t="s">
        <v>5</v>
      </c>
      <c r="C100" s="1578"/>
      <c r="D100" s="1578"/>
      <c r="E100" s="786" t="s">
        <v>1607</v>
      </c>
      <c r="F100" s="787" t="s">
        <v>1606</v>
      </c>
    </row>
    <row r="101" spans="1:12" s="52" customFormat="1" ht="13.8" thickTop="1">
      <c r="A101" s="783">
        <v>1</v>
      </c>
      <c r="B101" s="1579" t="s">
        <v>266</v>
      </c>
      <c r="C101" s="1579"/>
      <c r="D101" s="1579"/>
      <c r="E101" s="783" t="s">
        <v>108</v>
      </c>
      <c r="F101" s="784"/>
    </row>
    <row r="102" spans="1:12" s="52" customFormat="1">
      <c r="A102" s="629">
        <v>2</v>
      </c>
      <c r="B102" s="1572" t="s">
        <v>267</v>
      </c>
      <c r="C102" s="1572"/>
      <c r="D102" s="1572"/>
      <c r="E102" s="629" t="s">
        <v>108</v>
      </c>
      <c r="F102" s="652"/>
    </row>
    <row r="103" spans="1:12" s="52" customFormat="1">
      <c r="A103" s="629">
        <v>3</v>
      </c>
      <c r="B103" s="1572" t="s">
        <v>592</v>
      </c>
      <c r="C103" s="1572"/>
      <c r="D103" s="1572"/>
      <c r="E103" s="629" t="s">
        <v>108</v>
      </c>
      <c r="F103" s="652"/>
    </row>
    <row r="104" spans="1:12" s="52" customFormat="1">
      <c r="A104" s="629">
        <v>4</v>
      </c>
      <c r="B104" s="1572" t="s">
        <v>268</v>
      </c>
      <c r="C104" s="1572"/>
      <c r="D104" s="1572"/>
      <c r="E104" s="629" t="s">
        <v>108</v>
      </c>
      <c r="F104" s="652"/>
    </row>
    <row r="105" spans="1:12" s="52" customFormat="1">
      <c r="A105" s="629"/>
      <c r="B105" s="1572"/>
      <c r="C105" s="1572"/>
      <c r="D105" s="1572"/>
      <c r="E105" s="629"/>
      <c r="F105" s="652"/>
    </row>
    <row r="106" spans="1:12" s="52" customFormat="1">
      <c r="A106" s="629"/>
      <c r="B106" s="1572"/>
      <c r="C106" s="1572"/>
      <c r="D106" s="1572"/>
      <c r="E106" s="629"/>
      <c r="F106" s="652"/>
    </row>
    <row r="107" spans="1:12" s="52" customFormat="1">
      <c r="A107" s="629"/>
      <c r="B107" s="1572"/>
      <c r="C107" s="1572"/>
      <c r="D107" s="1572"/>
      <c r="E107" s="629"/>
      <c r="F107" s="652"/>
    </row>
    <row r="108" spans="1:12" s="52" customFormat="1">
      <c r="A108" s="629"/>
      <c r="B108" s="1572"/>
      <c r="C108" s="1572"/>
      <c r="D108" s="1572"/>
      <c r="E108" s="629"/>
      <c r="F108" s="629"/>
    </row>
    <row r="109" spans="1:12" s="52" customFormat="1">
      <c r="A109" s="414"/>
      <c r="B109" s="1572"/>
      <c r="C109" s="1572"/>
      <c r="D109" s="1572"/>
      <c r="E109" s="417"/>
      <c r="F109" s="776"/>
    </row>
    <row r="110" spans="1:12" s="52" customFormat="1">
      <c r="A110" s="414"/>
      <c r="B110" s="1572"/>
      <c r="C110" s="1572"/>
      <c r="D110" s="1572"/>
      <c r="E110" s="417"/>
      <c r="F110" s="776"/>
    </row>
    <row r="111" spans="1:12" s="52" customFormat="1">
      <c r="A111" s="414"/>
      <c r="B111" s="1572"/>
      <c r="C111" s="1572"/>
      <c r="D111" s="1572"/>
      <c r="E111" s="417"/>
      <c r="F111" s="776"/>
    </row>
    <row r="112" spans="1:12" s="52" customFormat="1">
      <c r="A112" s="414"/>
      <c r="B112" s="1572"/>
      <c r="C112" s="1572"/>
      <c r="D112" s="1572"/>
      <c r="E112" s="417"/>
      <c r="F112" s="776"/>
    </row>
    <row r="113" spans="1:6" s="52" customFormat="1">
      <c r="A113" s="414"/>
      <c r="B113" s="1572"/>
      <c r="C113" s="1572"/>
      <c r="D113" s="1572"/>
      <c r="E113" s="417"/>
      <c r="F113" s="776"/>
    </row>
    <row r="114" spans="1:6" s="52" customFormat="1">
      <c r="A114" s="414"/>
      <c r="B114" s="1572"/>
      <c r="C114" s="1572"/>
      <c r="D114" s="1572"/>
      <c r="E114" s="417"/>
      <c r="F114" s="776"/>
    </row>
    <row r="115" spans="1:6" s="52" customFormat="1">
      <c r="A115" s="414"/>
      <c r="B115" s="1572"/>
      <c r="C115" s="1572"/>
      <c r="D115" s="1572"/>
      <c r="E115" s="417"/>
      <c r="F115" s="776"/>
    </row>
    <row r="116" spans="1:6" s="52" customFormat="1">
      <c r="A116" s="414"/>
      <c r="B116" s="1572"/>
      <c r="C116" s="1572"/>
      <c r="D116" s="1572"/>
      <c r="E116" s="417"/>
      <c r="F116" s="776"/>
    </row>
    <row r="117" spans="1:6" s="52" customFormat="1">
      <c r="A117" s="414"/>
      <c r="B117" s="1572"/>
      <c r="C117" s="1572"/>
      <c r="D117" s="1572"/>
      <c r="E117" s="417"/>
      <c r="F117" s="776"/>
    </row>
    <row r="118" spans="1:6" s="52" customFormat="1">
      <c r="A118" s="414"/>
      <c r="B118" s="1572"/>
      <c r="C118" s="1572"/>
      <c r="D118" s="1572"/>
      <c r="E118" s="417"/>
      <c r="F118" s="776"/>
    </row>
    <row r="119" spans="1:6" s="52" customFormat="1">
      <c r="A119" s="414"/>
      <c r="B119" s="1572"/>
      <c r="C119" s="1572"/>
      <c r="D119" s="1572"/>
      <c r="E119" s="417"/>
      <c r="F119" s="776"/>
    </row>
    <row r="120" spans="1:6" s="52" customFormat="1">
      <c r="A120" s="414"/>
      <c r="B120" s="1572"/>
      <c r="C120" s="1572"/>
      <c r="D120" s="1572"/>
      <c r="E120" s="417"/>
      <c r="F120" s="776"/>
    </row>
    <row r="121" spans="1:6" s="52" customFormat="1" ht="13.8" thickBot="1">
      <c r="A121" s="1543" t="s">
        <v>109</v>
      </c>
      <c r="B121" s="1543"/>
      <c r="C121" s="1543"/>
      <c r="D121" s="1543"/>
      <c r="E121" s="419"/>
      <c r="F121" s="632">
        <f>SUM(F101:F119)</f>
        <v>0</v>
      </c>
    </row>
    <row r="122" spans="1:6" s="178" customFormat="1" ht="15" thickTop="1">
      <c r="A122" s="777"/>
      <c r="B122" s="655"/>
      <c r="C122" s="656"/>
      <c r="D122" s="657"/>
      <c r="E122" s="658"/>
      <c r="F122" s="659"/>
    </row>
  </sheetData>
  <protectedRanges>
    <protectedRange password="C78C" sqref="B25:D28 B30:D55 B57:D66" name="Range1_2_2_1"/>
    <protectedRange password="C78C" sqref="A25:A26" name="Range1_2_5_1"/>
  </protectedRanges>
  <mergeCells count="31">
    <mergeCell ref="A1:F1"/>
    <mergeCell ref="A2:F2"/>
    <mergeCell ref="A3:F3"/>
    <mergeCell ref="A4:F4"/>
    <mergeCell ref="B111:D111"/>
    <mergeCell ref="B29:E29"/>
    <mergeCell ref="B56:E56"/>
    <mergeCell ref="B77:E77"/>
    <mergeCell ref="B109:D109"/>
    <mergeCell ref="B110:D110"/>
    <mergeCell ref="B98:E98"/>
    <mergeCell ref="A99:F99"/>
    <mergeCell ref="B100:D100"/>
    <mergeCell ref="B101:D101"/>
    <mergeCell ref="B102:D102"/>
    <mergeCell ref="B103:D103"/>
    <mergeCell ref="B112:D112"/>
    <mergeCell ref="B113:D113"/>
    <mergeCell ref="A121:D121"/>
    <mergeCell ref="B115:D115"/>
    <mergeCell ref="B116:D116"/>
    <mergeCell ref="B117:D117"/>
    <mergeCell ref="B118:D118"/>
    <mergeCell ref="B119:D119"/>
    <mergeCell ref="B120:D120"/>
    <mergeCell ref="B114:D114"/>
    <mergeCell ref="B104:D104"/>
    <mergeCell ref="B105:D105"/>
    <mergeCell ref="B106:D106"/>
    <mergeCell ref="B107:D107"/>
    <mergeCell ref="B108:D108"/>
  </mergeCells>
  <phoneticPr fontId="61" type="noConversion"/>
  <pageMargins left="0.7" right="0.7" top="0.75" bottom="0.75" header="0.3" footer="0.3"/>
  <pageSetup paperSize="9" scale="87" fitToHeight="0" orientation="portrait" r:id="rId1"/>
  <rowBreaks count="5" manualBreakCount="5">
    <brk id="29" max="5" man="1"/>
    <brk id="56" max="5" man="1"/>
    <brk id="77" max="5" man="1"/>
    <brk id="98" max="5" man="1"/>
    <brk id="129" max="5"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35"/>
  <sheetViews>
    <sheetView view="pageBreakPreview" zoomScale="130" zoomScaleNormal="172" zoomScaleSheetLayoutView="130" workbookViewId="0">
      <pane xSplit="1" ySplit="5" topLeftCell="B90" activePane="bottomRight" state="frozen"/>
      <selection activeCell="C15" sqref="C15"/>
      <selection pane="topRight" activeCell="C15" sqref="C15"/>
      <selection pane="bottomLeft" activeCell="C15" sqref="C15"/>
      <selection pane="bottomRight" activeCell="E26" sqref="E26:E27"/>
    </sheetView>
  </sheetViews>
  <sheetFormatPr defaultRowHeight="13.2"/>
  <cols>
    <col min="1" max="1" width="7.77734375" style="788" customWidth="1"/>
    <col min="2" max="2" width="45.33203125" style="789" customWidth="1"/>
    <col min="3" max="3" width="6.33203125" style="789" bestFit="1" customWidth="1"/>
    <col min="4" max="4" width="7.33203125" style="790" customWidth="1"/>
    <col min="5" max="5" width="15.44140625" style="791" customWidth="1"/>
    <col min="6" max="6" width="18.6640625" style="873" customWidth="1"/>
    <col min="7" max="7" width="13.77734375" bestFit="1" customWidth="1"/>
    <col min="8" max="8" width="14" customWidth="1"/>
    <col min="9" max="9" width="13.44140625" bestFit="1" customWidth="1"/>
  </cols>
  <sheetData>
    <row r="1" spans="1:9" ht="14.4" thickTop="1" thickBot="1">
      <c r="A1" s="1581" t="s">
        <v>34</v>
      </c>
      <c r="B1" s="1582"/>
      <c r="C1" s="1582"/>
      <c r="D1" s="1582"/>
      <c r="E1" s="1582"/>
      <c r="F1" s="1583"/>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ht="14.4" thickTop="1" thickBot="1">
      <c r="A4" s="1584" t="s">
        <v>688</v>
      </c>
      <c r="B4" s="1585"/>
      <c r="C4" s="1585"/>
      <c r="D4" s="1585"/>
      <c r="E4" s="1585"/>
      <c r="F4" s="1586"/>
    </row>
    <row r="5" spans="1:9" ht="13.8" thickBot="1">
      <c r="A5" s="792" t="s">
        <v>39</v>
      </c>
      <c r="B5" s="793" t="s">
        <v>5</v>
      </c>
      <c r="C5" s="793" t="s">
        <v>40</v>
      </c>
      <c r="D5" s="794" t="s">
        <v>41</v>
      </c>
      <c r="E5" s="795" t="s">
        <v>42</v>
      </c>
      <c r="F5" s="861" t="s">
        <v>43</v>
      </c>
      <c r="G5" s="240"/>
      <c r="H5" s="12"/>
      <c r="I5" s="240"/>
    </row>
    <row r="6" spans="1:9" ht="74.25" customHeight="1" thickTop="1">
      <c r="A6" s="796"/>
      <c r="B6" s="797" t="s">
        <v>1454</v>
      </c>
      <c r="C6" s="798"/>
      <c r="D6" s="799"/>
      <c r="E6" s="800"/>
      <c r="F6" s="862"/>
    </row>
    <row r="7" spans="1:9" ht="262.2">
      <c r="A7" s="801"/>
      <c r="B7" s="880" t="s">
        <v>689</v>
      </c>
      <c r="C7" s="802"/>
      <c r="D7" s="803"/>
      <c r="E7" s="804"/>
      <c r="F7" s="863"/>
    </row>
    <row r="8" spans="1:9">
      <c r="A8" s="801"/>
      <c r="B8" s="765" t="s">
        <v>1446</v>
      </c>
      <c r="C8" s="802"/>
      <c r="D8" s="803"/>
      <c r="E8" s="804"/>
      <c r="F8" s="863"/>
    </row>
    <row r="9" spans="1:9" ht="66">
      <c r="A9" s="801"/>
      <c r="B9" s="765" t="s">
        <v>1447</v>
      </c>
      <c r="C9" s="802"/>
      <c r="D9" s="803"/>
      <c r="E9" s="804"/>
      <c r="F9" s="863"/>
    </row>
    <row r="10" spans="1:9" ht="26.4">
      <c r="A10" s="801"/>
      <c r="B10" s="765" t="s">
        <v>1448</v>
      </c>
      <c r="C10" s="802"/>
      <c r="D10" s="803"/>
      <c r="E10" s="804"/>
      <c r="F10" s="863"/>
    </row>
    <row r="11" spans="1:9" ht="27" thickBot="1">
      <c r="A11" s="834"/>
      <c r="B11" s="835" t="s">
        <v>1449</v>
      </c>
      <c r="C11" s="836"/>
      <c r="D11" s="837"/>
      <c r="E11" s="838"/>
      <c r="F11" s="864"/>
    </row>
    <row r="12" spans="1:9" s="189" customFormat="1" ht="12.75" customHeight="1" thickTop="1" thickBot="1">
      <c r="A12" s="650"/>
      <c r="B12" s="1575" t="s">
        <v>137</v>
      </c>
      <c r="C12" s="1575"/>
      <c r="D12" s="1575"/>
      <c r="E12" s="1575"/>
      <c r="F12" s="865">
        <f>SUM(F6:F11)</f>
        <v>0</v>
      </c>
    </row>
    <row r="13" spans="1:9" ht="27" thickTop="1">
      <c r="A13" s="847"/>
      <c r="B13" s="848" t="s">
        <v>1450</v>
      </c>
      <c r="C13" s="849"/>
      <c r="D13" s="850"/>
      <c r="E13" s="851"/>
      <c r="F13" s="866"/>
    </row>
    <row r="14" spans="1:9" ht="26.4">
      <c r="A14" s="801" t="s">
        <v>690</v>
      </c>
      <c r="B14" s="764" t="s">
        <v>1443</v>
      </c>
      <c r="C14" s="802"/>
      <c r="D14" s="803"/>
      <c r="E14" s="804"/>
      <c r="F14" s="863"/>
    </row>
    <row r="15" spans="1:9" ht="39.6">
      <c r="A15" s="801" t="s">
        <v>1526</v>
      </c>
      <c r="B15" s="765" t="s">
        <v>1451</v>
      </c>
      <c r="C15" s="802" t="s">
        <v>91</v>
      </c>
      <c r="D15" s="803">
        <v>1</v>
      </c>
      <c r="E15" s="804"/>
      <c r="F15" s="863">
        <f>E15</f>
        <v>0</v>
      </c>
      <c r="H15" s="240"/>
    </row>
    <row r="16" spans="1:9" ht="26.4">
      <c r="A16" s="801" t="s">
        <v>1442</v>
      </c>
      <c r="B16" s="764" t="s">
        <v>1445</v>
      </c>
      <c r="C16" s="802"/>
      <c r="D16" s="803"/>
      <c r="E16" s="804"/>
      <c r="F16" s="863"/>
    </row>
    <row r="17" spans="1:8">
      <c r="A17" s="801" t="s">
        <v>1527</v>
      </c>
      <c r="B17" s="805" t="s">
        <v>2008</v>
      </c>
      <c r="C17" s="802" t="s">
        <v>7</v>
      </c>
      <c r="D17" s="803">
        <v>1</v>
      </c>
      <c r="E17" s="804"/>
      <c r="F17" s="863">
        <f>E17</f>
        <v>0</v>
      </c>
    </row>
    <row r="18" spans="1:8">
      <c r="A18" s="801" t="s">
        <v>1528</v>
      </c>
      <c r="B18" s="805" t="s">
        <v>2009</v>
      </c>
      <c r="C18" s="802" t="s">
        <v>7</v>
      </c>
      <c r="D18" s="803">
        <v>1</v>
      </c>
      <c r="E18" s="804"/>
      <c r="F18" s="863">
        <f>E18</f>
        <v>0</v>
      </c>
    </row>
    <row r="19" spans="1:8">
      <c r="A19" s="801" t="s">
        <v>1529</v>
      </c>
      <c r="B19" s="805" t="s">
        <v>2010</v>
      </c>
      <c r="C19" s="802" t="s">
        <v>7</v>
      </c>
      <c r="D19" s="803">
        <v>1</v>
      </c>
      <c r="E19" s="804"/>
      <c r="F19" s="863">
        <f>E19</f>
        <v>0</v>
      </c>
    </row>
    <row r="20" spans="1:8" ht="26.4">
      <c r="A20" s="801" t="s">
        <v>1444</v>
      </c>
      <c r="B20" s="806" t="s">
        <v>691</v>
      </c>
      <c r="C20" s="807"/>
      <c r="D20" s="808"/>
      <c r="E20" s="804"/>
      <c r="F20" s="867"/>
    </row>
    <row r="21" spans="1:8" ht="52.8">
      <c r="A21" s="801"/>
      <c r="B21" s="805" t="s">
        <v>692</v>
      </c>
      <c r="C21" s="807"/>
      <c r="D21" s="808"/>
      <c r="E21" s="804"/>
      <c r="F21" s="867"/>
    </row>
    <row r="22" spans="1:8" ht="66">
      <c r="A22" s="801"/>
      <c r="B22" s="805" t="s">
        <v>1452</v>
      </c>
      <c r="C22" s="807"/>
      <c r="D22" s="808"/>
      <c r="E22" s="804"/>
      <c r="F22" s="867"/>
    </row>
    <row r="23" spans="1:8" ht="66.599999999999994" thickBot="1">
      <c r="A23" s="834" t="s">
        <v>1530</v>
      </c>
      <c r="B23" s="839" t="s">
        <v>1453</v>
      </c>
      <c r="C23" s="836" t="s">
        <v>53</v>
      </c>
      <c r="D23" s="837">
        <v>4</v>
      </c>
      <c r="E23" s="838"/>
      <c r="F23" s="864">
        <f>D23*E23</f>
        <v>0</v>
      </c>
      <c r="H23" s="240"/>
    </row>
    <row r="24" spans="1:8" s="189" customFormat="1" ht="12.75" customHeight="1" thickTop="1" thickBot="1">
      <c r="A24" s="650"/>
      <c r="B24" s="1575" t="s">
        <v>137</v>
      </c>
      <c r="C24" s="1575"/>
      <c r="D24" s="1575"/>
      <c r="E24" s="1575"/>
      <c r="F24" s="865">
        <f>SUM(F13:F23)</f>
        <v>0</v>
      </c>
    </row>
    <row r="25" spans="1:8" ht="13.8" thickTop="1">
      <c r="A25" s="847"/>
      <c r="B25" s="852" t="s">
        <v>693</v>
      </c>
      <c r="C25" s="849"/>
      <c r="D25" s="850"/>
      <c r="E25" s="851"/>
      <c r="F25" s="866"/>
    </row>
    <row r="26" spans="1:8" ht="105.6">
      <c r="A26" s="801" t="s">
        <v>2013</v>
      </c>
      <c r="B26" s="805" t="s">
        <v>694</v>
      </c>
      <c r="C26" s="802" t="s">
        <v>695</v>
      </c>
      <c r="D26" s="803">
        <v>1</v>
      </c>
      <c r="E26" s="804"/>
      <c r="F26" s="863">
        <f>D26*E26</f>
        <v>0</v>
      </c>
    </row>
    <row r="27" spans="1:8" ht="105.6">
      <c r="A27" s="801" t="s">
        <v>2014</v>
      </c>
      <c r="B27" s="805" t="s">
        <v>696</v>
      </c>
      <c r="C27" s="802" t="s">
        <v>91</v>
      </c>
      <c r="D27" s="803">
        <v>1</v>
      </c>
      <c r="E27" s="804"/>
      <c r="F27" s="863">
        <f t="shared" ref="F27:F44" si="0">D27*E27</f>
        <v>0</v>
      </c>
    </row>
    <row r="28" spans="1:8">
      <c r="A28" s="809" t="s">
        <v>2015</v>
      </c>
      <c r="B28" s="806" t="s">
        <v>697</v>
      </c>
      <c r="C28" s="802"/>
      <c r="D28" s="803"/>
      <c r="E28" s="804"/>
      <c r="F28" s="863">
        <f t="shared" si="0"/>
        <v>0</v>
      </c>
    </row>
    <row r="29" spans="1:8">
      <c r="A29" s="810"/>
      <c r="B29" s="811" t="s">
        <v>698</v>
      </c>
      <c r="C29" s="812"/>
      <c r="D29" s="813"/>
      <c r="E29" s="814"/>
      <c r="F29" s="863">
        <f t="shared" si="0"/>
        <v>0</v>
      </c>
    </row>
    <row r="30" spans="1:8" ht="26.4">
      <c r="A30" s="815"/>
      <c r="B30" s="816" t="s">
        <v>699</v>
      </c>
      <c r="C30" s="817"/>
      <c r="D30" s="818"/>
      <c r="E30" s="819"/>
      <c r="F30" s="863">
        <f t="shared" si="0"/>
        <v>0</v>
      </c>
    </row>
    <row r="31" spans="1:8">
      <c r="A31" s="815"/>
      <c r="B31" s="820" t="s">
        <v>700</v>
      </c>
      <c r="C31" s="817"/>
      <c r="D31" s="818"/>
      <c r="E31" s="819"/>
      <c r="F31" s="863">
        <f t="shared" si="0"/>
        <v>0</v>
      </c>
    </row>
    <row r="32" spans="1:8" ht="15.6">
      <c r="A32" s="815" t="s">
        <v>2016</v>
      </c>
      <c r="B32" s="816" t="s">
        <v>701</v>
      </c>
      <c r="C32" s="817" t="s">
        <v>1613</v>
      </c>
      <c r="D32" s="821">
        <f>8*2</f>
        <v>16</v>
      </c>
      <c r="E32" s="819"/>
      <c r="F32" s="863">
        <f t="shared" si="0"/>
        <v>0</v>
      </c>
    </row>
    <row r="33" spans="1:6" ht="26.4">
      <c r="A33" s="815" t="s">
        <v>2017</v>
      </c>
      <c r="B33" s="816" t="s">
        <v>702</v>
      </c>
      <c r="C33" s="817" t="s">
        <v>1613</v>
      </c>
      <c r="D33" s="821">
        <f>0.9*2</f>
        <v>1.8</v>
      </c>
      <c r="E33" s="819"/>
      <c r="F33" s="863">
        <f t="shared" si="0"/>
        <v>0</v>
      </c>
    </row>
    <row r="34" spans="1:6">
      <c r="A34" s="822"/>
      <c r="B34" s="820" t="s">
        <v>703</v>
      </c>
      <c r="C34" s="817"/>
      <c r="D34" s="821"/>
      <c r="E34" s="819"/>
      <c r="F34" s="863">
        <f t="shared" si="0"/>
        <v>0</v>
      </c>
    </row>
    <row r="35" spans="1:6" ht="52.8">
      <c r="A35" s="815"/>
      <c r="B35" s="816" t="s">
        <v>704</v>
      </c>
      <c r="C35" s="817"/>
      <c r="D35" s="821"/>
      <c r="E35" s="819"/>
      <c r="F35" s="863">
        <f t="shared" si="0"/>
        <v>0</v>
      </c>
    </row>
    <row r="36" spans="1:6" ht="15.6">
      <c r="A36" s="815" t="s">
        <v>2018</v>
      </c>
      <c r="B36" s="816" t="s">
        <v>705</v>
      </c>
      <c r="C36" s="817" t="s">
        <v>1613</v>
      </c>
      <c r="D36" s="823">
        <f>0.9*2</f>
        <v>1.8</v>
      </c>
      <c r="E36" s="819"/>
      <c r="F36" s="863">
        <f t="shared" si="0"/>
        <v>0</v>
      </c>
    </row>
    <row r="37" spans="1:6" ht="16.2" thickBot="1">
      <c r="A37" s="840" t="s">
        <v>2019</v>
      </c>
      <c r="B37" s="874" t="s">
        <v>706</v>
      </c>
      <c r="C37" s="875" t="s">
        <v>1613</v>
      </c>
      <c r="D37" s="876">
        <f>0.9*2</f>
        <v>1.8</v>
      </c>
      <c r="E37" s="845"/>
      <c r="F37" s="864">
        <f>D37*E37</f>
        <v>0</v>
      </c>
    </row>
    <row r="38" spans="1:6" s="189" customFormat="1" ht="12.75" customHeight="1" thickTop="1" thickBot="1">
      <c r="A38" s="650"/>
      <c r="B38" s="1575" t="s">
        <v>137</v>
      </c>
      <c r="C38" s="1575"/>
      <c r="D38" s="1575"/>
      <c r="E38" s="1575"/>
      <c r="F38" s="865">
        <f>SUM(F25:F37)</f>
        <v>0</v>
      </c>
    </row>
    <row r="39" spans="1:6" ht="13.8" thickTop="1">
      <c r="A39" s="860"/>
      <c r="B39" s="877" t="s">
        <v>412</v>
      </c>
      <c r="C39" s="878"/>
      <c r="D39" s="879"/>
      <c r="E39" s="859"/>
      <c r="F39" s="866">
        <f t="shared" si="0"/>
        <v>0</v>
      </c>
    </row>
    <row r="40" spans="1:6" ht="39.6">
      <c r="A40" s="815" t="s">
        <v>2020</v>
      </c>
      <c r="B40" s="551" t="s">
        <v>707</v>
      </c>
      <c r="C40" s="824" t="s">
        <v>156</v>
      </c>
      <c r="D40" s="825">
        <f>80*2</f>
        <v>160</v>
      </c>
      <c r="E40" s="819"/>
      <c r="F40" s="863">
        <f t="shared" si="0"/>
        <v>0</v>
      </c>
    </row>
    <row r="41" spans="1:6">
      <c r="A41" s="822"/>
      <c r="B41" s="820" t="s">
        <v>708</v>
      </c>
      <c r="C41" s="817"/>
      <c r="D41" s="821"/>
      <c r="E41" s="819"/>
      <c r="F41" s="863">
        <f t="shared" si="0"/>
        <v>0</v>
      </c>
    </row>
    <row r="42" spans="1:6" ht="15.6">
      <c r="A42" s="815" t="s">
        <v>2021</v>
      </c>
      <c r="B42" s="816" t="s">
        <v>709</v>
      </c>
      <c r="C42" s="817" t="s">
        <v>1612</v>
      </c>
      <c r="D42" s="821">
        <f>20*2</f>
        <v>40</v>
      </c>
      <c r="E42" s="819"/>
      <c r="F42" s="863">
        <f t="shared" si="0"/>
        <v>0</v>
      </c>
    </row>
    <row r="43" spans="1:6" ht="15.6">
      <c r="A43" s="815" t="s">
        <v>2022</v>
      </c>
      <c r="B43" s="816" t="s">
        <v>710</v>
      </c>
      <c r="C43" s="817" t="s">
        <v>1612</v>
      </c>
      <c r="D43" s="821">
        <f>20*2</f>
        <v>40</v>
      </c>
      <c r="E43" s="819"/>
      <c r="F43" s="863">
        <f t="shared" si="0"/>
        <v>0</v>
      </c>
    </row>
    <row r="44" spans="1:6" ht="26.4">
      <c r="A44" s="815" t="s">
        <v>2023</v>
      </c>
      <c r="B44" s="816" t="s">
        <v>711</v>
      </c>
      <c r="C44" s="817" t="s">
        <v>1612</v>
      </c>
      <c r="D44" s="821">
        <f>20*2</f>
        <v>40</v>
      </c>
      <c r="E44" s="819"/>
      <c r="F44" s="863">
        <f t="shared" si="0"/>
        <v>0</v>
      </c>
    </row>
    <row r="45" spans="1:6">
      <c r="A45" s="822"/>
      <c r="B45" s="820" t="s">
        <v>712</v>
      </c>
      <c r="C45" s="817"/>
      <c r="D45" s="821"/>
      <c r="E45" s="819"/>
      <c r="F45" s="868"/>
    </row>
    <row r="46" spans="1:6" ht="52.8">
      <c r="A46" s="815" t="s">
        <v>2024</v>
      </c>
      <c r="B46" s="816" t="s">
        <v>713</v>
      </c>
      <c r="C46" s="817" t="s">
        <v>7</v>
      </c>
      <c r="D46" s="821">
        <v>1</v>
      </c>
      <c r="E46" s="819"/>
      <c r="F46" s="863">
        <f t="shared" ref="F46:F103" si="1">D46*E46</f>
        <v>0</v>
      </c>
    </row>
    <row r="47" spans="1:6">
      <c r="A47" s="822"/>
      <c r="B47" s="820" t="s">
        <v>714</v>
      </c>
      <c r="C47" s="817"/>
      <c r="D47" s="821"/>
      <c r="E47" s="819"/>
      <c r="F47" s="863">
        <f t="shared" si="1"/>
        <v>0</v>
      </c>
    </row>
    <row r="48" spans="1:6" ht="26.4">
      <c r="A48" s="815" t="s">
        <v>2025</v>
      </c>
      <c r="B48" s="816" t="s">
        <v>715</v>
      </c>
      <c r="C48" s="817" t="s">
        <v>7</v>
      </c>
      <c r="D48" s="821">
        <v>2</v>
      </c>
      <c r="E48" s="819"/>
      <c r="F48" s="863">
        <f t="shared" si="1"/>
        <v>0</v>
      </c>
    </row>
    <row r="49" spans="1:6">
      <c r="A49" s="822"/>
      <c r="B49" s="820" t="s">
        <v>716</v>
      </c>
      <c r="C49" s="817"/>
      <c r="D49" s="821"/>
      <c r="E49" s="819"/>
      <c r="F49" s="863">
        <f t="shared" si="1"/>
        <v>0</v>
      </c>
    </row>
    <row r="50" spans="1:6" ht="26.4">
      <c r="A50" s="815" t="s">
        <v>2026</v>
      </c>
      <c r="B50" s="816" t="s">
        <v>717</v>
      </c>
      <c r="C50" s="817" t="s">
        <v>1612</v>
      </c>
      <c r="D50" s="821">
        <f>8*2</f>
        <v>16</v>
      </c>
      <c r="E50" s="819"/>
      <c r="F50" s="863">
        <f t="shared" si="1"/>
        <v>0</v>
      </c>
    </row>
    <row r="51" spans="1:6" ht="26.4">
      <c r="A51" s="815" t="s">
        <v>2027</v>
      </c>
      <c r="B51" s="816" t="s">
        <v>718</v>
      </c>
      <c r="C51" s="817" t="s">
        <v>1612</v>
      </c>
      <c r="D51" s="821">
        <f>16*2</f>
        <v>32</v>
      </c>
      <c r="E51" s="819"/>
      <c r="F51" s="863">
        <f t="shared" si="1"/>
        <v>0</v>
      </c>
    </row>
    <row r="52" spans="1:6">
      <c r="A52" s="822"/>
      <c r="B52" s="822" t="s">
        <v>719</v>
      </c>
      <c r="C52" s="826"/>
      <c r="D52" s="818"/>
      <c r="E52" s="819"/>
      <c r="F52" s="863">
        <f t="shared" si="1"/>
        <v>0</v>
      </c>
    </row>
    <row r="53" spans="1:6" ht="39.6">
      <c r="A53" s="815"/>
      <c r="B53" s="822" t="s">
        <v>720</v>
      </c>
      <c r="C53" s="826"/>
      <c r="D53" s="818"/>
      <c r="E53" s="819"/>
      <c r="F53" s="863">
        <f t="shared" si="1"/>
        <v>0</v>
      </c>
    </row>
    <row r="54" spans="1:6" ht="26.4">
      <c r="A54" s="815" t="s">
        <v>2028</v>
      </c>
      <c r="B54" s="827" t="s">
        <v>721</v>
      </c>
      <c r="C54" s="827" t="s">
        <v>7</v>
      </c>
      <c r="D54" s="827">
        <v>4</v>
      </c>
      <c r="E54" s="828"/>
      <c r="F54" s="863">
        <f t="shared" si="1"/>
        <v>0</v>
      </c>
    </row>
    <row r="55" spans="1:6" ht="26.4">
      <c r="A55" s="815" t="s">
        <v>2029</v>
      </c>
      <c r="B55" s="827" t="s">
        <v>722</v>
      </c>
      <c r="C55" s="827" t="s">
        <v>7</v>
      </c>
      <c r="D55" s="827">
        <v>2</v>
      </c>
      <c r="E55" s="828"/>
      <c r="F55" s="863">
        <f t="shared" si="1"/>
        <v>0</v>
      </c>
    </row>
    <row r="56" spans="1:6" ht="27" thickBot="1">
      <c r="A56" s="840" t="s">
        <v>2030</v>
      </c>
      <c r="B56" s="841" t="s">
        <v>723</v>
      </c>
      <c r="C56" s="841" t="s">
        <v>7</v>
      </c>
      <c r="D56" s="841">
        <v>1</v>
      </c>
      <c r="E56" s="842"/>
      <c r="F56" s="864">
        <f t="shared" si="1"/>
        <v>0</v>
      </c>
    </row>
    <row r="57" spans="1:6" s="189" customFormat="1" ht="12.75" customHeight="1" thickTop="1" thickBot="1">
      <c r="A57" s="650"/>
      <c r="B57" s="1575" t="s">
        <v>137</v>
      </c>
      <c r="C57" s="1575"/>
      <c r="D57" s="1575"/>
      <c r="E57" s="1575"/>
      <c r="F57" s="865">
        <f>SUM(F39:F56)</f>
        <v>0</v>
      </c>
    </row>
    <row r="58" spans="1:6" ht="27" thickTop="1">
      <c r="A58" s="853" t="s">
        <v>2031</v>
      </c>
      <c r="B58" s="854" t="s">
        <v>724</v>
      </c>
      <c r="C58" s="855" t="s">
        <v>7</v>
      </c>
      <c r="D58" s="855">
        <v>1</v>
      </c>
      <c r="E58" s="856"/>
      <c r="F58" s="866">
        <f t="shared" si="1"/>
        <v>0</v>
      </c>
    </row>
    <row r="59" spans="1:6">
      <c r="A59" s="815" t="s">
        <v>2032</v>
      </c>
      <c r="B59" s="827" t="s">
        <v>725</v>
      </c>
      <c r="C59" s="827" t="s">
        <v>7</v>
      </c>
      <c r="D59" s="827">
        <v>1</v>
      </c>
      <c r="E59" s="828"/>
      <c r="F59" s="863">
        <f t="shared" si="1"/>
        <v>0</v>
      </c>
    </row>
    <row r="60" spans="1:6">
      <c r="A60" s="815" t="s">
        <v>2033</v>
      </c>
      <c r="B60" s="827" t="s">
        <v>726</v>
      </c>
      <c r="C60" s="827" t="s">
        <v>7</v>
      </c>
      <c r="D60" s="827">
        <v>1</v>
      </c>
      <c r="E60" s="828"/>
      <c r="F60" s="863">
        <f t="shared" si="1"/>
        <v>0</v>
      </c>
    </row>
    <row r="61" spans="1:6" ht="26.4">
      <c r="A61" s="815" t="s">
        <v>2034</v>
      </c>
      <c r="B61" s="827" t="s">
        <v>727</v>
      </c>
      <c r="C61" s="827" t="s">
        <v>7</v>
      </c>
      <c r="D61" s="827">
        <v>1</v>
      </c>
      <c r="E61" s="828"/>
      <c r="F61" s="863">
        <f t="shared" si="1"/>
        <v>0</v>
      </c>
    </row>
    <row r="62" spans="1:6">
      <c r="A62" s="815" t="s">
        <v>2035</v>
      </c>
      <c r="B62" s="827" t="s">
        <v>728</v>
      </c>
      <c r="C62" s="827" t="s">
        <v>7</v>
      </c>
      <c r="D62" s="827">
        <v>1</v>
      </c>
      <c r="E62" s="828"/>
      <c r="F62" s="863">
        <f t="shared" si="1"/>
        <v>0</v>
      </c>
    </row>
    <row r="63" spans="1:6" ht="26.4">
      <c r="A63" s="815" t="s">
        <v>2036</v>
      </c>
      <c r="B63" s="827" t="s">
        <v>729</v>
      </c>
      <c r="C63" s="827" t="s">
        <v>7</v>
      </c>
      <c r="D63" s="827">
        <v>1</v>
      </c>
      <c r="E63" s="828"/>
      <c r="F63" s="863">
        <f t="shared" si="1"/>
        <v>0</v>
      </c>
    </row>
    <row r="64" spans="1:6" ht="26.4">
      <c r="A64" s="815" t="s">
        <v>2037</v>
      </c>
      <c r="B64" s="827" t="s">
        <v>730</v>
      </c>
      <c r="C64" s="827" t="s">
        <v>7</v>
      </c>
      <c r="D64" s="827">
        <v>1</v>
      </c>
      <c r="E64" s="828"/>
      <c r="F64" s="863">
        <f t="shared" si="1"/>
        <v>0</v>
      </c>
    </row>
    <row r="65" spans="1:6" ht="26.4">
      <c r="A65" s="815" t="s">
        <v>2038</v>
      </c>
      <c r="B65" s="827" t="s">
        <v>731</v>
      </c>
      <c r="C65" s="827" t="s">
        <v>7</v>
      </c>
      <c r="D65" s="827">
        <v>1</v>
      </c>
      <c r="E65" s="828"/>
      <c r="F65" s="863">
        <f t="shared" si="1"/>
        <v>0</v>
      </c>
    </row>
    <row r="66" spans="1:6">
      <c r="A66" s="815" t="s">
        <v>2039</v>
      </c>
      <c r="B66" s="827" t="s">
        <v>732</v>
      </c>
      <c r="C66" s="827" t="s">
        <v>7</v>
      </c>
      <c r="D66" s="827">
        <v>4</v>
      </c>
      <c r="E66" s="828"/>
      <c r="F66" s="863">
        <f t="shared" si="1"/>
        <v>0</v>
      </c>
    </row>
    <row r="67" spans="1:6" ht="39.6">
      <c r="A67" s="815" t="s">
        <v>2040</v>
      </c>
      <c r="B67" s="826" t="s">
        <v>733</v>
      </c>
      <c r="C67" s="826" t="s">
        <v>7</v>
      </c>
      <c r="D67" s="818">
        <v>1</v>
      </c>
      <c r="E67" s="819"/>
      <c r="F67" s="863">
        <f t="shared" si="1"/>
        <v>0</v>
      </c>
    </row>
    <row r="68" spans="1:6" ht="26.4">
      <c r="A68" s="815" t="s">
        <v>2041</v>
      </c>
      <c r="B68" s="826" t="s">
        <v>734</v>
      </c>
      <c r="C68" s="826" t="s">
        <v>7</v>
      </c>
      <c r="D68" s="818">
        <v>1</v>
      </c>
      <c r="E68" s="819"/>
      <c r="F68" s="863">
        <f t="shared" si="1"/>
        <v>0</v>
      </c>
    </row>
    <row r="69" spans="1:6" ht="39.6">
      <c r="A69" s="815" t="s">
        <v>2042</v>
      </c>
      <c r="B69" s="826" t="s">
        <v>735</v>
      </c>
      <c r="C69" s="826" t="s">
        <v>7</v>
      </c>
      <c r="D69" s="818">
        <v>1</v>
      </c>
      <c r="E69" s="819"/>
      <c r="F69" s="863">
        <f t="shared" si="1"/>
        <v>0</v>
      </c>
    </row>
    <row r="70" spans="1:6" ht="26.4">
      <c r="A70" s="815" t="s">
        <v>2043</v>
      </c>
      <c r="B70" s="826" t="s">
        <v>736</v>
      </c>
      <c r="C70" s="826" t="s">
        <v>7</v>
      </c>
      <c r="D70" s="818">
        <v>1</v>
      </c>
      <c r="E70" s="819"/>
      <c r="F70" s="863">
        <f t="shared" si="1"/>
        <v>0</v>
      </c>
    </row>
    <row r="71" spans="1:6" ht="26.4">
      <c r="A71" s="815" t="s">
        <v>2044</v>
      </c>
      <c r="B71" s="826" t="s">
        <v>737</v>
      </c>
      <c r="C71" s="826" t="s">
        <v>7</v>
      </c>
      <c r="D71" s="818">
        <v>1</v>
      </c>
      <c r="E71" s="819"/>
      <c r="F71" s="863">
        <f t="shared" si="1"/>
        <v>0</v>
      </c>
    </row>
    <row r="72" spans="1:6" s="241" customFormat="1">
      <c r="A72" s="830"/>
      <c r="B72" s="822" t="s">
        <v>1455</v>
      </c>
      <c r="C72" s="822"/>
      <c r="D72" s="831"/>
      <c r="E72" s="832"/>
      <c r="F72" s="867"/>
    </row>
    <row r="73" spans="1:6" s="242" customFormat="1" ht="66.599999999999994" thickBot="1">
      <c r="A73" s="840" t="s">
        <v>2045</v>
      </c>
      <c r="B73" s="843" t="s">
        <v>1456</v>
      </c>
      <c r="C73" s="843" t="s">
        <v>360</v>
      </c>
      <c r="D73" s="844">
        <v>1</v>
      </c>
      <c r="E73" s="845"/>
      <c r="F73" s="864">
        <f t="shared" si="1"/>
        <v>0</v>
      </c>
    </row>
    <row r="74" spans="1:6" s="189" customFormat="1" ht="12.75" customHeight="1" thickTop="1" thickBot="1">
      <c r="A74" s="650"/>
      <c r="B74" s="1575" t="s">
        <v>137</v>
      </c>
      <c r="C74" s="1575"/>
      <c r="D74" s="1575"/>
      <c r="E74" s="1575"/>
      <c r="F74" s="865">
        <f>SUM(F58:F73)</f>
        <v>0</v>
      </c>
    </row>
    <row r="75" spans="1:6" s="242" customFormat="1" ht="40.200000000000003" thickTop="1">
      <c r="A75" s="853" t="s">
        <v>2046</v>
      </c>
      <c r="B75" s="857" t="s">
        <v>1457</v>
      </c>
      <c r="C75" s="857" t="s">
        <v>360</v>
      </c>
      <c r="D75" s="858">
        <v>2</v>
      </c>
      <c r="E75" s="859"/>
      <c r="F75" s="866">
        <f t="shared" si="1"/>
        <v>0</v>
      </c>
    </row>
    <row r="76" spans="1:6" s="242" customFormat="1" ht="52.8">
      <c r="A76" s="815" t="s">
        <v>2047</v>
      </c>
      <c r="B76" s="826" t="s">
        <v>1458</v>
      </c>
      <c r="C76" s="826" t="s">
        <v>360</v>
      </c>
      <c r="D76" s="818">
        <v>1</v>
      </c>
      <c r="E76" s="819"/>
      <c r="F76" s="863">
        <f t="shared" si="1"/>
        <v>0</v>
      </c>
    </row>
    <row r="77" spans="1:6" s="242" customFormat="1" ht="52.8">
      <c r="A77" s="815" t="s">
        <v>2048</v>
      </c>
      <c r="B77" s="826" t="s">
        <v>1459</v>
      </c>
      <c r="C77" s="826" t="s">
        <v>686</v>
      </c>
      <c r="D77" s="818">
        <v>30</v>
      </c>
      <c r="E77" s="819"/>
      <c r="F77" s="863">
        <f t="shared" si="1"/>
        <v>0</v>
      </c>
    </row>
    <row r="78" spans="1:6" s="242" customFormat="1" ht="26.4">
      <c r="A78" s="815" t="s">
        <v>2049</v>
      </c>
      <c r="B78" s="826" t="s">
        <v>1463</v>
      </c>
      <c r="C78" s="826" t="s">
        <v>1461</v>
      </c>
      <c r="D78" s="818">
        <v>5</v>
      </c>
      <c r="E78" s="819"/>
      <c r="F78" s="863">
        <f t="shared" si="1"/>
        <v>0</v>
      </c>
    </row>
    <row r="79" spans="1:6" s="242" customFormat="1" ht="39.6">
      <c r="A79" s="815" t="s">
        <v>2050</v>
      </c>
      <c r="B79" s="826" t="s">
        <v>1460</v>
      </c>
      <c r="C79" s="826" t="s">
        <v>99</v>
      </c>
      <c r="D79" s="818">
        <v>1</v>
      </c>
      <c r="E79" s="819"/>
      <c r="F79" s="863">
        <f t="shared" si="1"/>
        <v>0</v>
      </c>
    </row>
    <row r="80" spans="1:6">
      <c r="A80" s="822"/>
      <c r="B80" s="806" t="s">
        <v>739</v>
      </c>
      <c r="C80" s="826"/>
      <c r="D80" s="818"/>
      <c r="E80" s="819"/>
      <c r="F80" s="863">
        <f t="shared" si="1"/>
        <v>0</v>
      </c>
    </row>
    <row r="81" spans="1:6" ht="39.6">
      <c r="A81" s="815"/>
      <c r="B81" s="822" t="s">
        <v>720</v>
      </c>
      <c r="C81" s="826"/>
      <c r="D81" s="818"/>
      <c r="E81" s="819"/>
      <c r="F81" s="863">
        <f t="shared" si="1"/>
        <v>0</v>
      </c>
    </row>
    <row r="82" spans="1:6" ht="26.4">
      <c r="A82" s="815" t="s">
        <v>2051</v>
      </c>
      <c r="B82" s="826" t="s">
        <v>740</v>
      </c>
      <c r="C82" s="826" t="s">
        <v>7</v>
      </c>
      <c r="D82" s="818">
        <v>1</v>
      </c>
      <c r="E82" s="819"/>
      <c r="F82" s="863">
        <f t="shared" si="1"/>
        <v>0</v>
      </c>
    </row>
    <row r="83" spans="1:6">
      <c r="A83" s="815" t="s">
        <v>2052</v>
      </c>
      <c r="B83" s="826" t="s">
        <v>741</v>
      </c>
      <c r="C83" s="826" t="s">
        <v>7</v>
      </c>
      <c r="D83" s="818">
        <v>1</v>
      </c>
      <c r="E83" s="819"/>
      <c r="F83" s="863">
        <f t="shared" si="1"/>
        <v>0</v>
      </c>
    </row>
    <row r="84" spans="1:6" ht="26.4">
      <c r="A84" s="815" t="s">
        <v>2053</v>
      </c>
      <c r="B84" s="829" t="s">
        <v>742</v>
      </c>
      <c r="C84" s="833" t="s">
        <v>53</v>
      </c>
      <c r="D84" s="818">
        <v>1</v>
      </c>
      <c r="E84" s="819"/>
      <c r="F84" s="863">
        <f t="shared" si="1"/>
        <v>0</v>
      </c>
    </row>
    <row r="85" spans="1:6" ht="26.4">
      <c r="A85" s="822"/>
      <c r="B85" s="806" t="s">
        <v>743</v>
      </c>
      <c r="C85" s="826"/>
      <c r="D85" s="818"/>
      <c r="E85" s="819"/>
      <c r="F85" s="863">
        <f t="shared" si="1"/>
        <v>0</v>
      </c>
    </row>
    <row r="86" spans="1:6" ht="40.200000000000003" thickBot="1">
      <c r="A86" s="840"/>
      <c r="B86" s="846" t="s">
        <v>720</v>
      </c>
      <c r="C86" s="843"/>
      <c r="D86" s="844"/>
      <c r="E86" s="845"/>
      <c r="F86" s="864">
        <f t="shared" si="1"/>
        <v>0</v>
      </c>
    </row>
    <row r="87" spans="1:6" s="189" customFormat="1" ht="12.75" customHeight="1" thickTop="1" thickBot="1">
      <c r="A87" s="650"/>
      <c r="B87" s="1575" t="s">
        <v>137</v>
      </c>
      <c r="C87" s="1575"/>
      <c r="D87" s="1575"/>
      <c r="E87" s="1575"/>
      <c r="F87" s="865">
        <f>SUM(F75:F86)</f>
        <v>0</v>
      </c>
    </row>
    <row r="88" spans="1:6" ht="27" thickTop="1">
      <c r="A88" s="853" t="s">
        <v>2054</v>
      </c>
      <c r="B88" s="857" t="s">
        <v>744</v>
      </c>
      <c r="C88" s="857" t="s">
        <v>7</v>
      </c>
      <c r="D88" s="858">
        <v>1</v>
      </c>
      <c r="E88" s="859"/>
      <c r="F88" s="866">
        <f t="shared" si="1"/>
        <v>0</v>
      </c>
    </row>
    <row r="89" spans="1:6">
      <c r="A89" s="815" t="s">
        <v>2055</v>
      </c>
      <c r="B89" s="826" t="s">
        <v>745</v>
      </c>
      <c r="C89" s="826" t="s">
        <v>7</v>
      </c>
      <c r="D89" s="818">
        <v>1</v>
      </c>
      <c r="E89" s="819"/>
      <c r="F89" s="863">
        <f t="shared" si="1"/>
        <v>0</v>
      </c>
    </row>
    <row r="90" spans="1:6" ht="26.4">
      <c r="A90" s="815" t="s">
        <v>2056</v>
      </c>
      <c r="B90" s="829" t="s">
        <v>746</v>
      </c>
      <c r="C90" s="833" t="s">
        <v>53</v>
      </c>
      <c r="D90" s="818">
        <v>1</v>
      </c>
      <c r="E90" s="819"/>
      <c r="F90" s="863">
        <f t="shared" si="1"/>
        <v>0</v>
      </c>
    </row>
    <row r="91" spans="1:6" s="241" customFormat="1">
      <c r="A91" s="830"/>
      <c r="B91" s="822" t="s">
        <v>1455</v>
      </c>
      <c r="C91" s="822"/>
      <c r="D91" s="831"/>
      <c r="E91" s="832"/>
      <c r="F91" s="867"/>
    </row>
    <row r="92" spans="1:6" s="242" customFormat="1" ht="66">
      <c r="A92" s="815" t="s">
        <v>2057</v>
      </c>
      <c r="B92" s="826" t="s">
        <v>1456</v>
      </c>
      <c r="C92" s="826" t="s">
        <v>360</v>
      </c>
      <c r="D92" s="818">
        <v>5</v>
      </c>
      <c r="E92" s="819"/>
      <c r="F92" s="863">
        <f t="shared" ref="F92:F97" si="2">D92*E92</f>
        <v>0</v>
      </c>
    </row>
    <row r="93" spans="1:6" s="242" customFormat="1" ht="39.6">
      <c r="A93" s="815" t="s">
        <v>2058</v>
      </c>
      <c r="B93" s="826" t="s">
        <v>1457</v>
      </c>
      <c r="C93" s="826" t="s">
        <v>360</v>
      </c>
      <c r="D93" s="818">
        <v>10</v>
      </c>
      <c r="E93" s="819"/>
      <c r="F93" s="863">
        <f t="shared" si="2"/>
        <v>0</v>
      </c>
    </row>
    <row r="94" spans="1:6" s="242" customFormat="1" ht="52.8">
      <c r="A94" s="815" t="s">
        <v>2059</v>
      </c>
      <c r="B94" s="826" t="s">
        <v>1458</v>
      </c>
      <c r="C94" s="826" t="s">
        <v>360</v>
      </c>
      <c r="D94" s="818">
        <v>5</v>
      </c>
      <c r="E94" s="819"/>
      <c r="F94" s="863">
        <f t="shared" si="2"/>
        <v>0</v>
      </c>
    </row>
    <row r="95" spans="1:6" s="242" customFormat="1" ht="52.8">
      <c r="A95" s="815" t="s">
        <v>2060</v>
      </c>
      <c r="B95" s="826" t="s">
        <v>1459</v>
      </c>
      <c r="C95" s="826" t="s">
        <v>686</v>
      </c>
      <c r="D95" s="818">
        <v>250</v>
      </c>
      <c r="E95" s="819"/>
      <c r="F95" s="863">
        <f t="shared" si="2"/>
        <v>0</v>
      </c>
    </row>
    <row r="96" spans="1:6" s="242" customFormat="1" ht="39.6">
      <c r="A96" s="815" t="s">
        <v>2061</v>
      </c>
      <c r="B96" s="826" t="s">
        <v>1462</v>
      </c>
      <c r="C96" s="826" t="s">
        <v>1461</v>
      </c>
      <c r="D96" s="818">
        <v>5</v>
      </c>
      <c r="E96" s="819"/>
      <c r="F96" s="863">
        <f t="shared" si="2"/>
        <v>0</v>
      </c>
    </row>
    <row r="97" spans="1:6" s="242" customFormat="1" ht="40.200000000000003" thickBot="1">
      <c r="A97" s="840" t="s">
        <v>2062</v>
      </c>
      <c r="B97" s="843" t="s">
        <v>1460</v>
      </c>
      <c r="C97" s="843" t="s">
        <v>99</v>
      </c>
      <c r="D97" s="844">
        <v>1</v>
      </c>
      <c r="E97" s="845"/>
      <c r="F97" s="864">
        <f t="shared" si="2"/>
        <v>0</v>
      </c>
    </row>
    <row r="98" spans="1:6" s="189" customFormat="1" ht="12.75" customHeight="1" thickTop="1" thickBot="1">
      <c r="A98" s="650"/>
      <c r="B98" s="1575" t="s">
        <v>137</v>
      </c>
      <c r="C98" s="1575"/>
      <c r="D98" s="1575"/>
      <c r="E98" s="1575"/>
      <c r="F98" s="865">
        <f>SUM(F88:F97)</f>
        <v>0</v>
      </c>
    </row>
    <row r="99" spans="1:6" ht="27" thickTop="1">
      <c r="A99" s="860"/>
      <c r="B99" s="852" t="s">
        <v>747</v>
      </c>
      <c r="C99" s="857"/>
      <c r="D99" s="858"/>
      <c r="E99" s="859"/>
      <c r="F99" s="866">
        <f t="shared" si="1"/>
        <v>0</v>
      </c>
    </row>
    <row r="100" spans="1:6" ht="39.6">
      <c r="A100" s="815"/>
      <c r="B100" s="822" t="s">
        <v>720</v>
      </c>
      <c r="C100" s="826"/>
      <c r="D100" s="818"/>
      <c r="E100" s="819"/>
      <c r="F100" s="863">
        <f t="shared" si="1"/>
        <v>0</v>
      </c>
    </row>
    <row r="101" spans="1:6" ht="26.4">
      <c r="A101" s="815" t="s">
        <v>2063</v>
      </c>
      <c r="B101" s="826" t="s">
        <v>748</v>
      </c>
      <c r="C101" s="826" t="s">
        <v>7</v>
      </c>
      <c r="D101" s="818">
        <v>3</v>
      </c>
      <c r="E101" s="819"/>
      <c r="F101" s="863">
        <f t="shared" si="1"/>
        <v>0</v>
      </c>
    </row>
    <row r="102" spans="1:6">
      <c r="A102" s="815" t="s">
        <v>2064</v>
      </c>
      <c r="B102" s="826" t="s">
        <v>749</v>
      </c>
      <c r="C102" s="826" t="s">
        <v>7</v>
      </c>
      <c r="D102" s="818">
        <v>3</v>
      </c>
      <c r="E102" s="819"/>
      <c r="F102" s="863">
        <f t="shared" si="1"/>
        <v>0</v>
      </c>
    </row>
    <row r="103" spans="1:6" ht="26.4">
      <c r="A103" s="815" t="s">
        <v>2065</v>
      </c>
      <c r="B103" s="829" t="s">
        <v>750</v>
      </c>
      <c r="C103" s="833" t="s">
        <v>53</v>
      </c>
      <c r="D103" s="818">
        <v>3</v>
      </c>
      <c r="E103" s="819"/>
      <c r="F103" s="863">
        <f t="shared" si="1"/>
        <v>0</v>
      </c>
    </row>
    <row r="104" spans="1:6" s="241" customFormat="1">
      <c r="A104" s="830"/>
      <c r="B104" s="822" t="s">
        <v>1455</v>
      </c>
      <c r="C104" s="822"/>
      <c r="D104" s="831"/>
      <c r="E104" s="832"/>
      <c r="F104" s="867"/>
    </row>
    <row r="105" spans="1:6" s="242" customFormat="1" ht="66">
      <c r="A105" s="815" t="s">
        <v>2066</v>
      </c>
      <c r="B105" s="826" t="s">
        <v>1456</v>
      </c>
      <c r="C105" s="826" t="s">
        <v>360</v>
      </c>
      <c r="D105" s="818">
        <v>3</v>
      </c>
      <c r="E105" s="819"/>
      <c r="F105" s="863">
        <f t="shared" ref="F105:F110" si="3">D105*E105</f>
        <v>0</v>
      </c>
    </row>
    <row r="106" spans="1:6" s="242" customFormat="1" ht="39.6">
      <c r="A106" s="815" t="s">
        <v>2067</v>
      </c>
      <c r="B106" s="826" t="s">
        <v>1457</v>
      </c>
      <c r="C106" s="826" t="s">
        <v>360</v>
      </c>
      <c r="D106" s="818">
        <v>6</v>
      </c>
      <c r="E106" s="819"/>
      <c r="F106" s="863">
        <f t="shared" si="3"/>
        <v>0</v>
      </c>
    </row>
    <row r="107" spans="1:6" s="242" customFormat="1" ht="52.8">
      <c r="A107" s="815" t="s">
        <v>2068</v>
      </c>
      <c r="B107" s="826" t="s">
        <v>1458</v>
      </c>
      <c r="C107" s="826" t="s">
        <v>360</v>
      </c>
      <c r="D107" s="818">
        <v>3</v>
      </c>
      <c r="E107" s="819"/>
      <c r="F107" s="863">
        <f t="shared" si="3"/>
        <v>0</v>
      </c>
    </row>
    <row r="108" spans="1:6" s="242" customFormat="1" ht="52.8">
      <c r="A108" s="815" t="s">
        <v>2069</v>
      </c>
      <c r="B108" s="826" t="s">
        <v>1459</v>
      </c>
      <c r="C108" s="826" t="s">
        <v>686</v>
      </c>
      <c r="D108" s="818">
        <v>100</v>
      </c>
      <c r="E108" s="819"/>
      <c r="F108" s="863">
        <f t="shared" si="3"/>
        <v>0</v>
      </c>
    </row>
    <row r="109" spans="1:6" s="242" customFormat="1" ht="39.6">
      <c r="A109" s="815" t="s">
        <v>2070</v>
      </c>
      <c r="B109" s="826" t="s">
        <v>1462</v>
      </c>
      <c r="C109" s="826" t="s">
        <v>1461</v>
      </c>
      <c r="D109" s="818">
        <v>15</v>
      </c>
      <c r="E109" s="819"/>
      <c r="F109" s="863">
        <f t="shared" si="3"/>
        <v>0</v>
      </c>
    </row>
    <row r="110" spans="1:6" s="242" customFormat="1" ht="40.200000000000003" thickBot="1">
      <c r="A110" s="840" t="s">
        <v>2071</v>
      </c>
      <c r="B110" s="843" t="s">
        <v>1460</v>
      </c>
      <c r="C110" s="843" t="s">
        <v>99</v>
      </c>
      <c r="D110" s="844">
        <v>3</v>
      </c>
      <c r="E110" s="845"/>
      <c r="F110" s="864">
        <f t="shared" si="3"/>
        <v>0</v>
      </c>
    </row>
    <row r="111" spans="1:6" s="189" customFormat="1" ht="12.75" customHeight="1" thickTop="1" thickBot="1">
      <c r="A111" s="650"/>
      <c r="B111" s="1575" t="s">
        <v>137</v>
      </c>
      <c r="C111" s="1575"/>
      <c r="D111" s="1575"/>
      <c r="E111" s="1575"/>
      <c r="F111" s="865">
        <f>SUM(F99:F110)</f>
        <v>0</v>
      </c>
    </row>
    <row r="112" spans="1:6" s="52" customFormat="1" ht="14.4" thickTop="1" thickBot="1">
      <c r="A112" s="1580" t="s">
        <v>1608</v>
      </c>
      <c r="B112" s="1580"/>
      <c r="C112" s="1580"/>
      <c r="D112" s="1580"/>
      <c r="E112" s="1580"/>
      <c r="F112" s="1580"/>
    </row>
    <row r="113" spans="1:6" s="52" customFormat="1" ht="13.5" customHeight="1" thickTop="1" thickBot="1">
      <c r="A113" s="785" t="s">
        <v>39</v>
      </c>
      <c r="B113" s="1578" t="s">
        <v>5</v>
      </c>
      <c r="C113" s="1578"/>
      <c r="D113" s="1578"/>
      <c r="E113" s="786" t="s">
        <v>1607</v>
      </c>
      <c r="F113" s="869" t="s">
        <v>1606</v>
      </c>
    </row>
    <row r="114" spans="1:6" s="52" customFormat="1" ht="13.8" thickTop="1">
      <c r="A114" s="783">
        <v>1</v>
      </c>
      <c r="B114" s="1579" t="s">
        <v>502</v>
      </c>
      <c r="C114" s="1579"/>
      <c r="D114" s="1579"/>
      <c r="E114" s="783" t="s">
        <v>108</v>
      </c>
      <c r="F114" s="870">
        <f>F12</f>
        <v>0</v>
      </c>
    </row>
    <row r="115" spans="1:6" s="52" customFormat="1">
      <c r="A115" s="629">
        <v>2</v>
      </c>
      <c r="B115" s="1572" t="s">
        <v>503</v>
      </c>
      <c r="C115" s="1572"/>
      <c r="D115" s="1572"/>
      <c r="E115" s="629" t="s">
        <v>108</v>
      </c>
      <c r="F115" s="660">
        <f>F24</f>
        <v>0</v>
      </c>
    </row>
    <row r="116" spans="1:6" s="52" customFormat="1">
      <c r="A116" s="629">
        <v>3</v>
      </c>
      <c r="B116" s="1572" t="s">
        <v>504</v>
      </c>
      <c r="C116" s="1572"/>
      <c r="D116" s="1572"/>
      <c r="E116" s="629" t="s">
        <v>108</v>
      </c>
      <c r="F116" s="660">
        <f>F38</f>
        <v>0</v>
      </c>
    </row>
    <row r="117" spans="1:6" s="52" customFormat="1">
      <c r="A117" s="629">
        <v>4</v>
      </c>
      <c r="B117" s="1572" t="s">
        <v>505</v>
      </c>
      <c r="C117" s="1572"/>
      <c r="D117" s="1572"/>
      <c r="E117" s="629" t="s">
        <v>108</v>
      </c>
      <c r="F117" s="660">
        <f>F57</f>
        <v>0</v>
      </c>
    </row>
    <row r="118" spans="1:6" s="52" customFormat="1">
      <c r="A118" s="629"/>
      <c r="B118" s="1579" t="s">
        <v>506</v>
      </c>
      <c r="C118" s="1579"/>
      <c r="D118" s="1579"/>
      <c r="E118" s="629" t="s">
        <v>108</v>
      </c>
      <c r="F118" s="660">
        <f>F74</f>
        <v>0</v>
      </c>
    </row>
    <row r="119" spans="1:6" s="52" customFormat="1">
      <c r="A119" s="629"/>
      <c r="B119" s="1572" t="s">
        <v>507</v>
      </c>
      <c r="C119" s="1572"/>
      <c r="D119" s="1572"/>
      <c r="E119" s="629" t="s">
        <v>108</v>
      </c>
      <c r="F119" s="660">
        <f>F87</f>
        <v>0</v>
      </c>
    </row>
    <row r="120" spans="1:6" s="52" customFormat="1">
      <c r="A120" s="629"/>
      <c r="B120" s="1572" t="s">
        <v>508</v>
      </c>
      <c r="C120" s="1572"/>
      <c r="D120" s="1572"/>
      <c r="E120" s="629" t="s">
        <v>108</v>
      </c>
      <c r="F120" s="660">
        <f>F98</f>
        <v>0</v>
      </c>
    </row>
    <row r="121" spans="1:6" s="52" customFormat="1">
      <c r="A121" s="629"/>
      <c r="B121" s="1572" t="s">
        <v>509</v>
      </c>
      <c r="C121" s="1572"/>
      <c r="D121" s="1572"/>
      <c r="E121" s="629" t="s">
        <v>108</v>
      </c>
      <c r="F121" s="660">
        <f>F111</f>
        <v>0</v>
      </c>
    </row>
    <row r="122" spans="1:6">
      <c r="A122" s="629"/>
      <c r="B122" s="1572"/>
      <c r="C122" s="1572"/>
      <c r="D122" s="1572"/>
      <c r="E122" s="629"/>
      <c r="F122" s="660"/>
    </row>
    <row r="123" spans="1:6">
      <c r="A123" s="629"/>
      <c r="B123" s="1572"/>
      <c r="C123" s="1572"/>
      <c r="D123" s="1572"/>
      <c r="E123" s="629"/>
      <c r="F123" s="660"/>
    </row>
    <row r="124" spans="1:6">
      <c r="A124" s="629"/>
      <c r="B124" s="1572"/>
      <c r="C124" s="1572"/>
      <c r="D124" s="1572"/>
      <c r="E124" s="629"/>
      <c r="F124" s="660"/>
    </row>
    <row r="125" spans="1:6">
      <c r="A125" s="629"/>
      <c r="B125" s="1572"/>
      <c r="C125" s="1572"/>
      <c r="D125" s="1572"/>
      <c r="E125" s="629"/>
      <c r="F125" s="660"/>
    </row>
    <row r="126" spans="1:6">
      <c r="A126" s="629"/>
      <c r="B126" s="1572"/>
      <c r="C126" s="1572"/>
      <c r="D126" s="1572"/>
      <c r="E126" s="629"/>
      <c r="F126" s="660"/>
    </row>
    <row r="127" spans="1:6">
      <c r="A127" s="629"/>
      <c r="B127" s="1572"/>
      <c r="C127" s="1572"/>
      <c r="D127" s="1572"/>
      <c r="E127" s="629"/>
      <c r="F127" s="660"/>
    </row>
    <row r="128" spans="1:6">
      <c r="A128" s="629"/>
      <c r="B128" s="1572"/>
      <c r="C128" s="1572"/>
      <c r="D128" s="1572"/>
      <c r="E128" s="629"/>
      <c r="F128" s="660"/>
    </row>
    <row r="129" spans="1:6">
      <c r="A129" s="629"/>
      <c r="B129" s="1572"/>
      <c r="C129" s="1572"/>
      <c r="D129" s="1572"/>
      <c r="E129" s="629"/>
      <c r="F129" s="660"/>
    </row>
    <row r="130" spans="1:6">
      <c r="A130" s="629"/>
      <c r="B130" s="1572"/>
      <c r="C130" s="1572"/>
      <c r="D130" s="1572"/>
      <c r="E130" s="629"/>
      <c r="F130" s="660"/>
    </row>
    <row r="131" spans="1:6">
      <c r="A131" s="629"/>
      <c r="B131" s="1572"/>
      <c r="C131" s="1572"/>
      <c r="D131" s="1572"/>
      <c r="E131" s="629"/>
      <c r="F131" s="660"/>
    </row>
    <row r="132" spans="1:6">
      <c r="A132" s="629"/>
      <c r="B132" s="1572"/>
      <c r="C132" s="1572"/>
      <c r="D132" s="1572"/>
      <c r="E132" s="629"/>
      <c r="F132" s="660"/>
    </row>
    <row r="133" spans="1:6" ht="13.8" thickBot="1">
      <c r="A133" s="642"/>
      <c r="B133" s="1573"/>
      <c r="C133" s="1573"/>
      <c r="D133" s="1573"/>
      <c r="E133" s="642"/>
      <c r="F133" s="871"/>
    </row>
    <row r="134" spans="1:6" ht="14.4" thickTop="1" thickBot="1">
      <c r="A134" s="1561" t="s">
        <v>109</v>
      </c>
      <c r="B134" s="1561"/>
      <c r="C134" s="1561"/>
      <c r="D134" s="1561"/>
      <c r="E134" s="579"/>
      <c r="F134" s="872">
        <f>SUM(F114:F132)</f>
        <v>0</v>
      </c>
    </row>
    <row r="135" spans="1:6" ht="13.8" thickTop="1"/>
  </sheetData>
  <mergeCells count="35">
    <mergeCell ref="A1:F1"/>
    <mergeCell ref="A2:F2"/>
    <mergeCell ref="A3:F3"/>
    <mergeCell ref="A4:F4"/>
    <mergeCell ref="B115:D115"/>
    <mergeCell ref="B12:E12"/>
    <mergeCell ref="B24:E24"/>
    <mergeCell ref="B38:E38"/>
    <mergeCell ref="B57:E57"/>
    <mergeCell ref="B74:E74"/>
    <mergeCell ref="A134:D134"/>
    <mergeCell ref="B126:D126"/>
    <mergeCell ref="B127:D127"/>
    <mergeCell ref="B128:D128"/>
    <mergeCell ref="B129:D129"/>
    <mergeCell ref="B130:D130"/>
    <mergeCell ref="B131:D131"/>
    <mergeCell ref="B132:D132"/>
    <mergeCell ref="B133:D133"/>
    <mergeCell ref="B124:D124"/>
    <mergeCell ref="B125:D125"/>
    <mergeCell ref="B87:E87"/>
    <mergeCell ref="B98:E98"/>
    <mergeCell ref="B121:D121"/>
    <mergeCell ref="B122:D122"/>
    <mergeCell ref="B123:D123"/>
    <mergeCell ref="B116:D116"/>
    <mergeCell ref="B117:D117"/>
    <mergeCell ref="B118:D118"/>
    <mergeCell ref="B119:D119"/>
    <mergeCell ref="B120:D120"/>
    <mergeCell ref="B111:E111"/>
    <mergeCell ref="A112:F112"/>
    <mergeCell ref="B113:D113"/>
    <mergeCell ref="B114:D114"/>
  </mergeCells>
  <phoneticPr fontId="61" type="noConversion"/>
  <pageMargins left="0.7" right="0.7" top="0.75" bottom="0.75" header="0.3" footer="0.3"/>
  <pageSetup paperSize="9" scale="97" fitToHeight="0" orientation="portrait" r:id="rId1"/>
  <rowBreaks count="9" manualBreakCount="9">
    <brk id="12" max="5" man="1"/>
    <brk id="24" max="5" man="1"/>
    <brk id="38" max="5" man="1"/>
    <brk id="57" max="5" man="1"/>
    <brk id="74" max="5" man="1"/>
    <brk id="87" max="5" man="1"/>
    <brk id="98" max="5" man="1"/>
    <brk id="111" max="5" man="1"/>
    <brk id="134"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1"/>
  <sheetViews>
    <sheetView view="pageBreakPreview" topLeftCell="A95" zoomScaleNormal="100" zoomScaleSheetLayoutView="100" workbookViewId="0">
      <selection activeCell="B171" sqref="B171"/>
    </sheetView>
  </sheetViews>
  <sheetFormatPr defaultRowHeight="13.8"/>
  <cols>
    <col min="1" max="1" width="7.6640625" style="1507" bestFit="1" customWidth="1"/>
    <col min="2" max="2" width="50.77734375" style="1508" customWidth="1"/>
    <col min="3" max="3" width="6.109375" style="1509" customWidth="1"/>
    <col min="4" max="4" width="5.44140625" style="1510" bestFit="1" customWidth="1"/>
    <col min="5" max="5" width="12.77734375" style="1511" bestFit="1" customWidth="1"/>
    <col min="6" max="6" width="14.44140625" style="1512" customWidth="1"/>
  </cols>
  <sheetData>
    <row r="1" spans="1:6">
      <c r="A1" s="1380" t="s">
        <v>2699</v>
      </c>
      <c r="B1" s="1380"/>
      <c r="C1" s="1381"/>
      <c r="D1" s="1380"/>
      <c r="E1" s="1380"/>
      <c r="F1" s="1382"/>
    </row>
    <row r="2" spans="1:6" ht="14.4" thickBot="1">
      <c r="A2" s="1383"/>
      <c r="B2" s="1384" t="s">
        <v>2730</v>
      </c>
      <c r="C2" s="1385"/>
      <c r="D2" s="1384"/>
      <c r="E2" s="1384"/>
      <c r="F2" s="1386"/>
    </row>
    <row r="3" spans="1:6">
      <c r="A3" s="1387" t="s">
        <v>39</v>
      </c>
      <c r="B3" s="1388" t="s">
        <v>5</v>
      </c>
      <c r="C3" s="1389" t="s">
        <v>40</v>
      </c>
      <c r="D3" s="1390" t="s">
        <v>41</v>
      </c>
      <c r="E3" s="1391" t="s">
        <v>42</v>
      </c>
      <c r="F3" s="1392" t="s">
        <v>43</v>
      </c>
    </row>
    <row r="4" spans="1:6" ht="14.4" thickBot="1">
      <c r="A4" s="1393"/>
      <c r="B4" s="1394"/>
      <c r="C4" s="1395"/>
      <c r="D4" s="1396"/>
      <c r="E4" s="1397" t="s">
        <v>2700</v>
      </c>
      <c r="F4" s="1398" t="s">
        <v>2700</v>
      </c>
    </row>
    <row r="5" spans="1:6">
      <c r="A5" s="1399"/>
      <c r="B5" s="1400" t="s">
        <v>2701</v>
      </c>
      <c r="C5" s="1401"/>
      <c r="D5" s="1402"/>
      <c r="E5" s="1403"/>
      <c r="F5" s="1404"/>
    </row>
    <row r="6" spans="1:6" ht="345">
      <c r="A6" s="1399" t="s">
        <v>2732</v>
      </c>
      <c r="B6" s="1405" t="s">
        <v>2702</v>
      </c>
      <c r="C6" s="1406" t="s">
        <v>2703</v>
      </c>
      <c r="D6" s="1407">
        <v>1</v>
      </c>
      <c r="E6" s="1408"/>
      <c r="F6" s="1409">
        <f>D6*E6</f>
        <v>0</v>
      </c>
    </row>
    <row r="7" spans="1:6">
      <c r="A7" s="1399"/>
      <c r="B7" s="1410" t="s">
        <v>166</v>
      </c>
      <c r="C7" s="1401"/>
      <c r="D7" s="1402"/>
      <c r="E7" s="1403"/>
      <c r="F7" s="1404"/>
    </row>
    <row r="8" spans="1:6">
      <c r="A8" s="1411"/>
      <c r="B8" s="1410" t="s">
        <v>292</v>
      </c>
      <c r="C8" s="1412"/>
      <c r="D8" s="1413"/>
      <c r="E8" s="1414"/>
      <c r="F8" s="1415"/>
    </row>
    <row r="9" spans="1:6">
      <c r="A9" s="1411"/>
      <c r="B9" s="1410" t="s">
        <v>293</v>
      </c>
      <c r="C9" s="1412"/>
      <c r="D9" s="1413"/>
      <c r="E9" s="1414"/>
      <c r="F9" s="1415"/>
    </row>
    <row r="10" spans="1:6">
      <c r="A10" s="1411"/>
      <c r="B10" s="1410" t="s">
        <v>294</v>
      </c>
      <c r="C10" s="1412"/>
      <c r="D10" s="1413"/>
      <c r="E10" s="1414"/>
      <c r="F10" s="1415"/>
    </row>
    <row r="11" spans="1:6">
      <c r="A11" s="1411"/>
      <c r="B11" s="1410" t="s">
        <v>296</v>
      </c>
      <c r="C11" s="1416"/>
      <c r="D11" s="1413"/>
      <c r="E11" s="1414"/>
      <c r="F11" s="1417">
        <f t="shared" ref="F11:F28" si="0">E11*D11</f>
        <v>0</v>
      </c>
    </row>
    <row r="12" spans="1:6" ht="27.6">
      <c r="A12" s="1411" t="s">
        <v>2733</v>
      </c>
      <c r="B12" s="1418" t="s">
        <v>297</v>
      </c>
      <c r="C12" s="1416" t="s">
        <v>2704</v>
      </c>
      <c r="D12" s="1419">
        <v>80</v>
      </c>
      <c r="E12" s="1414"/>
      <c r="F12" s="1417">
        <f t="shared" si="0"/>
        <v>0</v>
      </c>
    </row>
    <row r="13" spans="1:6" ht="27.6">
      <c r="A13" s="1411" t="s">
        <v>2734</v>
      </c>
      <c r="B13" s="1418" t="s">
        <v>298</v>
      </c>
      <c r="C13" s="1416" t="s">
        <v>2704</v>
      </c>
      <c r="D13" s="1419">
        <v>93</v>
      </c>
      <c r="E13" s="1414"/>
      <c r="F13" s="1417">
        <f t="shared" si="0"/>
        <v>0</v>
      </c>
    </row>
    <row r="14" spans="1:6" ht="15.6">
      <c r="A14" s="1411" t="s">
        <v>2735</v>
      </c>
      <c r="B14" s="1418" t="s">
        <v>2705</v>
      </c>
      <c r="C14" s="1416" t="s">
        <v>2704</v>
      </c>
      <c r="D14" s="1420">
        <v>10</v>
      </c>
      <c r="E14" s="1414"/>
      <c r="F14" s="1417">
        <f t="shared" si="0"/>
        <v>0</v>
      </c>
    </row>
    <row r="15" spans="1:6">
      <c r="A15" s="1411"/>
      <c r="B15" s="1410" t="s">
        <v>302</v>
      </c>
      <c r="C15" s="1412"/>
      <c r="D15" s="1420"/>
      <c r="E15" s="1414"/>
      <c r="F15" s="1417">
        <f t="shared" si="0"/>
        <v>0</v>
      </c>
    </row>
    <row r="16" spans="1:6" ht="41.4">
      <c r="A16" s="1411" t="s">
        <v>2736</v>
      </c>
      <c r="B16" s="1418" t="s">
        <v>303</v>
      </c>
      <c r="C16" s="1416" t="s">
        <v>2704</v>
      </c>
      <c r="D16" s="1419">
        <v>80</v>
      </c>
      <c r="E16" s="1414"/>
      <c r="F16" s="1417">
        <f t="shared" si="0"/>
        <v>0</v>
      </c>
    </row>
    <row r="17" spans="1:6" ht="27.6">
      <c r="A17" s="1411" t="s">
        <v>2737</v>
      </c>
      <c r="B17" s="1418" t="s">
        <v>304</v>
      </c>
      <c r="C17" s="1416" t="s">
        <v>2706</v>
      </c>
      <c r="D17" s="1420">
        <v>260</v>
      </c>
      <c r="E17" s="1414"/>
      <c r="F17" s="1417">
        <f t="shared" si="0"/>
        <v>0</v>
      </c>
    </row>
    <row r="18" spans="1:6">
      <c r="A18" s="1411"/>
      <c r="B18" s="1410" t="s">
        <v>305</v>
      </c>
      <c r="C18" s="1416"/>
      <c r="D18" s="1413"/>
      <c r="E18" s="1414"/>
      <c r="F18" s="1417">
        <f t="shared" si="0"/>
        <v>0</v>
      </c>
    </row>
    <row r="19" spans="1:6" ht="41.4">
      <c r="A19" s="1411" t="s">
        <v>2738</v>
      </c>
      <c r="B19" s="1418" t="s">
        <v>306</v>
      </c>
      <c r="C19" s="1416" t="s">
        <v>2706</v>
      </c>
      <c r="D19" s="1421">
        <v>260</v>
      </c>
      <c r="E19" s="1414"/>
      <c r="F19" s="1417">
        <f t="shared" si="0"/>
        <v>0</v>
      </c>
    </row>
    <row r="20" spans="1:6">
      <c r="A20" s="1411"/>
      <c r="B20" s="1410" t="s">
        <v>307</v>
      </c>
      <c r="C20" s="1416"/>
      <c r="D20" s="1413"/>
      <c r="E20" s="1414"/>
      <c r="F20" s="1417">
        <f t="shared" si="0"/>
        <v>0</v>
      </c>
    </row>
    <row r="21" spans="1:6">
      <c r="A21" s="1411"/>
      <c r="B21" s="1410" t="s">
        <v>308</v>
      </c>
      <c r="C21" s="1422"/>
      <c r="D21" s="1423"/>
      <c r="E21" s="1424"/>
      <c r="F21" s="1417">
        <f t="shared" si="0"/>
        <v>0</v>
      </c>
    </row>
    <row r="22" spans="1:6" ht="27.6">
      <c r="A22" s="1411" t="s">
        <v>2739</v>
      </c>
      <c r="B22" s="1425" t="s">
        <v>2707</v>
      </c>
      <c r="C22" s="1416" t="s">
        <v>2708</v>
      </c>
      <c r="D22" s="1413">
        <v>80</v>
      </c>
      <c r="E22" s="1414"/>
      <c r="F22" s="1417">
        <f t="shared" si="0"/>
        <v>0</v>
      </c>
    </row>
    <row r="23" spans="1:6">
      <c r="A23" s="1411"/>
      <c r="B23" s="1410" t="s">
        <v>310</v>
      </c>
      <c r="C23" s="1416"/>
      <c r="D23" s="1413"/>
      <c r="E23" s="1414"/>
      <c r="F23" s="1417">
        <f t="shared" si="0"/>
        <v>0</v>
      </c>
    </row>
    <row r="24" spans="1:6" ht="15.6">
      <c r="A24" s="1411" t="s">
        <v>2740</v>
      </c>
      <c r="B24" s="1418" t="s">
        <v>2709</v>
      </c>
      <c r="C24" s="1416" t="s">
        <v>2704</v>
      </c>
      <c r="D24" s="1426">
        <v>15</v>
      </c>
      <c r="E24" s="1414"/>
      <c r="F24" s="1417">
        <f t="shared" si="0"/>
        <v>0</v>
      </c>
    </row>
    <row r="25" spans="1:6">
      <c r="A25" s="1411"/>
      <c r="B25" s="1410" t="s">
        <v>312</v>
      </c>
      <c r="C25" s="1416"/>
      <c r="D25" s="1413"/>
      <c r="E25" s="1414"/>
      <c r="F25" s="1417">
        <f t="shared" si="0"/>
        <v>0</v>
      </c>
    </row>
    <row r="26" spans="1:6" ht="41.4">
      <c r="A26" s="1411" t="s">
        <v>2741</v>
      </c>
      <c r="B26" s="1418" t="s">
        <v>313</v>
      </c>
      <c r="C26" s="1416" t="s">
        <v>2708</v>
      </c>
      <c r="D26" s="1413">
        <v>260</v>
      </c>
      <c r="E26" s="1414"/>
      <c r="F26" s="1417">
        <f t="shared" si="0"/>
        <v>0</v>
      </c>
    </row>
    <row r="27" spans="1:6">
      <c r="A27" s="1411"/>
      <c r="B27" s="1410" t="s">
        <v>314</v>
      </c>
      <c r="C27" s="1416"/>
      <c r="D27" s="1413"/>
      <c r="E27" s="1414"/>
      <c r="F27" s="1417">
        <f t="shared" si="0"/>
        <v>0</v>
      </c>
    </row>
    <row r="28" spans="1:6">
      <c r="A28" s="1427" t="s">
        <v>2742</v>
      </c>
      <c r="B28" s="1418" t="s">
        <v>2710</v>
      </c>
      <c r="C28" s="1416" t="s">
        <v>170</v>
      </c>
      <c r="D28" s="1413">
        <v>129</v>
      </c>
      <c r="E28" s="1414"/>
      <c r="F28" s="1417">
        <f t="shared" si="0"/>
        <v>0</v>
      </c>
    </row>
    <row r="29" spans="1:6" ht="14.4" thickBot="1">
      <c r="A29" s="1411"/>
      <c r="B29" s="1418"/>
      <c r="C29" s="1416"/>
      <c r="D29" s="1413"/>
      <c r="E29" s="1414"/>
      <c r="F29" s="1417"/>
    </row>
    <row r="30" spans="1:6" ht="14.4" thickBot="1">
      <c r="A30" s="1428"/>
      <c r="B30" s="1429" t="s">
        <v>137</v>
      </c>
      <c r="C30" s="1430"/>
      <c r="D30" s="1430"/>
      <c r="E30" s="1431"/>
      <c r="F30" s="1432">
        <f>SUM(F11:F29)</f>
        <v>0</v>
      </c>
    </row>
    <row r="31" spans="1:6">
      <c r="A31" s="1433"/>
      <c r="B31" s="1434"/>
      <c r="C31" s="1434"/>
      <c r="D31" s="1434"/>
      <c r="E31" s="1434"/>
      <c r="F31" s="1435">
        <f>F30</f>
        <v>0</v>
      </c>
    </row>
    <row r="32" spans="1:6">
      <c r="A32" s="1411"/>
      <c r="B32" s="1410" t="s">
        <v>168</v>
      </c>
      <c r="C32" s="1412"/>
      <c r="D32" s="1413"/>
      <c r="E32" s="1414"/>
      <c r="F32" s="1417"/>
    </row>
    <row r="33" spans="1:6" ht="41.4">
      <c r="A33" s="1427" t="s">
        <v>2743</v>
      </c>
      <c r="B33" s="1418" t="s">
        <v>169</v>
      </c>
      <c r="C33" s="1412" t="s">
        <v>170</v>
      </c>
      <c r="D33" s="1420">
        <v>129</v>
      </c>
      <c r="E33" s="1414"/>
      <c r="F33" s="1417">
        <f>E33*D33</f>
        <v>0</v>
      </c>
    </row>
    <row r="34" spans="1:6">
      <c r="A34" s="1427"/>
      <c r="B34" s="1410" t="s">
        <v>2711</v>
      </c>
      <c r="C34" s="1412"/>
      <c r="D34" s="1413"/>
      <c r="E34" s="1414"/>
      <c r="F34" s="1417">
        <f t="shared" ref="F34:F59" si="1">E34*D34</f>
        <v>0</v>
      </c>
    </row>
    <row r="35" spans="1:6" ht="27.6">
      <c r="A35" s="1427" t="s">
        <v>2744</v>
      </c>
      <c r="B35" s="1418" t="s">
        <v>172</v>
      </c>
      <c r="C35" s="1412" t="s">
        <v>170</v>
      </c>
      <c r="D35" s="1413">
        <v>129</v>
      </c>
      <c r="E35" s="1414"/>
      <c r="F35" s="1417">
        <f t="shared" si="1"/>
        <v>0</v>
      </c>
    </row>
    <row r="36" spans="1:6" ht="41.4">
      <c r="A36" s="1427"/>
      <c r="B36" s="1418" t="s">
        <v>173</v>
      </c>
      <c r="C36" s="1412" t="s">
        <v>170</v>
      </c>
      <c r="D36" s="1413">
        <v>260</v>
      </c>
      <c r="E36" s="1414"/>
      <c r="F36" s="1417">
        <f t="shared" si="1"/>
        <v>0</v>
      </c>
    </row>
    <row r="37" spans="1:6">
      <c r="A37" s="1427" t="s">
        <v>2745</v>
      </c>
      <c r="B37" s="1418" t="s">
        <v>174</v>
      </c>
      <c r="C37" s="1412" t="s">
        <v>170</v>
      </c>
      <c r="D37" s="1413">
        <v>0</v>
      </c>
      <c r="E37" s="1414"/>
      <c r="F37" s="1417">
        <f t="shared" si="1"/>
        <v>0</v>
      </c>
    </row>
    <row r="38" spans="1:6">
      <c r="A38" s="1427"/>
      <c r="B38" s="1436"/>
      <c r="C38" s="1412"/>
      <c r="D38" s="1413"/>
      <c r="E38" s="1414"/>
      <c r="F38" s="1417"/>
    </row>
    <row r="39" spans="1:6">
      <c r="A39" s="1411"/>
      <c r="B39" s="1410" t="s">
        <v>175</v>
      </c>
      <c r="C39" s="1412"/>
      <c r="D39" s="1413"/>
      <c r="E39" s="1414"/>
      <c r="F39" s="1417">
        <f t="shared" si="1"/>
        <v>0</v>
      </c>
    </row>
    <row r="40" spans="1:6">
      <c r="A40" s="1411"/>
      <c r="B40" s="1410" t="s">
        <v>2712</v>
      </c>
      <c r="C40" s="1412"/>
      <c r="D40" s="1413"/>
      <c r="E40" s="1414"/>
      <c r="F40" s="1417">
        <f t="shared" si="1"/>
        <v>0</v>
      </c>
    </row>
    <row r="41" spans="1:6">
      <c r="A41" s="1411"/>
      <c r="B41" s="1418" t="s">
        <v>177</v>
      </c>
      <c r="C41" s="1412"/>
      <c r="D41" s="1413"/>
      <c r="E41" s="1414"/>
      <c r="F41" s="1417">
        <f t="shared" si="1"/>
        <v>0</v>
      </c>
    </row>
    <row r="42" spans="1:6" ht="15.6">
      <c r="A42" s="1427" t="s">
        <v>2746</v>
      </c>
      <c r="B42" s="1418" t="s">
        <v>2713</v>
      </c>
      <c r="C42" s="1416" t="s">
        <v>2704</v>
      </c>
      <c r="D42" s="1413">
        <v>2.5</v>
      </c>
      <c r="E42" s="1414"/>
      <c r="F42" s="1417">
        <f t="shared" si="1"/>
        <v>0</v>
      </c>
    </row>
    <row r="43" spans="1:6" ht="15.6">
      <c r="A43" s="1427" t="s">
        <v>2747</v>
      </c>
      <c r="B43" s="1418" t="s">
        <v>2714</v>
      </c>
      <c r="C43" s="1416" t="s">
        <v>2704</v>
      </c>
      <c r="D43" s="1413">
        <v>3.5</v>
      </c>
      <c r="E43" s="1414"/>
      <c r="F43" s="1417">
        <f t="shared" si="1"/>
        <v>0</v>
      </c>
    </row>
    <row r="44" spans="1:6" ht="15.6">
      <c r="A44" s="1427" t="s">
        <v>2748</v>
      </c>
      <c r="B44" s="1437" t="s">
        <v>317</v>
      </c>
      <c r="C44" s="1422" t="s">
        <v>2706</v>
      </c>
      <c r="D44" s="1423">
        <v>260</v>
      </c>
      <c r="E44" s="1424"/>
      <c r="F44" s="1417">
        <f t="shared" si="1"/>
        <v>0</v>
      </c>
    </row>
    <row r="45" spans="1:6">
      <c r="A45" s="1411"/>
      <c r="B45" s="1438" t="s">
        <v>180</v>
      </c>
      <c r="C45" s="1412"/>
      <c r="D45" s="1413"/>
      <c r="E45" s="1414"/>
      <c r="F45" s="1417">
        <f t="shared" si="1"/>
        <v>0</v>
      </c>
    </row>
    <row r="46" spans="1:6" ht="41.4">
      <c r="A46" s="1411"/>
      <c r="B46" s="1438" t="s">
        <v>181</v>
      </c>
      <c r="C46" s="1412"/>
      <c r="D46" s="1413"/>
      <c r="E46" s="1414"/>
      <c r="F46" s="1417">
        <f t="shared" si="1"/>
        <v>0</v>
      </c>
    </row>
    <row r="47" spans="1:6">
      <c r="A47" s="1427" t="s">
        <v>2749</v>
      </c>
      <c r="B47" s="1425" t="s">
        <v>2715</v>
      </c>
      <c r="C47" s="1416" t="s">
        <v>183</v>
      </c>
      <c r="D47" s="1413">
        <v>680</v>
      </c>
      <c r="E47" s="1414"/>
      <c r="F47" s="1417">
        <f t="shared" si="1"/>
        <v>0</v>
      </c>
    </row>
    <row r="48" spans="1:6">
      <c r="A48" s="1411"/>
      <c r="B48" s="1410" t="s">
        <v>184</v>
      </c>
      <c r="C48" s="1412"/>
      <c r="D48" s="1413"/>
      <c r="E48" s="1414"/>
      <c r="F48" s="1417">
        <f t="shared" si="1"/>
        <v>0</v>
      </c>
    </row>
    <row r="49" spans="1:6" ht="15.6">
      <c r="A49" s="1427" t="s">
        <v>2750</v>
      </c>
      <c r="B49" s="1418" t="s">
        <v>2716</v>
      </c>
      <c r="C49" s="1416" t="s">
        <v>2706</v>
      </c>
      <c r="D49" s="1413">
        <v>0</v>
      </c>
      <c r="E49" s="1414"/>
      <c r="F49" s="1417">
        <f t="shared" si="1"/>
        <v>0</v>
      </c>
    </row>
    <row r="50" spans="1:6">
      <c r="A50" s="1411"/>
      <c r="B50" s="1410" t="s">
        <v>186</v>
      </c>
      <c r="C50" s="1412"/>
      <c r="D50" s="1413"/>
      <c r="E50" s="1414"/>
      <c r="F50" s="1417">
        <f t="shared" si="1"/>
        <v>0</v>
      </c>
    </row>
    <row r="51" spans="1:6">
      <c r="A51" s="1411"/>
      <c r="B51" s="1410" t="s">
        <v>187</v>
      </c>
      <c r="C51" s="1412"/>
      <c r="D51" s="1413"/>
      <c r="E51" s="1414"/>
      <c r="F51" s="1417">
        <f t="shared" si="1"/>
        <v>0</v>
      </c>
    </row>
    <row r="52" spans="1:6" ht="55.2">
      <c r="A52" s="1427" t="s">
        <v>2751</v>
      </c>
      <c r="B52" s="1418" t="s">
        <v>188</v>
      </c>
      <c r="C52" s="1412" t="s">
        <v>170</v>
      </c>
      <c r="D52" s="1439">
        <v>15</v>
      </c>
      <c r="E52" s="1414"/>
      <c r="F52" s="1417">
        <f t="shared" si="1"/>
        <v>0</v>
      </c>
    </row>
    <row r="53" spans="1:6">
      <c r="A53" s="1411"/>
      <c r="B53" s="1410" t="s">
        <v>2717</v>
      </c>
      <c r="C53" s="1412"/>
      <c r="D53" s="1439"/>
      <c r="E53" s="1414"/>
      <c r="F53" s="1417"/>
    </row>
    <row r="54" spans="1:6" ht="55.2">
      <c r="A54" s="1427" t="s">
        <v>2752</v>
      </c>
      <c r="B54" s="1418" t="s">
        <v>2718</v>
      </c>
      <c r="C54" s="1412" t="s">
        <v>170</v>
      </c>
      <c r="D54" s="1439">
        <v>2550</v>
      </c>
      <c r="E54" s="1414"/>
      <c r="F54" s="1417">
        <f>D54*E54</f>
        <v>0</v>
      </c>
    </row>
    <row r="55" spans="1:6">
      <c r="A55" s="1411"/>
      <c r="B55" s="1410" t="s">
        <v>189</v>
      </c>
      <c r="C55" s="1412"/>
      <c r="D55" s="1413"/>
      <c r="E55" s="1414"/>
      <c r="F55" s="1417">
        <f t="shared" si="1"/>
        <v>0</v>
      </c>
    </row>
    <row r="56" spans="1:6" ht="55.2">
      <c r="A56" s="1411"/>
      <c r="B56" s="1440" t="s">
        <v>2719</v>
      </c>
      <c r="C56" s="1412"/>
      <c r="D56" s="1413"/>
      <c r="E56" s="1414"/>
      <c r="F56" s="1417">
        <f t="shared" si="1"/>
        <v>0</v>
      </c>
    </row>
    <row r="57" spans="1:6" ht="15.6">
      <c r="A57" s="1427" t="s">
        <v>2754</v>
      </c>
      <c r="B57" s="1418" t="s">
        <v>190</v>
      </c>
      <c r="C57" s="1416" t="s">
        <v>2706</v>
      </c>
      <c r="D57" s="1426">
        <v>220</v>
      </c>
      <c r="E57" s="1414"/>
      <c r="F57" s="1417">
        <f t="shared" si="1"/>
        <v>0</v>
      </c>
    </row>
    <row r="58" spans="1:6" ht="15.6">
      <c r="A58" s="1427" t="s">
        <v>2755</v>
      </c>
      <c r="B58" s="1418" t="s">
        <v>190</v>
      </c>
      <c r="C58" s="1416" t="s">
        <v>2720</v>
      </c>
      <c r="D58" s="1426">
        <v>58</v>
      </c>
      <c r="E58" s="1414"/>
      <c r="F58" s="1417">
        <f t="shared" si="1"/>
        <v>0</v>
      </c>
    </row>
    <row r="59" spans="1:6" ht="41.4">
      <c r="A59" s="1427" t="s">
        <v>2756</v>
      </c>
      <c r="B59" s="1418" t="s">
        <v>192</v>
      </c>
      <c r="C59" s="1416" t="s">
        <v>2706</v>
      </c>
      <c r="D59" s="1421">
        <v>220</v>
      </c>
      <c r="E59" s="1414"/>
      <c r="F59" s="1417">
        <f t="shared" si="1"/>
        <v>0</v>
      </c>
    </row>
    <row r="60" spans="1:6" ht="14.4" thickBot="1">
      <c r="A60" s="1411"/>
      <c r="B60" s="1418"/>
      <c r="C60" s="1416"/>
      <c r="D60" s="1413"/>
      <c r="E60" s="1414"/>
      <c r="F60" s="1417"/>
    </row>
    <row r="61" spans="1:6" ht="14.4" thickBot="1">
      <c r="A61" s="1428"/>
      <c r="B61" s="1441" t="s">
        <v>137</v>
      </c>
      <c r="C61" s="1442"/>
      <c r="D61" s="1442"/>
      <c r="E61" s="1443"/>
      <c r="F61" s="1432">
        <f>SUM(F31:F60)</f>
        <v>0</v>
      </c>
    </row>
    <row r="62" spans="1:6">
      <c r="A62" s="1411"/>
      <c r="B62" s="1410" t="s">
        <v>193</v>
      </c>
      <c r="C62" s="1412"/>
      <c r="D62" s="1413"/>
      <c r="E62" s="1414"/>
      <c r="F62" s="1444">
        <f>F61</f>
        <v>0</v>
      </c>
    </row>
    <row r="63" spans="1:6">
      <c r="A63" s="1411"/>
      <c r="B63" s="1445" t="s">
        <v>199</v>
      </c>
      <c r="C63" s="1412"/>
      <c r="D63" s="1413"/>
      <c r="E63" s="1414"/>
      <c r="F63" s="1417">
        <f t="shared" ref="F63:F75" si="2">E63*D63</f>
        <v>0</v>
      </c>
    </row>
    <row r="64" spans="1:6" ht="110.4">
      <c r="A64" s="1411"/>
      <c r="B64" s="1446" t="s">
        <v>324</v>
      </c>
      <c r="C64" s="1412"/>
      <c r="D64" s="1413"/>
      <c r="E64" s="1414"/>
      <c r="F64" s="1417">
        <f t="shared" si="2"/>
        <v>0</v>
      </c>
    </row>
    <row r="65" spans="1:6" ht="27.6">
      <c r="A65" s="1427" t="s">
        <v>2757</v>
      </c>
      <c r="B65" s="1418" t="s">
        <v>2721</v>
      </c>
      <c r="C65" s="1412" t="s">
        <v>53</v>
      </c>
      <c r="D65" s="1413">
        <v>1</v>
      </c>
      <c r="E65" s="1414"/>
      <c r="F65" s="1417">
        <f t="shared" si="2"/>
        <v>0</v>
      </c>
    </row>
    <row r="66" spans="1:6" ht="27.6">
      <c r="A66" s="1427" t="s">
        <v>2758</v>
      </c>
      <c r="B66" s="1418" t="s">
        <v>2722</v>
      </c>
      <c r="C66" s="1412" t="s">
        <v>53</v>
      </c>
      <c r="D66" s="1413">
        <v>4</v>
      </c>
      <c r="E66" s="1414"/>
      <c r="F66" s="1417">
        <f>E66*D66</f>
        <v>0</v>
      </c>
    </row>
    <row r="67" spans="1:6">
      <c r="A67" s="1411"/>
      <c r="B67" s="1410" t="s">
        <v>201</v>
      </c>
      <c r="C67" s="1412"/>
      <c r="D67" s="1413"/>
      <c r="E67" s="1414"/>
      <c r="F67" s="1417">
        <f t="shared" si="2"/>
        <v>0</v>
      </c>
    </row>
    <row r="68" spans="1:6" ht="27.6">
      <c r="A68" s="1411"/>
      <c r="B68" s="1447" t="s">
        <v>202</v>
      </c>
      <c r="C68" s="1412"/>
      <c r="D68" s="1413"/>
      <c r="E68" s="1414"/>
      <c r="F68" s="1417">
        <f t="shared" si="2"/>
        <v>0</v>
      </c>
    </row>
    <row r="69" spans="1:6">
      <c r="A69" s="1427" t="s">
        <v>2759</v>
      </c>
      <c r="B69" s="1448" t="s">
        <v>203</v>
      </c>
      <c r="C69" s="1412" t="s">
        <v>53</v>
      </c>
      <c r="D69" s="1413">
        <v>80</v>
      </c>
      <c r="E69" s="1414"/>
      <c r="F69" s="1417">
        <f t="shared" si="2"/>
        <v>0</v>
      </c>
    </row>
    <row r="70" spans="1:6" ht="27.6">
      <c r="A70" s="1427" t="s">
        <v>2760</v>
      </c>
      <c r="B70" s="1448" t="s">
        <v>204</v>
      </c>
      <c r="C70" s="1412" t="s">
        <v>53</v>
      </c>
      <c r="D70" s="1413">
        <v>6</v>
      </c>
      <c r="E70" s="1414"/>
      <c r="F70" s="1417">
        <f t="shared" si="2"/>
        <v>0</v>
      </c>
    </row>
    <row r="71" spans="1:6" ht="27.6">
      <c r="A71" s="1427" t="s">
        <v>2761</v>
      </c>
      <c r="B71" s="1448" t="s">
        <v>205</v>
      </c>
      <c r="C71" s="1412" t="s">
        <v>53</v>
      </c>
      <c r="D71" s="1413">
        <v>6</v>
      </c>
      <c r="E71" s="1414"/>
      <c r="F71" s="1417">
        <f t="shared" si="2"/>
        <v>0</v>
      </c>
    </row>
    <row r="72" spans="1:6">
      <c r="A72" s="1427" t="s">
        <v>2762</v>
      </c>
      <c r="B72" s="1448" t="s">
        <v>206</v>
      </c>
      <c r="C72" s="1412" t="s">
        <v>53</v>
      </c>
      <c r="D72" s="1413">
        <v>6</v>
      </c>
      <c r="E72" s="1414"/>
      <c r="F72" s="1417">
        <f t="shared" si="2"/>
        <v>0</v>
      </c>
    </row>
    <row r="73" spans="1:6">
      <c r="A73" s="1427" t="s">
        <v>2763</v>
      </c>
      <c r="B73" s="1448" t="s">
        <v>207</v>
      </c>
      <c r="C73" s="1412" t="s">
        <v>208</v>
      </c>
      <c r="D73" s="1413">
        <v>20</v>
      </c>
      <c r="E73" s="1414"/>
      <c r="F73" s="1417">
        <f t="shared" si="2"/>
        <v>0</v>
      </c>
    </row>
    <row r="74" spans="1:6" ht="27.6">
      <c r="A74" s="1411"/>
      <c r="B74" s="1446" t="s">
        <v>209</v>
      </c>
      <c r="C74" s="1412"/>
      <c r="D74" s="1413"/>
      <c r="E74" s="1414"/>
      <c r="F74" s="1417">
        <f t="shared" si="2"/>
        <v>0</v>
      </c>
    </row>
    <row r="75" spans="1:6">
      <c r="A75" s="1427" t="s">
        <v>2764</v>
      </c>
      <c r="B75" s="1448" t="s">
        <v>210</v>
      </c>
      <c r="C75" s="1412" t="s">
        <v>53</v>
      </c>
      <c r="D75" s="1413">
        <v>6</v>
      </c>
      <c r="E75" s="1414"/>
      <c r="F75" s="1417">
        <f t="shared" si="2"/>
        <v>0</v>
      </c>
    </row>
    <row r="76" spans="1:6">
      <c r="A76" s="1449"/>
      <c r="B76" s="1448"/>
      <c r="C76" s="1450"/>
      <c r="D76" s="1448"/>
      <c r="E76" s="1448"/>
      <c r="F76" s="1451"/>
    </row>
    <row r="77" spans="1:6">
      <c r="A77" s="1449"/>
      <c r="B77" s="1448"/>
      <c r="C77" s="1450"/>
      <c r="D77" s="1448"/>
      <c r="E77" s="1448"/>
      <c r="F77" s="1452"/>
    </row>
    <row r="78" spans="1:6" ht="27.6">
      <c r="A78" s="1411"/>
      <c r="B78" s="1438" t="s">
        <v>325</v>
      </c>
      <c r="C78" s="1412"/>
      <c r="D78" s="1413"/>
      <c r="E78" s="1414"/>
      <c r="F78" s="1417"/>
    </row>
    <row r="79" spans="1:6">
      <c r="A79" s="1411"/>
      <c r="B79" s="1410" t="s">
        <v>326</v>
      </c>
      <c r="C79" s="1412"/>
      <c r="D79" s="1413"/>
      <c r="E79" s="1414"/>
      <c r="F79" s="1417"/>
    </row>
    <row r="80" spans="1:6" ht="15.6">
      <c r="A80" s="1427" t="s">
        <v>2765</v>
      </c>
      <c r="B80" s="1453" t="s">
        <v>2723</v>
      </c>
      <c r="C80" s="1416" t="s">
        <v>2706</v>
      </c>
      <c r="D80" s="1413">
        <v>15</v>
      </c>
      <c r="E80" s="1414"/>
      <c r="F80" s="1417">
        <f>E80*D80</f>
        <v>0</v>
      </c>
    </row>
    <row r="81" spans="1:6" ht="27.6">
      <c r="A81" s="1427" t="s">
        <v>2766</v>
      </c>
      <c r="B81" s="1448" t="s">
        <v>212</v>
      </c>
      <c r="C81" s="1416" t="s">
        <v>2706</v>
      </c>
      <c r="D81" s="1413">
        <v>15</v>
      </c>
      <c r="E81" s="1414"/>
      <c r="F81" s="1417">
        <f t="shared" ref="F81:F89" si="3">E81*D81</f>
        <v>0</v>
      </c>
    </row>
    <row r="82" spans="1:6" ht="41.4">
      <c r="A82" s="1411"/>
      <c r="B82" s="1454" t="s">
        <v>213</v>
      </c>
      <c r="C82" s="1412"/>
      <c r="D82" s="1413"/>
      <c r="E82" s="1414"/>
      <c r="F82" s="1417">
        <f t="shared" si="3"/>
        <v>0</v>
      </c>
    </row>
    <row r="83" spans="1:6" ht="27.6">
      <c r="A83" s="1427" t="s">
        <v>2767</v>
      </c>
      <c r="B83" s="1448" t="s">
        <v>328</v>
      </c>
      <c r="C83" s="1416" t="s">
        <v>2706</v>
      </c>
      <c r="D83" s="1413">
        <v>12</v>
      </c>
      <c r="E83" s="1414"/>
      <c r="F83" s="1417">
        <f t="shared" si="3"/>
        <v>0</v>
      </c>
    </row>
    <row r="84" spans="1:6" ht="27.6">
      <c r="A84" s="1427" t="s">
        <v>2768</v>
      </c>
      <c r="B84" s="1448" t="s">
        <v>215</v>
      </c>
      <c r="C84" s="1412" t="s">
        <v>170</v>
      </c>
      <c r="D84" s="1413">
        <v>6</v>
      </c>
      <c r="E84" s="1414"/>
      <c r="F84" s="1417">
        <f t="shared" si="3"/>
        <v>0</v>
      </c>
    </row>
    <row r="85" spans="1:6">
      <c r="A85" s="1411"/>
      <c r="B85" s="1410" t="s">
        <v>216</v>
      </c>
      <c r="C85" s="1412"/>
      <c r="D85" s="1413"/>
      <c r="E85" s="1414"/>
      <c r="F85" s="1417">
        <f t="shared" si="3"/>
        <v>0</v>
      </c>
    </row>
    <row r="86" spans="1:6">
      <c r="A86" s="1411"/>
      <c r="B86" s="1410" t="s">
        <v>217</v>
      </c>
      <c r="C86" s="1412"/>
      <c r="D86" s="1413"/>
      <c r="E86" s="1414"/>
      <c r="F86" s="1417">
        <f t="shared" si="3"/>
        <v>0</v>
      </c>
    </row>
    <row r="87" spans="1:6">
      <c r="A87" s="1411"/>
      <c r="B87" s="1410" t="s">
        <v>218</v>
      </c>
      <c r="C87" s="1412"/>
      <c r="D87" s="1413"/>
      <c r="E87" s="1414"/>
      <c r="F87" s="1417">
        <f t="shared" si="3"/>
        <v>0</v>
      </c>
    </row>
    <row r="88" spans="1:6" ht="69">
      <c r="A88" s="1411"/>
      <c r="B88" s="1454" t="s">
        <v>219</v>
      </c>
      <c r="C88" s="1412"/>
      <c r="D88" s="1413"/>
      <c r="E88" s="1414"/>
      <c r="F88" s="1417">
        <f t="shared" si="3"/>
        <v>0</v>
      </c>
    </row>
    <row r="89" spans="1:6">
      <c r="A89" s="1427" t="s">
        <v>2768</v>
      </c>
      <c r="B89" s="1453" t="s">
        <v>220</v>
      </c>
      <c r="C89" s="1412" t="s">
        <v>53</v>
      </c>
      <c r="D89" s="1413">
        <v>8</v>
      </c>
      <c r="E89" s="1414"/>
      <c r="F89" s="1417">
        <f t="shared" si="3"/>
        <v>0</v>
      </c>
    </row>
    <row r="90" spans="1:6" ht="14.4" thickBot="1">
      <c r="A90" s="1411"/>
      <c r="B90" s="1448"/>
      <c r="C90" s="1412"/>
      <c r="D90" s="1413"/>
      <c r="E90" s="1414"/>
      <c r="F90" s="1417"/>
    </row>
    <row r="91" spans="1:6" ht="14.4" thickBot="1">
      <c r="A91" s="1428"/>
      <c r="B91" s="1429" t="s">
        <v>137</v>
      </c>
      <c r="C91" s="1430"/>
      <c r="D91" s="1430"/>
      <c r="E91" s="1431"/>
      <c r="F91" s="1432">
        <f>SUM(F77:F90)</f>
        <v>0</v>
      </c>
    </row>
    <row r="92" spans="1:6">
      <c r="A92" s="1411"/>
      <c r="B92" s="1448"/>
      <c r="C92" s="1412"/>
      <c r="D92" s="1413"/>
      <c r="E92" s="1414"/>
      <c r="F92" s="1444">
        <f>F91</f>
        <v>0</v>
      </c>
    </row>
    <row r="93" spans="1:6" ht="27.6">
      <c r="A93" s="1427" t="s">
        <v>2769</v>
      </c>
      <c r="B93" s="1448" t="s">
        <v>225</v>
      </c>
      <c r="C93" s="1416" t="s">
        <v>2706</v>
      </c>
      <c r="D93" s="1455">
        <v>14</v>
      </c>
      <c r="E93" s="1456"/>
      <c r="F93" s="1417">
        <f>E93*D93</f>
        <v>0</v>
      </c>
    </row>
    <row r="94" spans="1:6">
      <c r="A94" s="1411"/>
      <c r="B94" s="1446" t="s">
        <v>234</v>
      </c>
      <c r="C94" s="1412"/>
      <c r="D94" s="1413"/>
      <c r="E94" s="1414"/>
      <c r="F94" s="1417">
        <f t="shared" ref="F94:F104" si="4">E94*D94</f>
        <v>0</v>
      </c>
    </row>
    <row r="95" spans="1:6" ht="69">
      <c r="A95" s="1427" t="s">
        <v>2770</v>
      </c>
      <c r="B95" s="1448" t="s">
        <v>235</v>
      </c>
      <c r="C95" s="1412" t="s">
        <v>170</v>
      </c>
      <c r="D95" s="1413">
        <v>10</v>
      </c>
      <c r="E95" s="1414"/>
      <c r="F95" s="1417">
        <f t="shared" si="4"/>
        <v>0</v>
      </c>
    </row>
    <row r="96" spans="1:6">
      <c r="A96" s="1411"/>
      <c r="B96" s="1410" t="s">
        <v>236</v>
      </c>
      <c r="C96" s="1412"/>
      <c r="D96" s="1413"/>
      <c r="E96" s="1414"/>
      <c r="F96" s="1417">
        <f t="shared" si="4"/>
        <v>0</v>
      </c>
    </row>
    <row r="97" spans="1:6" ht="41.4">
      <c r="A97" s="1411"/>
      <c r="B97" s="1457" t="s">
        <v>237</v>
      </c>
      <c r="C97" s="1416"/>
      <c r="D97" s="1413"/>
      <c r="E97" s="1414"/>
      <c r="F97" s="1417">
        <f t="shared" si="4"/>
        <v>0</v>
      </c>
    </row>
    <row r="98" spans="1:6" ht="15.6">
      <c r="A98" s="1427" t="s">
        <v>2771</v>
      </c>
      <c r="B98" s="1448" t="s">
        <v>238</v>
      </c>
      <c r="C98" s="1416" t="s">
        <v>2706</v>
      </c>
      <c r="D98" s="1413">
        <v>15</v>
      </c>
      <c r="E98" s="1414"/>
      <c r="F98" s="1417">
        <f t="shared" si="4"/>
        <v>0</v>
      </c>
    </row>
    <row r="99" spans="1:6" ht="15.6">
      <c r="A99" s="1411"/>
      <c r="B99" s="1458" t="s">
        <v>239</v>
      </c>
      <c r="C99" s="1416" t="s">
        <v>2706</v>
      </c>
      <c r="D99" s="1413">
        <v>15</v>
      </c>
      <c r="E99" s="1414"/>
      <c r="F99" s="1417">
        <f t="shared" si="4"/>
        <v>0</v>
      </c>
    </row>
    <row r="100" spans="1:6">
      <c r="A100" s="1411"/>
      <c r="B100" s="1418"/>
      <c r="C100" s="1416"/>
      <c r="D100" s="1413"/>
      <c r="E100" s="1414"/>
      <c r="F100" s="1417"/>
    </row>
    <row r="101" spans="1:6">
      <c r="A101" s="1411"/>
      <c r="B101" s="1410" t="s">
        <v>241</v>
      </c>
      <c r="C101" s="1459"/>
      <c r="D101" s="1423"/>
      <c r="E101" s="1424"/>
      <c r="F101" s="1417">
        <f t="shared" si="4"/>
        <v>0</v>
      </c>
    </row>
    <row r="102" spans="1:6">
      <c r="A102" s="1411"/>
      <c r="B102" s="1410" t="s">
        <v>242</v>
      </c>
      <c r="C102" s="1412"/>
      <c r="D102" s="1413"/>
      <c r="E102" s="1414"/>
      <c r="F102" s="1417">
        <f t="shared" si="4"/>
        <v>0</v>
      </c>
    </row>
    <row r="103" spans="1:6" ht="27.6">
      <c r="A103" s="1411"/>
      <c r="B103" s="1438" t="s">
        <v>2724</v>
      </c>
      <c r="C103" s="1412"/>
      <c r="D103" s="1413"/>
      <c r="E103" s="1414"/>
      <c r="F103" s="1417">
        <f t="shared" si="4"/>
        <v>0</v>
      </c>
    </row>
    <row r="104" spans="1:6" ht="15.6">
      <c r="A104" s="1427" t="s">
        <v>2772</v>
      </c>
      <c r="B104" s="1418" t="s">
        <v>244</v>
      </c>
      <c r="C104" s="1416" t="s">
        <v>2706</v>
      </c>
      <c r="D104" s="1413">
        <v>27</v>
      </c>
      <c r="E104" s="1414"/>
      <c r="F104" s="1417">
        <f t="shared" si="4"/>
        <v>0</v>
      </c>
    </row>
    <row r="105" spans="1:6">
      <c r="A105" s="1433"/>
      <c r="B105" s="1434"/>
      <c r="C105" s="1434"/>
      <c r="D105" s="1434"/>
      <c r="E105" s="1434"/>
      <c r="F105" s="1435"/>
    </row>
    <row r="106" spans="1:6" ht="41.4">
      <c r="A106" s="1411"/>
      <c r="B106" s="1438" t="s">
        <v>246</v>
      </c>
      <c r="C106" s="1412"/>
      <c r="D106" s="1413"/>
      <c r="E106" s="1414"/>
      <c r="F106" s="1417"/>
    </row>
    <row r="107" spans="1:6" ht="15.6">
      <c r="A107" s="1427" t="s">
        <v>2753</v>
      </c>
      <c r="B107" s="1418" t="s">
        <v>247</v>
      </c>
      <c r="C107" s="1416" t="s">
        <v>2706</v>
      </c>
      <c r="D107" s="1413">
        <v>380</v>
      </c>
      <c r="E107" s="1414"/>
      <c r="F107" s="1417">
        <f>E107*D107</f>
        <v>0</v>
      </c>
    </row>
    <row r="108" spans="1:6" ht="55.2">
      <c r="A108" s="1411"/>
      <c r="B108" s="1438" t="s">
        <v>2725</v>
      </c>
      <c r="C108" s="1412"/>
      <c r="D108" s="1413"/>
      <c r="E108" s="1414"/>
      <c r="F108" s="1417">
        <f t="shared" ref="F108:F129" si="5">E108*D108</f>
        <v>0</v>
      </c>
    </row>
    <row r="109" spans="1:6" ht="15.6">
      <c r="A109" s="1427" t="s">
        <v>2773</v>
      </c>
      <c r="B109" s="1418" t="s">
        <v>249</v>
      </c>
      <c r="C109" s="1416" t="s">
        <v>2706</v>
      </c>
      <c r="D109" s="1413">
        <v>110</v>
      </c>
      <c r="E109" s="1414"/>
      <c r="F109" s="1417">
        <f t="shared" si="5"/>
        <v>0</v>
      </c>
    </row>
    <row r="110" spans="1:6">
      <c r="A110" s="1411"/>
      <c r="B110" s="1436"/>
      <c r="C110" s="1416"/>
      <c r="D110" s="1413"/>
      <c r="E110" s="1414"/>
      <c r="F110" s="1417"/>
    </row>
    <row r="111" spans="1:6">
      <c r="A111" s="1411"/>
      <c r="B111" s="1410" t="s">
        <v>250</v>
      </c>
      <c r="C111" s="1416"/>
      <c r="D111" s="1413"/>
      <c r="E111" s="1414"/>
      <c r="F111" s="1417">
        <f t="shared" si="5"/>
        <v>0</v>
      </c>
    </row>
    <row r="112" spans="1:6" ht="55.2">
      <c r="A112" s="1427" t="s">
        <v>2774</v>
      </c>
      <c r="B112" s="1460" t="s">
        <v>2726</v>
      </c>
      <c r="C112" s="1416" t="s">
        <v>2706</v>
      </c>
      <c r="D112" s="1413">
        <v>397</v>
      </c>
      <c r="E112" s="1414"/>
      <c r="F112" s="1417">
        <f t="shared" si="5"/>
        <v>0</v>
      </c>
    </row>
    <row r="113" spans="1:6">
      <c r="A113" s="1427" t="s">
        <v>2775</v>
      </c>
      <c r="B113" s="1418" t="s">
        <v>337</v>
      </c>
      <c r="C113" s="1416" t="s">
        <v>170</v>
      </c>
      <c r="D113" s="1413">
        <v>33</v>
      </c>
      <c r="E113" s="1414"/>
      <c r="F113" s="1417">
        <f t="shared" si="5"/>
        <v>0</v>
      </c>
    </row>
    <row r="114" spans="1:6">
      <c r="A114" s="1427" t="s">
        <v>2776</v>
      </c>
      <c r="B114" s="1418" t="s">
        <v>338</v>
      </c>
      <c r="C114" s="1416" t="s">
        <v>170</v>
      </c>
      <c r="D114" s="1413"/>
      <c r="E114" s="1414"/>
      <c r="F114" s="1417">
        <f t="shared" si="5"/>
        <v>0</v>
      </c>
    </row>
    <row r="115" spans="1:6">
      <c r="A115" s="1411"/>
      <c r="B115" s="1418" t="s">
        <v>2727</v>
      </c>
      <c r="C115" s="1416" t="s">
        <v>170</v>
      </c>
      <c r="D115" s="1413"/>
      <c r="E115" s="1414"/>
      <c r="F115" s="1417">
        <f t="shared" si="5"/>
        <v>0</v>
      </c>
    </row>
    <row r="116" spans="1:6" ht="41.4">
      <c r="A116" s="1411"/>
      <c r="B116" s="1438" t="s">
        <v>341</v>
      </c>
      <c r="C116" s="1416"/>
      <c r="D116" s="1413"/>
      <c r="E116" s="1414"/>
      <c r="F116" s="1417">
        <f t="shared" si="5"/>
        <v>0</v>
      </c>
    </row>
    <row r="117" spans="1:6">
      <c r="A117" s="1427" t="s">
        <v>2777</v>
      </c>
      <c r="B117" s="1418" t="s">
        <v>342</v>
      </c>
      <c r="C117" s="1416" t="s">
        <v>170</v>
      </c>
      <c r="D117" s="1413">
        <v>50</v>
      </c>
      <c r="E117" s="1414"/>
      <c r="F117" s="1417">
        <f t="shared" si="5"/>
        <v>0</v>
      </c>
    </row>
    <row r="118" spans="1:6" ht="27.6">
      <c r="A118" s="1427" t="s">
        <v>2778</v>
      </c>
      <c r="B118" s="1418" t="s">
        <v>343</v>
      </c>
      <c r="C118" s="1416" t="s">
        <v>53</v>
      </c>
      <c r="D118" s="1413">
        <v>15</v>
      </c>
      <c r="E118" s="1414"/>
      <c r="F118" s="1417">
        <f t="shared" si="5"/>
        <v>0</v>
      </c>
    </row>
    <row r="119" spans="1:6" ht="41.4">
      <c r="A119" s="1461"/>
      <c r="B119" s="1438" t="s">
        <v>344</v>
      </c>
      <c r="C119" s="1422"/>
      <c r="D119" s="1423"/>
      <c r="E119" s="1424"/>
      <c r="F119" s="1417">
        <f t="shared" si="5"/>
        <v>0</v>
      </c>
    </row>
    <row r="120" spans="1:6">
      <c r="A120" s="1427" t="s">
        <v>2779</v>
      </c>
      <c r="B120" s="1418" t="s">
        <v>345</v>
      </c>
      <c r="C120" s="1416" t="s">
        <v>170</v>
      </c>
      <c r="D120" s="1413">
        <v>1624</v>
      </c>
      <c r="E120" s="1414"/>
      <c r="F120" s="1417">
        <f t="shared" si="5"/>
        <v>0</v>
      </c>
    </row>
    <row r="121" spans="1:6">
      <c r="A121" s="1427" t="s">
        <v>2780</v>
      </c>
      <c r="B121" s="1418" t="s">
        <v>346</v>
      </c>
      <c r="C121" s="1416" t="s">
        <v>170</v>
      </c>
      <c r="D121" s="1413">
        <v>795</v>
      </c>
      <c r="E121" s="1414"/>
      <c r="F121" s="1417">
        <f t="shared" si="5"/>
        <v>0</v>
      </c>
    </row>
    <row r="122" spans="1:6">
      <c r="A122" s="1427" t="s">
        <v>2781</v>
      </c>
      <c r="B122" s="1418" t="s">
        <v>347</v>
      </c>
      <c r="C122" s="1416" t="s">
        <v>170</v>
      </c>
      <c r="D122" s="1413">
        <v>70</v>
      </c>
      <c r="E122" s="1414"/>
      <c r="F122" s="1417">
        <f t="shared" si="5"/>
        <v>0</v>
      </c>
    </row>
    <row r="123" spans="1:6">
      <c r="A123" s="1427" t="s">
        <v>2782</v>
      </c>
      <c r="B123" s="1418" t="s">
        <v>348</v>
      </c>
      <c r="C123" s="1416" t="s">
        <v>170</v>
      </c>
      <c r="D123" s="1413">
        <v>30</v>
      </c>
      <c r="E123" s="1414"/>
      <c r="F123" s="1417">
        <f t="shared" si="5"/>
        <v>0</v>
      </c>
    </row>
    <row r="124" spans="1:6">
      <c r="A124" s="1411"/>
      <c r="B124" s="1462" t="s">
        <v>252</v>
      </c>
      <c r="C124" s="1416"/>
      <c r="D124" s="1413"/>
      <c r="E124" s="1463"/>
      <c r="F124" s="1417">
        <f t="shared" si="5"/>
        <v>0</v>
      </c>
    </row>
    <row r="125" spans="1:6" ht="27.6">
      <c r="A125" s="1427" t="s">
        <v>2783</v>
      </c>
      <c r="B125" s="1425" t="s">
        <v>253</v>
      </c>
      <c r="C125" s="1416" t="s">
        <v>599</v>
      </c>
      <c r="D125" s="1421">
        <v>110</v>
      </c>
      <c r="E125" s="1463"/>
      <c r="F125" s="1417">
        <f t="shared" si="5"/>
        <v>0</v>
      </c>
    </row>
    <row r="126" spans="1:6">
      <c r="A126" s="1411"/>
      <c r="B126" s="1410" t="s">
        <v>254</v>
      </c>
      <c r="C126" s="1412"/>
      <c r="D126" s="1413"/>
      <c r="E126" s="1414"/>
      <c r="F126" s="1417">
        <f t="shared" si="5"/>
        <v>0</v>
      </c>
    </row>
    <row r="127" spans="1:6">
      <c r="A127" s="1464"/>
      <c r="B127" s="1410" t="s">
        <v>255</v>
      </c>
      <c r="C127" s="1412"/>
      <c r="D127" s="1413"/>
      <c r="E127" s="1414"/>
      <c r="F127" s="1417">
        <f t="shared" si="5"/>
        <v>0</v>
      </c>
    </row>
    <row r="128" spans="1:6" ht="15.6">
      <c r="A128" s="1427" t="s">
        <v>2785</v>
      </c>
      <c r="B128" s="1418" t="s">
        <v>256</v>
      </c>
      <c r="C128" s="1416" t="s">
        <v>2706</v>
      </c>
      <c r="D128" s="1413">
        <v>1100</v>
      </c>
      <c r="E128" s="1414"/>
      <c r="F128" s="1417">
        <f t="shared" si="5"/>
        <v>0</v>
      </c>
    </row>
    <row r="129" spans="1:6" ht="15.6">
      <c r="A129" s="1427" t="s">
        <v>2784</v>
      </c>
      <c r="B129" s="1418" t="s">
        <v>257</v>
      </c>
      <c r="C129" s="1416" t="s">
        <v>2706</v>
      </c>
      <c r="D129" s="1413">
        <v>115</v>
      </c>
      <c r="E129" s="1414"/>
      <c r="F129" s="1417">
        <f t="shared" si="5"/>
        <v>0</v>
      </c>
    </row>
    <row r="130" spans="1:6">
      <c r="A130" s="1411"/>
      <c r="B130" s="1413"/>
      <c r="C130" s="1465"/>
      <c r="D130" s="1413"/>
      <c r="E130" s="1413"/>
      <c r="F130" s="1466"/>
    </row>
    <row r="131" spans="1:6" ht="14.4" thickBot="1">
      <c r="A131" s="1467"/>
      <c r="B131" s="1436"/>
      <c r="C131" s="1468"/>
      <c r="D131" s="1469"/>
      <c r="E131" s="1469"/>
      <c r="F131" s="1470"/>
    </row>
    <row r="132" spans="1:6" ht="14.4" thickBot="1">
      <c r="A132" s="1471"/>
      <c r="B132" s="1429" t="s">
        <v>137</v>
      </c>
      <c r="C132" s="1430"/>
      <c r="D132" s="1430"/>
      <c r="E132" s="1431"/>
      <c r="F132" s="1432">
        <f>SUM(F105:F131)</f>
        <v>0</v>
      </c>
    </row>
    <row r="133" spans="1:6" ht="14.4" thickBot="1">
      <c r="A133" s="1472"/>
      <c r="B133" s="1473"/>
      <c r="C133" s="1473"/>
      <c r="D133" s="1473"/>
      <c r="E133" s="1473"/>
      <c r="F133" s="1474">
        <f>F132</f>
        <v>0</v>
      </c>
    </row>
    <row r="134" spans="1:6" ht="27.6">
      <c r="A134" s="1427" t="s">
        <v>2786</v>
      </c>
      <c r="B134" s="1475" t="s">
        <v>353</v>
      </c>
      <c r="C134" s="1476"/>
      <c r="D134" s="1477"/>
      <c r="E134" s="1478"/>
      <c r="F134" s="1479"/>
    </row>
    <row r="135" spans="1:6" ht="15.6">
      <c r="A135" s="1427" t="s">
        <v>2787</v>
      </c>
      <c r="B135" s="1480" t="s">
        <v>354</v>
      </c>
      <c r="C135" s="1416" t="s">
        <v>2706</v>
      </c>
      <c r="D135" s="1413">
        <v>115</v>
      </c>
      <c r="E135" s="1414"/>
      <c r="F135" s="1417">
        <f>E135*D135</f>
        <v>0</v>
      </c>
    </row>
    <row r="136" spans="1:6">
      <c r="A136" s="1481"/>
      <c r="B136" s="1482" t="s">
        <v>259</v>
      </c>
      <c r="C136" s="1412"/>
      <c r="D136" s="1413"/>
      <c r="E136" s="1414"/>
      <c r="F136" s="1417">
        <f t="shared" ref="F136:F139" si="6">E136*D136</f>
        <v>0</v>
      </c>
    </row>
    <row r="137" spans="1:6" ht="27.6">
      <c r="A137" s="1411"/>
      <c r="B137" s="1483" t="s">
        <v>260</v>
      </c>
      <c r="C137" s="1412"/>
      <c r="D137" s="1413"/>
      <c r="E137" s="1414"/>
      <c r="F137" s="1417">
        <f t="shared" si="6"/>
        <v>0</v>
      </c>
    </row>
    <row r="138" spans="1:6" ht="15.6">
      <c r="A138" s="1427" t="s">
        <v>2788</v>
      </c>
      <c r="B138" s="1480" t="s">
        <v>262</v>
      </c>
      <c r="C138" s="1416" t="s">
        <v>2706</v>
      </c>
      <c r="D138" s="1413">
        <v>470</v>
      </c>
      <c r="E138" s="1414"/>
      <c r="F138" s="1417">
        <f t="shared" si="6"/>
        <v>0</v>
      </c>
    </row>
    <row r="139" spans="1:6" ht="27.6">
      <c r="A139" s="1427" t="s">
        <v>2789</v>
      </c>
      <c r="B139" s="1480" t="s">
        <v>265</v>
      </c>
      <c r="C139" s="1416" t="s">
        <v>2706</v>
      </c>
      <c r="D139" s="1413">
        <v>470</v>
      </c>
      <c r="E139" s="1414"/>
      <c r="F139" s="1417">
        <f t="shared" si="6"/>
        <v>0</v>
      </c>
    </row>
    <row r="140" spans="1:6">
      <c r="A140" s="1411"/>
      <c r="B140" s="1400" t="s">
        <v>2728</v>
      </c>
      <c r="C140" s="1416"/>
      <c r="D140" s="1413"/>
      <c r="E140" s="1414"/>
      <c r="F140" s="1417"/>
    </row>
    <row r="141" spans="1:6">
      <c r="A141" s="1411"/>
      <c r="B141" s="1484" t="s">
        <v>615</v>
      </c>
      <c r="C141" s="1485"/>
      <c r="D141" s="1486"/>
      <c r="E141" s="1487"/>
      <c r="F141" s="1488"/>
    </row>
    <row r="142" spans="1:6">
      <c r="A142" s="1411"/>
      <c r="B142" s="1489"/>
      <c r="C142" s="1490"/>
      <c r="D142" s="1491"/>
      <c r="E142" s="1492"/>
      <c r="F142" s="1493"/>
    </row>
    <row r="143" spans="1:6" ht="41.4">
      <c r="A143" s="1427" t="s">
        <v>2790</v>
      </c>
      <c r="B143" s="1494" t="s">
        <v>617</v>
      </c>
      <c r="C143" s="1495" t="s">
        <v>53</v>
      </c>
      <c r="D143" s="1496">
        <v>10</v>
      </c>
      <c r="E143" s="1497"/>
      <c r="F143" s="1498">
        <f>E143*D143</f>
        <v>0</v>
      </c>
    </row>
    <row r="144" spans="1:6">
      <c r="A144" s="1427" t="s">
        <v>2791</v>
      </c>
      <c r="B144" s="1499" t="s">
        <v>618</v>
      </c>
      <c r="C144" s="1495" t="s">
        <v>53</v>
      </c>
      <c r="D144" s="1496">
        <v>4</v>
      </c>
      <c r="E144" s="1497"/>
      <c r="F144" s="1498">
        <f t="shared" ref="F144:F156" si="7">E144*D144</f>
        <v>0</v>
      </c>
    </row>
    <row r="145" spans="1:6">
      <c r="A145" s="1427" t="s">
        <v>2792</v>
      </c>
      <c r="B145" s="1494" t="s">
        <v>619</v>
      </c>
      <c r="C145" s="1495" t="s">
        <v>53</v>
      </c>
      <c r="D145" s="1496">
        <v>4</v>
      </c>
      <c r="E145" s="1497"/>
      <c r="F145" s="1498">
        <f t="shared" si="7"/>
        <v>0</v>
      </c>
    </row>
    <row r="146" spans="1:6">
      <c r="A146" s="1427" t="s">
        <v>2793</v>
      </c>
      <c r="B146" s="1494" t="s">
        <v>620</v>
      </c>
      <c r="C146" s="1495" t="s">
        <v>53</v>
      </c>
      <c r="D146" s="1496">
        <v>4</v>
      </c>
      <c r="E146" s="1497"/>
      <c r="F146" s="1498">
        <f t="shared" si="7"/>
        <v>0</v>
      </c>
    </row>
    <row r="147" spans="1:6">
      <c r="A147" s="1427" t="s">
        <v>2794</v>
      </c>
      <c r="B147" s="1494" t="s">
        <v>621</v>
      </c>
      <c r="C147" s="1495" t="s">
        <v>53</v>
      </c>
      <c r="D147" s="1496">
        <v>2</v>
      </c>
      <c r="E147" s="1497"/>
      <c r="F147" s="1498">
        <f t="shared" si="7"/>
        <v>0</v>
      </c>
    </row>
    <row r="148" spans="1:6" ht="27.6">
      <c r="A148" s="1427" t="s">
        <v>2795</v>
      </c>
      <c r="B148" s="1494" t="s">
        <v>622</v>
      </c>
      <c r="C148" s="1495" t="s">
        <v>53</v>
      </c>
      <c r="D148" s="1496">
        <v>9</v>
      </c>
      <c r="E148" s="1497"/>
      <c r="F148" s="1498">
        <f t="shared" si="7"/>
        <v>0</v>
      </c>
    </row>
    <row r="149" spans="1:6" ht="27.6">
      <c r="A149" s="1427" t="s">
        <v>2796</v>
      </c>
      <c r="B149" s="1500" t="s">
        <v>623</v>
      </c>
      <c r="C149" s="1495" t="s">
        <v>53</v>
      </c>
      <c r="D149" s="1496">
        <v>0</v>
      </c>
      <c r="E149" s="1497"/>
      <c r="F149" s="1498">
        <f t="shared" si="7"/>
        <v>0</v>
      </c>
    </row>
    <row r="150" spans="1:6" ht="27.6">
      <c r="A150" s="1427" t="s">
        <v>2797</v>
      </c>
      <c r="B150" s="1494" t="s">
        <v>624</v>
      </c>
      <c r="C150" s="1495" t="s">
        <v>53</v>
      </c>
      <c r="D150" s="1496">
        <v>2</v>
      </c>
      <c r="E150" s="1492"/>
      <c r="F150" s="1498">
        <f t="shared" si="7"/>
        <v>0</v>
      </c>
    </row>
    <row r="151" spans="1:6" ht="27.6">
      <c r="A151" s="1427" t="s">
        <v>2798</v>
      </c>
      <c r="B151" s="1501" t="s">
        <v>625</v>
      </c>
      <c r="C151" s="1502" t="s">
        <v>53</v>
      </c>
      <c r="D151" s="1503">
        <v>1</v>
      </c>
      <c r="E151" s="1504"/>
      <c r="F151" s="1498">
        <f t="shared" si="7"/>
        <v>0</v>
      </c>
    </row>
    <row r="152" spans="1:6" ht="41.4">
      <c r="A152" s="1427" t="s">
        <v>2799</v>
      </c>
      <c r="B152" s="1494" t="s">
        <v>626</v>
      </c>
      <c r="C152" s="1495" t="s">
        <v>53</v>
      </c>
      <c r="D152" s="1496">
        <v>1</v>
      </c>
      <c r="E152" s="1492"/>
      <c r="F152" s="1498">
        <f t="shared" si="7"/>
        <v>0</v>
      </c>
    </row>
    <row r="153" spans="1:6">
      <c r="A153" s="1427" t="s">
        <v>2800</v>
      </c>
      <c r="B153" s="1494" t="s">
        <v>627</v>
      </c>
      <c r="C153" s="1495" t="s">
        <v>53</v>
      </c>
      <c r="D153" s="1496">
        <v>1</v>
      </c>
      <c r="E153" s="1492"/>
      <c r="F153" s="1498">
        <f t="shared" si="7"/>
        <v>0</v>
      </c>
    </row>
    <row r="154" spans="1:6" ht="41.4">
      <c r="A154" s="1427" t="s">
        <v>2801</v>
      </c>
      <c r="B154" s="1494" t="s">
        <v>628</v>
      </c>
      <c r="C154" s="1495" t="s">
        <v>53</v>
      </c>
      <c r="D154" s="1496">
        <v>4</v>
      </c>
      <c r="E154" s="1492"/>
      <c r="F154" s="1498">
        <f t="shared" si="7"/>
        <v>0</v>
      </c>
    </row>
    <row r="155" spans="1:6">
      <c r="A155" s="1427" t="s">
        <v>2802</v>
      </c>
      <c r="B155" s="1494" t="s">
        <v>629</v>
      </c>
      <c r="C155" s="1495" t="s">
        <v>53</v>
      </c>
      <c r="D155" s="1496">
        <v>5</v>
      </c>
      <c r="E155" s="1492"/>
      <c r="F155" s="1498">
        <f t="shared" si="7"/>
        <v>0</v>
      </c>
    </row>
    <row r="156" spans="1:6" ht="41.4">
      <c r="A156" s="1427" t="s">
        <v>2803</v>
      </c>
      <c r="B156" s="1494" t="s">
        <v>630</v>
      </c>
      <c r="C156" s="1495" t="s">
        <v>53</v>
      </c>
      <c r="D156" s="1496">
        <v>4</v>
      </c>
      <c r="E156" s="1492"/>
      <c r="F156" s="1498">
        <f t="shared" si="7"/>
        <v>0</v>
      </c>
    </row>
    <row r="157" spans="1:6" ht="27.6">
      <c r="A157" s="1427" t="s">
        <v>2804</v>
      </c>
      <c r="B157" s="1494" t="s">
        <v>631</v>
      </c>
      <c r="C157" s="1495" t="s">
        <v>53</v>
      </c>
      <c r="D157" s="1496">
        <v>6</v>
      </c>
      <c r="E157" s="1492"/>
      <c r="F157" s="1498">
        <f>E157*D157</f>
        <v>0</v>
      </c>
    </row>
    <row r="158" spans="1:6">
      <c r="A158" s="1427" t="s">
        <v>2805</v>
      </c>
      <c r="B158" s="1494" t="s">
        <v>632</v>
      </c>
      <c r="C158" s="1495" t="s">
        <v>53</v>
      </c>
      <c r="D158" s="1496">
        <v>6</v>
      </c>
      <c r="E158" s="1492"/>
      <c r="F158" s="1498">
        <f>E158*D158</f>
        <v>0</v>
      </c>
    </row>
    <row r="159" spans="1:6">
      <c r="A159" s="1427" t="s">
        <v>2806</v>
      </c>
      <c r="B159" s="1494" t="s">
        <v>633</v>
      </c>
      <c r="C159" s="1495" t="s">
        <v>53</v>
      </c>
      <c r="D159" s="1496">
        <v>6</v>
      </c>
      <c r="E159" s="1492"/>
      <c r="F159" s="1498">
        <f t="shared" ref="F159:F180" si="8">E159*D159</f>
        <v>0</v>
      </c>
    </row>
    <row r="160" spans="1:6" ht="27.6">
      <c r="A160" s="1427" t="s">
        <v>2807</v>
      </c>
      <c r="B160" s="1494" t="s">
        <v>634</v>
      </c>
      <c r="C160" s="1495" t="s">
        <v>635</v>
      </c>
      <c r="D160" s="1496">
        <v>30</v>
      </c>
      <c r="E160" s="1492"/>
      <c r="F160" s="1498">
        <f t="shared" si="8"/>
        <v>0</v>
      </c>
    </row>
    <row r="161" spans="1:6">
      <c r="A161" s="1427" t="s">
        <v>2808</v>
      </c>
      <c r="B161" s="1494" t="s">
        <v>636</v>
      </c>
      <c r="C161" s="1495" t="s">
        <v>53</v>
      </c>
      <c r="D161" s="1496">
        <v>1</v>
      </c>
      <c r="E161" s="1492"/>
      <c r="F161" s="1498">
        <f t="shared" si="8"/>
        <v>0</v>
      </c>
    </row>
    <row r="162" spans="1:6">
      <c r="A162" s="1427" t="s">
        <v>2809</v>
      </c>
      <c r="B162" s="1494" t="s">
        <v>637</v>
      </c>
      <c r="C162" s="1495" t="s">
        <v>53</v>
      </c>
      <c r="D162" s="1496">
        <v>2</v>
      </c>
      <c r="E162" s="1492"/>
      <c r="F162" s="1498">
        <f t="shared" si="8"/>
        <v>0</v>
      </c>
    </row>
    <row r="163" spans="1:6">
      <c r="A163" s="1427" t="s">
        <v>2810</v>
      </c>
      <c r="B163" s="1494" t="s">
        <v>638</v>
      </c>
      <c r="C163" s="1495" t="s">
        <v>53</v>
      </c>
      <c r="D163" s="1496">
        <v>5</v>
      </c>
      <c r="E163" s="1492"/>
      <c r="F163" s="1498">
        <f t="shared" si="8"/>
        <v>0</v>
      </c>
    </row>
    <row r="164" spans="1:6">
      <c r="A164" s="1427" t="s">
        <v>2811</v>
      </c>
      <c r="B164" s="1494" t="s">
        <v>639</v>
      </c>
      <c r="C164" s="1495" t="s">
        <v>53</v>
      </c>
      <c r="D164" s="1496">
        <v>1</v>
      </c>
      <c r="E164" s="1492"/>
      <c r="F164" s="1498">
        <f t="shared" si="8"/>
        <v>0</v>
      </c>
    </row>
    <row r="165" spans="1:6">
      <c r="A165" s="1427" t="s">
        <v>2812</v>
      </c>
      <c r="B165" s="1494" t="s">
        <v>640</v>
      </c>
      <c r="C165" s="1495" t="s">
        <v>53</v>
      </c>
      <c r="D165" s="1496">
        <v>8</v>
      </c>
      <c r="E165" s="1492"/>
      <c r="F165" s="1498">
        <f t="shared" si="8"/>
        <v>0</v>
      </c>
    </row>
    <row r="166" spans="1:6" ht="27.6">
      <c r="A166" s="1427" t="s">
        <v>2813</v>
      </c>
      <c r="B166" s="1494" t="s">
        <v>641</v>
      </c>
      <c r="C166" s="1495" t="s">
        <v>53</v>
      </c>
      <c r="D166" s="1496">
        <v>1</v>
      </c>
      <c r="E166" s="1492"/>
      <c r="F166" s="1498">
        <f t="shared" si="8"/>
        <v>0</v>
      </c>
    </row>
    <row r="167" spans="1:6">
      <c r="A167" s="1427" t="s">
        <v>2814</v>
      </c>
      <c r="B167" s="1494" t="s">
        <v>642</v>
      </c>
      <c r="C167" s="1495" t="s">
        <v>53</v>
      </c>
      <c r="D167" s="1496">
        <v>1</v>
      </c>
      <c r="E167" s="1492"/>
      <c r="F167" s="1498">
        <f t="shared" si="8"/>
        <v>0</v>
      </c>
    </row>
    <row r="168" spans="1:6">
      <c r="A168" s="1427" t="s">
        <v>2815</v>
      </c>
      <c r="B168" s="1494" t="s">
        <v>643</v>
      </c>
      <c r="C168" s="1495" t="s">
        <v>53</v>
      </c>
      <c r="D168" s="1496">
        <v>2</v>
      </c>
      <c r="E168" s="1492"/>
      <c r="F168" s="1498">
        <f t="shared" si="8"/>
        <v>0</v>
      </c>
    </row>
    <row r="169" spans="1:6">
      <c r="A169" s="1427" t="s">
        <v>2816</v>
      </c>
      <c r="B169" s="1494" t="s">
        <v>644</v>
      </c>
      <c r="C169" s="1495" t="s">
        <v>53</v>
      </c>
      <c r="D169" s="1496">
        <v>1</v>
      </c>
      <c r="E169" s="1492"/>
      <c r="F169" s="1498">
        <f t="shared" si="8"/>
        <v>0</v>
      </c>
    </row>
    <row r="170" spans="1:6">
      <c r="A170" s="1427" t="s">
        <v>2817</v>
      </c>
      <c r="B170" s="1494" t="s">
        <v>645</v>
      </c>
      <c r="C170" s="1495" t="s">
        <v>53</v>
      </c>
      <c r="D170" s="1496">
        <v>1</v>
      </c>
      <c r="E170" s="1492"/>
      <c r="F170" s="1498">
        <f t="shared" si="8"/>
        <v>0</v>
      </c>
    </row>
    <row r="171" spans="1:6">
      <c r="A171" s="1427" t="s">
        <v>2818</v>
      </c>
      <c r="B171" s="1494" t="s">
        <v>646</v>
      </c>
      <c r="C171" s="1495" t="s">
        <v>635</v>
      </c>
      <c r="D171" s="1496">
        <v>20</v>
      </c>
      <c r="E171" s="1492"/>
      <c r="F171" s="1498">
        <f t="shared" si="8"/>
        <v>0</v>
      </c>
    </row>
    <row r="172" spans="1:6">
      <c r="A172" s="1427" t="s">
        <v>2819</v>
      </c>
      <c r="B172" s="1494" t="s">
        <v>647</v>
      </c>
      <c r="C172" s="1495" t="s">
        <v>635</v>
      </c>
      <c r="D172" s="1496">
        <v>20</v>
      </c>
      <c r="E172" s="1492"/>
      <c r="F172" s="1498">
        <f t="shared" si="8"/>
        <v>0</v>
      </c>
    </row>
    <row r="173" spans="1:6">
      <c r="A173" s="1427" t="s">
        <v>2820</v>
      </c>
      <c r="B173" s="1494" t="s">
        <v>648</v>
      </c>
      <c r="C173" s="1495" t="s">
        <v>53</v>
      </c>
      <c r="D173" s="1496">
        <v>2</v>
      </c>
      <c r="E173" s="1492"/>
      <c r="F173" s="1498">
        <f t="shared" si="8"/>
        <v>0</v>
      </c>
    </row>
    <row r="174" spans="1:6">
      <c r="A174" s="1427" t="s">
        <v>2821</v>
      </c>
      <c r="B174" s="1494" t="s">
        <v>649</v>
      </c>
      <c r="C174" s="1495" t="s">
        <v>635</v>
      </c>
      <c r="D174" s="1496">
        <v>10</v>
      </c>
      <c r="E174" s="1492"/>
      <c r="F174" s="1498">
        <f t="shared" si="8"/>
        <v>0</v>
      </c>
    </row>
    <row r="175" spans="1:6">
      <c r="A175" s="1427" t="s">
        <v>2822</v>
      </c>
      <c r="B175" s="1494" t="s">
        <v>650</v>
      </c>
      <c r="C175" s="1495" t="s">
        <v>53</v>
      </c>
      <c r="D175" s="1496">
        <v>1</v>
      </c>
      <c r="E175" s="1492"/>
      <c r="F175" s="1498">
        <f t="shared" si="8"/>
        <v>0</v>
      </c>
    </row>
    <row r="176" spans="1:6">
      <c r="A176" s="1411"/>
      <c r="B176" s="1505" t="s">
        <v>651</v>
      </c>
      <c r="C176" s="1495"/>
      <c r="D176" s="1496"/>
      <c r="E176" s="1492"/>
      <c r="F176" s="1498">
        <f t="shared" si="8"/>
        <v>0</v>
      </c>
    </row>
    <row r="177" spans="1:6" ht="27.6">
      <c r="A177" s="1427" t="s">
        <v>2823</v>
      </c>
      <c r="B177" s="1494" t="s">
        <v>652</v>
      </c>
      <c r="C177" s="1490" t="s">
        <v>53</v>
      </c>
      <c r="D177" s="1491">
        <v>1</v>
      </c>
      <c r="E177" s="1506"/>
      <c r="F177" s="1498">
        <f t="shared" si="8"/>
        <v>0</v>
      </c>
    </row>
    <row r="178" spans="1:6">
      <c r="A178" s="1427" t="s">
        <v>2824</v>
      </c>
      <c r="B178" s="1494" t="s">
        <v>653</v>
      </c>
      <c r="C178" s="1495" t="s">
        <v>635</v>
      </c>
      <c r="D178" s="1496">
        <v>5</v>
      </c>
      <c r="E178" s="1492"/>
      <c r="F178" s="1498">
        <f t="shared" si="8"/>
        <v>0</v>
      </c>
    </row>
    <row r="179" spans="1:6">
      <c r="A179" s="1427" t="s">
        <v>2825</v>
      </c>
      <c r="B179" s="1494"/>
      <c r="C179" s="1495" t="s">
        <v>53</v>
      </c>
      <c r="D179" s="1496">
        <v>1</v>
      </c>
      <c r="E179" s="1492"/>
      <c r="F179" s="1498">
        <f t="shared" si="8"/>
        <v>0</v>
      </c>
    </row>
    <row r="180" spans="1:6" ht="28.2" thickBot="1">
      <c r="A180" s="1427" t="s">
        <v>2826</v>
      </c>
      <c r="B180" s="1494" t="s">
        <v>655</v>
      </c>
      <c r="C180" s="1495" t="s">
        <v>635</v>
      </c>
      <c r="D180" s="1496">
        <v>5</v>
      </c>
      <c r="E180" s="1492"/>
      <c r="F180" s="1498">
        <f t="shared" si="8"/>
        <v>0</v>
      </c>
    </row>
    <row r="181" spans="1:6" ht="14.4" thickBot="1">
      <c r="A181" s="1428"/>
      <c r="B181" s="1429" t="s">
        <v>2729</v>
      </c>
      <c r="C181" s="1430"/>
      <c r="D181" s="1430"/>
      <c r="E181" s="1431"/>
      <c r="F181" s="1432">
        <f>SUM(F133:F180)</f>
        <v>0</v>
      </c>
    </row>
  </sheetData>
  <protectedRanges>
    <protectedRange password="C78C" sqref="B125:E125" name="Range2"/>
    <protectedRange password="C78C" sqref="B141:D180" name="Range1_2_2_1"/>
  </protectedRanges>
  <pageMargins left="0.7" right="0.7" top="0.75" bottom="0.75" header="0.3" footer="0.3"/>
  <pageSetup scale="74" orientation="portrait" r:id="rId1"/>
  <rowBreaks count="4" manualBreakCount="4">
    <brk id="30" max="16383" man="1"/>
    <brk id="61" max="16383" man="1"/>
    <brk id="91" max="16383" man="1"/>
    <brk id="1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4"/>
  <sheetViews>
    <sheetView workbookViewId="0">
      <selection activeCell="F40" sqref="F40"/>
    </sheetView>
  </sheetViews>
  <sheetFormatPr defaultColWidth="8.77734375" defaultRowHeight="13.2"/>
  <sheetData>
    <row r="1" spans="1:2">
      <c r="A1" s="176" t="s">
        <v>755</v>
      </c>
    </row>
    <row r="14" spans="1:2">
      <c r="B14" s="272"/>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239"/>
  <sheetViews>
    <sheetView view="pageBreakPreview" zoomScale="145" zoomScaleNormal="136" zoomScaleSheetLayoutView="145" workbookViewId="0">
      <pane xSplit="1" ySplit="4" topLeftCell="B223" activePane="bottomRight" state="frozen"/>
      <selection activeCell="C15" sqref="C15"/>
      <selection pane="topRight" activeCell="C15" sqref="C15"/>
      <selection pane="bottomLeft" activeCell="C15" sqref="C15"/>
      <selection pane="bottomRight" activeCell="E138" sqref="E138:E148"/>
    </sheetView>
  </sheetViews>
  <sheetFormatPr defaultColWidth="9.33203125" defaultRowHeight="13.2"/>
  <cols>
    <col min="1" max="1" width="9.33203125" style="886" customWidth="1"/>
    <col min="2" max="2" width="56" style="887" customWidth="1"/>
    <col min="3" max="3" width="8" style="888" customWidth="1"/>
    <col min="4" max="4" width="9.6640625" style="889" customWidth="1"/>
    <col min="5" max="5" width="10.33203125" style="890" customWidth="1"/>
    <col min="6" max="6" width="16.77734375" style="890" customWidth="1"/>
    <col min="15" max="15" width="9.33203125" style="63"/>
    <col min="16" max="16" width="13.44140625" style="63" bestFit="1" customWidth="1"/>
    <col min="17" max="17" width="14.109375" style="63" customWidth="1"/>
    <col min="18" max="18" width="13.44140625" style="63" bestFit="1" customWidth="1"/>
    <col min="19" max="16384" width="9.33203125" style="63"/>
  </cols>
  <sheetData>
    <row r="1" spans="1:18" s="60" customFormat="1" ht="14.4" thickTop="1" thickBot="1">
      <c r="A1" s="1576" t="s">
        <v>34</v>
      </c>
      <c r="B1" s="1576"/>
      <c r="C1" s="1576"/>
      <c r="D1" s="1576"/>
      <c r="E1" s="1576"/>
      <c r="F1" s="1576"/>
    </row>
    <row r="2" spans="1:18" s="207" customFormat="1" ht="14.4" thickTop="1" thickBot="1">
      <c r="A2" s="1534" t="s">
        <v>2698</v>
      </c>
      <c r="B2" s="1534"/>
      <c r="C2" s="1534"/>
      <c r="D2" s="1534"/>
      <c r="E2" s="1534"/>
      <c r="F2" s="1534"/>
    </row>
    <row r="3" spans="1:18" s="207" customFormat="1" ht="14.4" thickTop="1" thickBot="1">
      <c r="A3" s="1534" t="s">
        <v>2696</v>
      </c>
      <c r="B3" s="1534"/>
      <c r="C3" s="1534"/>
      <c r="D3" s="1534"/>
      <c r="E3" s="1534"/>
      <c r="F3" s="1534"/>
    </row>
    <row r="4" spans="1:18" s="60" customFormat="1" ht="14.4" thickTop="1" thickBot="1">
      <c r="A4" s="1546" t="s">
        <v>756</v>
      </c>
      <c r="B4" s="1546"/>
      <c r="C4" s="1546"/>
      <c r="D4" s="1546"/>
      <c r="E4" s="1546"/>
      <c r="F4" s="1546"/>
      <c r="P4" s="238"/>
      <c r="Q4" s="239"/>
      <c r="R4" s="236"/>
    </row>
    <row r="5" spans="1:18" s="60" customFormat="1" ht="14.4" thickTop="1" thickBot="1">
      <c r="A5" s="729" t="s">
        <v>39</v>
      </c>
      <c r="B5" s="729" t="s">
        <v>5</v>
      </c>
      <c r="C5" s="729" t="s">
        <v>40</v>
      </c>
      <c r="D5" s="729" t="s">
        <v>41</v>
      </c>
      <c r="E5" s="729" t="s">
        <v>42</v>
      </c>
      <c r="F5" s="729" t="s">
        <v>43</v>
      </c>
    </row>
    <row r="6" spans="1:18" s="27" customFormat="1" ht="13.8" thickTop="1">
      <c r="A6" s="927"/>
      <c r="B6" s="928" t="s">
        <v>757</v>
      </c>
      <c r="C6" s="929"/>
      <c r="D6" s="930"/>
      <c r="E6" s="931"/>
      <c r="F6" s="931"/>
    </row>
    <row r="7" spans="1:18" s="27" customFormat="1">
      <c r="A7" s="898"/>
      <c r="B7" s="894" t="s">
        <v>758</v>
      </c>
      <c r="C7" s="895"/>
      <c r="D7" s="896"/>
      <c r="E7" s="897"/>
      <c r="F7" s="897"/>
    </row>
    <row r="8" spans="1:18" s="27" customFormat="1" ht="66">
      <c r="A8" s="893" t="s">
        <v>1531</v>
      </c>
      <c r="B8" s="899" t="s">
        <v>759</v>
      </c>
      <c r="C8" s="896" t="s">
        <v>145</v>
      </c>
      <c r="D8" s="896">
        <v>16115</v>
      </c>
      <c r="E8" s="897"/>
      <c r="F8" s="897">
        <f>E8*D8</f>
        <v>0</v>
      </c>
    </row>
    <row r="9" spans="1:18" s="27" customFormat="1" ht="66">
      <c r="A9" s="893" t="s">
        <v>1532</v>
      </c>
      <c r="B9" s="899" t="s">
        <v>760</v>
      </c>
      <c r="C9" s="896" t="s">
        <v>145</v>
      </c>
      <c r="D9" s="896">
        <v>16115</v>
      </c>
      <c r="E9" s="897"/>
      <c r="F9" s="897">
        <f t="shared" ref="F9:F20" si="0">E9*D9</f>
        <v>0</v>
      </c>
    </row>
    <row r="10" spans="1:18" s="27" customFormat="1" ht="79.2">
      <c r="A10" s="893" t="s">
        <v>1533</v>
      </c>
      <c r="B10" s="899" t="s">
        <v>761</v>
      </c>
      <c r="C10" s="896" t="s">
        <v>145</v>
      </c>
      <c r="D10" s="896">
        <v>16115</v>
      </c>
      <c r="E10" s="897"/>
      <c r="F10" s="897">
        <f t="shared" si="0"/>
        <v>0</v>
      </c>
    </row>
    <row r="11" spans="1:18" s="27" customFormat="1">
      <c r="A11" s="893"/>
      <c r="B11" s="900" t="s">
        <v>762</v>
      </c>
      <c r="C11" s="901"/>
      <c r="D11" s="898"/>
      <c r="E11" s="897"/>
      <c r="F11" s="897">
        <f t="shared" si="0"/>
        <v>0</v>
      </c>
    </row>
    <row r="12" spans="1:18" s="27" customFormat="1" ht="52.8">
      <c r="A12" s="902"/>
      <c r="B12" s="899" t="s">
        <v>763</v>
      </c>
      <c r="C12" s="901"/>
      <c r="D12" s="898"/>
      <c r="E12" s="897"/>
      <c r="F12" s="897">
        <f t="shared" si="0"/>
        <v>0</v>
      </c>
    </row>
    <row r="13" spans="1:18" s="27" customFormat="1">
      <c r="A13" s="902"/>
      <c r="B13" s="903" t="s">
        <v>764</v>
      </c>
      <c r="C13" s="901"/>
      <c r="D13" s="898"/>
      <c r="E13" s="897"/>
      <c r="F13" s="897">
        <f t="shared" si="0"/>
        <v>0</v>
      </c>
    </row>
    <row r="14" spans="1:18" s="27" customFormat="1">
      <c r="A14" s="902"/>
      <c r="B14" s="903" t="s">
        <v>765</v>
      </c>
      <c r="C14" s="901"/>
      <c r="D14" s="898"/>
      <c r="E14" s="897"/>
      <c r="F14" s="897">
        <f t="shared" si="0"/>
        <v>0</v>
      </c>
    </row>
    <row r="15" spans="1:18" s="27" customFormat="1" ht="26.4">
      <c r="A15" s="902"/>
      <c r="B15" s="903" t="s">
        <v>766</v>
      </c>
      <c r="C15" s="901"/>
      <c r="D15" s="898"/>
      <c r="E15" s="897"/>
      <c r="F15" s="897">
        <f t="shared" si="0"/>
        <v>0</v>
      </c>
    </row>
    <row r="16" spans="1:18" s="27" customFormat="1" ht="26.4">
      <c r="A16" s="902"/>
      <c r="B16" s="903" t="s">
        <v>767</v>
      </c>
      <c r="C16" s="901"/>
      <c r="D16" s="898"/>
      <c r="E16" s="897"/>
      <c r="F16" s="897">
        <f t="shared" si="0"/>
        <v>0</v>
      </c>
    </row>
    <row r="17" spans="1:17" s="27" customFormat="1">
      <c r="A17" s="902"/>
      <c r="B17" s="903" t="s">
        <v>768</v>
      </c>
      <c r="C17" s="901"/>
      <c r="D17" s="898"/>
      <c r="E17" s="897"/>
      <c r="F17" s="897">
        <f t="shared" si="0"/>
        <v>0</v>
      </c>
    </row>
    <row r="18" spans="1:17" s="27" customFormat="1">
      <c r="A18" s="893" t="s">
        <v>1534</v>
      </c>
      <c r="B18" s="903" t="s">
        <v>769</v>
      </c>
      <c r="C18" s="901" t="s">
        <v>70</v>
      </c>
      <c r="D18" s="898">
        <v>1</v>
      </c>
      <c r="E18" s="897"/>
      <c r="F18" s="897">
        <f t="shared" si="0"/>
        <v>0</v>
      </c>
    </row>
    <row r="19" spans="1:17" s="27" customFormat="1">
      <c r="A19" s="904"/>
      <c r="B19" s="905" t="s">
        <v>770</v>
      </c>
      <c r="C19" s="906"/>
      <c r="D19" s="896"/>
      <c r="E19" s="897"/>
      <c r="F19" s="897">
        <f t="shared" si="0"/>
        <v>0</v>
      </c>
    </row>
    <row r="20" spans="1:17" s="27" customFormat="1" ht="53.4" thickBot="1">
      <c r="A20" s="932" t="s">
        <v>1535</v>
      </c>
      <c r="B20" s="933" t="s">
        <v>771</v>
      </c>
      <c r="C20" s="934" t="s">
        <v>264</v>
      </c>
      <c r="D20" s="935">
        <v>16115</v>
      </c>
      <c r="E20" s="936"/>
      <c r="F20" s="936">
        <f t="shared" si="0"/>
        <v>0</v>
      </c>
    </row>
    <row r="21" spans="1:17" s="189" customFormat="1" ht="12.75" customHeight="1" thickTop="1" thickBot="1">
      <c r="A21" s="650"/>
      <c r="B21" s="1575" t="s">
        <v>137</v>
      </c>
      <c r="C21" s="1575"/>
      <c r="D21" s="1575"/>
      <c r="E21" s="1575"/>
      <c r="F21" s="865">
        <f>SUM(F8:F20)</f>
        <v>0</v>
      </c>
    </row>
    <row r="22" spans="1:17" s="27" customFormat="1" ht="27" thickTop="1">
      <c r="A22" s="946"/>
      <c r="B22" s="947" t="s">
        <v>772</v>
      </c>
      <c r="C22" s="948"/>
      <c r="D22" s="949"/>
      <c r="E22" s="950"/>
      <c r="F22" s="950"/>
    </row>
    <row r="23" spans="1:17" s="27" customFormat="1" ht="72" customHeight="1">
      <c r="A23" s="910"/>
      <c r="B23" s="955" t="s">
        <v>773</v>
      </c>
      <c r="C23" s="906"/>
      <c r="D23" s="896"/>
      <c r="E23" s="897"/>
      <c r="F23" s="897"/>
    </row>
    <row r="24" spans="1:17" s="27" customFormat="1" ht="46.2">
      <c r="A24" s="910"/>
      <c r="B24" s="955" t="s">
        <v>2220</v>
      </c>
      <c r="C24" s="906"/>
      <c r="D24" s="896"/>
      <c r="E24" s="897"/>
      <c r="F24" s="897"/>
    </row>
    <row r="25" spans="1:17" s="27" customFormat="1" ht="121.5" customHeight="1">
      <c r="A25" s="910"/>
      <c r="B25" s="955" t="s">
        <v>775</v>
      </c>
      <c r="C25" s="906"/>
      <c r="D25" s="896"/>
      <c r="E25" s="897"/>
      <c r="F25" s="897"/>
    </row>
    <row r="26" spans="1:17" s="27" customFormat="1" ht="102.6">
      <c r="A26" s="910"/>
      <c r="B26" s="956" t="s">
        <v>776</v>
      </c>
      <c r="C26" s="906"/>
      <c r="D26" s="896"/>
      <c r="E26" s="897"/>
      <c r="F26" s="897"/>
    </row>
    <row r="27" spans="1:17" s="27" customFormat="1" ht="75" customHeight="1">
      <c r="A27" s="910"/>
      <c r="B27" s="955" t="s">
        <v>777</v>
      </c>
      <c r="C27" s="906"/>
      <c r="D27" s="896"/>
      <c r="E27" s="897"/>
      <c r="F27" s="897"/>
    </row>
    <row r="28" spans="1:17" s="27" customFormat="1">
      <c r="A28" s="893" t="s">
        <v>1536</v>
      </c>
      <c r="B28" s="907" t="s">
        <v>778</v>
      </c>
      <c r="C28" s="906" t="s">
        <v>145</v>
      </c>
      <c r="D28" s="896">
        <v>4290</v>
      </c>
      <c r="E28" s="897"/>
      <c r="F28" s="897">
        <f>E28*D28</f>
        <v>0</v>
      </c>
      <c r="Q28" s="243"/>
    </row>
    <row r="29" spans="1:17" s="27" customFormat="1">
      <c r="A29" s="893" t="s">
        <v>1537</v>
      </c>
      <c r="B29" s="907" t="s">
        <v>779</v>
      </c>
      <c r="C29" s="906" t="s">
        <v>145</v>
      </c>
      <c r="D29" s="896">
        <v>5060</v>
      </c>
      <c r="E29" s="897"/>
      <c r="F29" s="897">
        <f t="shared" ref="F29:F45" si="1">E29*D29</f>
        <v>0</v>
      </c>
      <c r="Q29" s="243"/>
    </row>
    <row r="30" spans="1:17" s="27" customFormat="1">
      <c r="A30" s="893" t="s">
        <v>1538</v>
      </c>
      <c r="B30" s="907" t="s">
        <v>780</v>
      </c>
      <c r="C30" s="906" t="s">
        <v>145</v>
      </c>
      <c r="D30" s="896">
        <v>6765</v>
      </c>
      <c r="E30" s="897"/>
      <c r="F30" s="897">
        <f t="shared" si="1"/>
        <v>0</v>
      </c>
      <c r="Q30" s="243"/>
    </row>
    <row r="31" spans="1:17" s="27" customFormat="1">
      <c r="A31" s="904"/>
      <c r="B31" s="911" t="s">
        <v>781</v>
      </c>
      <c r="C31" s="906"/>
      <c r="D31" s="908"/>
      <c r="E31" s="909"/>
      <c r="F31" s="897">
        <f t="shared" si="1"/>
        <v>0</v>
      </c>
    </row>
    <row r="32" spans="1:17" s="27" customFormat="1">
      <c r="A32" s="908"/>
      <c r="B32" s="905" t="s">
        <v>782</v>
      </c>
      <c r="C32" s="906"/>
      <c r="D32" s="896"/>
      <c r="E32" s="897"/>
      <c r="F32" s="897">
        <f t="shared" si="1"/>
        <v>0</v>
      </c>
    </row>
    <row r="33" spans="1:6" s="27" customFormat="1">
      <c r="A33" s="893" t="s">
        <v>2077</v>
      </c>
      <c r="B33" s="907" t="s">
        <v>783</v>
      </c>
      <c r="C33" s="906" t="s">
        <v>53</v>
      </c>
      <c r="D33" s="912">
        <v>2</v>
      </c>
      <c r="E33" s="897"/>
      <c r="F33" s="897">
        <f t="shared" si="1"/>
        <v>0</v>
      </c>
    </row>
    <row r="34" spans="1:6" s="27" customFormat="1">
      <c r="A34" s="893" t="s">
        <v>2078</v>
      </c>
      <c r="B34" s="907" t="s">
        <v>784</v>
      </c>
      <c r="C34" s="906" t="s">
        <v>53</v>
      </c>
      <c r="D34" s="912">
        <v>2</v>
      </c>
      <c r="E34" s="897"/>
      <c r="F34" s="897">
        <f t="shared" si="1"/>
        <v>0</v>
      </c>
    </row>
    <row r="35" spans="1:6" s="27" customFormat="1">
      <c r="A35" s="893" t="s">
        <v>2079</v>
      </c>
      <c r="B35" s="907" t="s">
        <v>785</v>
      </c>
      <c r="C35" s="906" t="s">
        <v>53</v>
      </c>
      <c r="D35" s="912">
        <v>1</v>
      </c>
      <c r="E35" s="897"/>
      <c r="F35" s="897">
        <f t="shared" si="1"/>
        <v>0</v>
      </c>
    </row>
    <row r="36" spans="1:6" s="27" customFormat="1">
      <c r="A36" s="893" t="s">
        <v>2080</v>
      </c>
      <c r="B36" s="907" t="s">
        <v>786</v>
      </c>
      <c r="C36" s="906" t="s">
        <v>53</v>
      </c>
      <c r="D36" s="912">
        <v>1</v>
      </c>
      <c r="E36" s="897"/>
      <c r="F36" s="897">
        <f t="shared" si="1"/>
        <v>0</v>
      </c>
    </row>
    <row r="37" spans="1:6" s="27" customFormat="1" ht="13.8" thickBot="1">
      <c r="A37" s="932" t="s">
        <v>2081</v>
      </c>
      <c r="B37" s="933" t="s">
        <v>787</v>
      </c>
      <c r="C37" s="934" t="s">
        <v>53</v>
      </c>
      <c r="D37" s="937">
        <v>2</v>
      </c>
      <c r="E37" s="936"/>
      <c r="F37" s="936">
        <f t="shared" si="1"/>
        <v>0</v>
      </c>
    </row>
    <row r="38" spans="1:6" s="189" customFormat="1" ht="12.75" customHeight="1" thickTop="1" thickBot="1">
      <c r="A38" s="650"/>
      <c r="B38" s="1575" t="s">
        <v>137</v>
      </c>
      <c r="C38" s="1575"/>
      <c r="D38" s="1575"/>
      <c r="E38" s="1575"/>
      <c r="F38" s="865">
        <f>SUM(F23:F37)</f>
        <v>0</v>
      </c>
    </row>
    <row r="39" spans="1:6" s="27" customFormat="1" ht="13.8" thickTop="1">
      <c r="A39" s="927" t="s">
        <v>2082</v>
      </c>
      <c r="B39" s="951" t="s">
        <v>788</v>
      </c>
      <c r="C39" s="948" t="s">
        <v>53</v>
      </c>
      <c r="D39" s="952">
        <v>1</v>
      </c>
      <c r="E39" s="931"/>
      <c r="F39" s="931">
        <f t="shared" si="1"/>
        <v>0</v>
      </c>
    </row>
    <row r="40" spans="1:6" s="27" customFormat="1">
      <c r="A40" s="893" t="s">
        <v>2083</v>
      </c>
      <c r="B40" s="907" t="s">
        <v>789</v>
      </c>
      <c r="C40" s="906" t="s">
        <v>53</v>
      </c>
      <c r="D40" s="912">
        <v>2</v>
      </c>
      <c r="E40" s="897"/>
      <c r="F40" s="897">
        <f t="shared" si="1"/>
        <v>0</v>
      </c>
    </row>
    <row r="41" spans="1:6" s="27" customFormat="1">
      <c r="A41" s="893" t="s">
        <v>2084</v>
      </c>
      <c r="B41" s="907" t="s">
        <v>790</v>
      </c>
      <c r="C41" s="906" t="s">
        <v>53</v>
      </c>
      <c r="D41" s="912">
        <v>2</v>
      </c>
      <c r="E41" s="897"/>
      <c r="F41" s="897">
        <f t="shared" si="1"/>
        <v>0</v>
      </c>
    </row>
    <row r="42" spans="1:6" s="27" customFormat="1">
      <c r="A42" s="893" t="s">
        <v>2085</v>
      </c>
      <c r="B42" s="907" t="s">
        <v>791</v>
      </c>
      <c r="C42" s="906" t="s">
        <v>53</v>
      </c>
      <c r="D42" s="912">
        <v>1</v>
      </c>
      <c r="E42" s="897"/>
      <c r="F42" s="897">
        <f t="shared" si="1"/>
        <v>0</v>
      </c>
    </row>
    <row r="43" spans="1:6" s="27" customFormat="1">
      <c r="A43" s="893" t="s">
        <v>2086</v>
      </c>
      <c r="B43" s="907" t="s">
        <v>792</v>
      </c>
      <c r="C43" s="906" t="s">
        <v>53</v>
      </c>
      <c r="D43" s="912">
        <v>1</v>
      </c>
      <c r="E43" s="897"/>
      <c r="F43" s="897">
        <f t="shared" si="1"/>
        <v>0</v>
      </c>
    </row>
    <row r="44" spans="1:6" s="27" customFormat="1">
      <c r="A44" s="893" t="s">
        <v>2087</v>
      </c>
      <c r="B44" s="907" t="s">
        <v>793</v>
      </c>
      <c r="C44" s="906" t="s">
        <v>53</v>
      </c>
      <c r="D44" s="912">
        <v>1</v>
      </c>
      <c r="E44" s="897"/>
      <c r="F44" s="897">
        <f t="shared" si="1"/>
        <v>0</v>
      </c>
    </row>
    <row r="45" spans="1:6" s="27" customFormat="1">
      <c r="A45" s="893" t="s">
        <v>2088</v>
      </c>
      <c r="B45" s="907" t="s">
        <v>794</v>
      </c>
      <c r="C45" s="906" t="s">
        <v>53</v>
      </c>
      <c r="D45" s="912">
        <v>1</v>
      </c>
      <c r="E45" s="897"/>
      <c r="F45" s="897">
        <f t="shared" si="1"/>
        <v>0</v>
      </c>
    </row>
    <row r="46" spans="1:6" s="27" customFormat="1">
      <c r="A46" s="893" t="s">
        <v>2089</v>
      </c>
      <c r="B46" s="907" t="s">
        <v>795</v>
      </c>
      <c r="C46" s="906" t="s">
        <v>53</v>
      </c>
      <c r="D46" s="912">
        <v>2</v>
      </c>
      <c r="E46" s="897"/>
      <c r="F46" s="897">
        <f>E46*D46</f>
        <v>0</v>
      </c>
    </row>
    <row r="47" spans="1:6" s="27" customFormat="1">
      <c r="A47" s="893" t="s">
        <v>2090</v>
      </c>
      <c r="B47" s="907" t="s">
        <v>796</v>
      </c>
      <c r="C47" s="906" t="s">
        <v>53</v>
      </c>
      <c r="D47" s="912">
        <v>2</v>
      </c>
      <c r="E47" s="897"/>
      <c r="F47" s="897">
        <f t="shared" ref="F47:F78" si="2">E47*D47</f>
        <v>0</v>
      </c>
    </row>
    <row r="48" spans="1:6" s="27" customFormat="1">
      <c r="A48" s="893" t="s">
        <v>2091</v>
      </c>
      <c r="B48" s="907" t="s">
        <v>797</v>
      </c>
      <c r="C48" s="906" t="s">
        <v>53</v>
      </c>
      <c r="D48" s="912">
        <v>1</v>
      </c>
      <c r="E48" s="897"/>
      <c r="F48" s="897">
        <f t="shared" si="2"/>
        <v>0</v>
      </c>
    </row>
    <row r="49" spans="1:6" s="27" customFormat="1">
      <c r="A49" s="893" t="s">
        <v>2092</v>
      </c>
      <c r="B49" s="907" t="s">
        <v>798</v>
      </c>
      <c r="C49" s="906" t="s">
        <v>53</v>
      </c>
      <c r="D49" s="912">
        <v>1</v>
      </c>
      <c r="E49" s="897"/>
      <c r="F49" s="897">
        <f t="shared" si="2"/>
        <v>0</v>
      </c>
    </row>
    <row r="50" spans="1:6" s="27" customFormat="1">
      <c r="A50" s="893" t="s">
        <v>2093</v>
      </c>
      <c r="B50" s="907" t="s">
        <v>799</v>
      </c>
      <c r="C50" s="906" t="s">
        <v>53</v>
      </c>
      <c r="D50" s="912">
        <v>1</v>
      </c>
      <c r="E50" s="897"/>
      <c r="F50" s="897">
        <f t="shared" si="2"/>
        <v>0</v>
      </c>
    </row>
    <row r="51" spans="1:6" s="27" customFormat="1">
      <c r="A51" s="893" t="s">
        <v>2094</v>
      </c>
      <c r="B51" s="907" t="s">
        <v>800</v>
      </c>
      <c r="C51" s="906" t="s">
        <v>53</v>
      </c>
      <c r="D51" s="912">
        <v>1</v>
      </c>
      <c r="E51" s="897"/>
      <c r="F51" s="897">
        <f t="shared" si="2"/>
        <v>0</v>
      </c>
    </row>
    <row r="52" spans="1:6" s="27" customFormat="1" ht="26.4">
      <c r="A52" s="904"/>
      <c r="B52" s="911" t="s">
        <v>801</v>
      </c>
      <c r="C52" s="906"/>
      <c r="D52" s="896"/>
      <c r="E52" s="897"/>
      <c r="F52" s="897">
        <f t="shared" si="2"/>
        <v>0</v>
      </c>
    </row>
    <row r="53" spans="1:6" s="27" customFormat="1" ht="39.6">
      <c r="A53" s="910"/>
      <c r="B53" s="913" t="s">
        <v>802</v>
      </c>
      <c r="C53" s="906"/>
      <c r="D53" s="912"/>
      <c r="E53" s="897"/>
      <c r="F53" s="897">
        <f t="shared" si="2"/>
        <v>0</v>
      </c>
    </row>
    <row r="54" spans="1:6" s="27" customFormat="1" ht="66">
      <c r="A54" s="910"/>
      <c r="B54" s="907" t="s">
        <v>2073</v>
      </c>
      <c r="C54" s="906"/>
      <c r="D54" s="912"/>
      <c r="E54" s="897"/>
      <c r="F54" s="897">
        <f t="shared" si="2"/>
        <v>0</v>
      </c>
    </row>
    <row r="55" spans="1:6" s="27" customFormat="1" ht="26.4">
      <c r="A55" s="910"/>
      <c r="B55" s="907" t="s">
        <v>804</v>
      </c>
      <c r="C55" s="906"/>
      <c r="D55" s="912"/>
      <c r="E55" s="897"/>
      <c r="F55" s="897">
        <f t="shared" si="2"/>
        <v>0</v>
      </c>
    </row>
    <row r="56" spans="1:6" s="27" customFormat="1">
      <c r="A56" s="908"/>
      <c r="B56" s="905" t="s">
        <v>805</v>
      </c>
      <c r="C56" s="906"/>
      <c r="D56" s="896"/>
      <c r="E56" s="897"/>
      <c r="F56" s="897">
        <f t="shared" si="2"/>
        <v>0</v>
      </c>
    </row>
    <row r="57" spans="1:6" s="27" customFormat="1" ht="26.4">
      <c r="A57" s="910"/>
      <c r="B57" s="907" t="s">
        <v>699</v>
      </c>
      <c r="C57" s="906"/>
      <c r="D57" s="912"/>
      <c r="E57" s="897"/>
      <c r="F57" s="897">
        <f t="shared" si="2"/>
        <v>0</v>
      </c>
    </row>
    <row r="58" spans="1:6" s="27" customFormat="1">
      <c r="A58" s="910"/>
      <c r="B58" s="905" t="s">
        <v>700</v>
      </c>
      <c r="C58" s="906"/>
      <c r="D58" s="912"/>
      <c r="E58" s="897"/>
      <c r="F58" s="897">
        <f t="shared" si="2"/>
        <v>0</v>
      </c>
    </row>
    <row r="59" spans="1:6" s="27" customFormat="1" ht="15.6">
      <c r="A59" s="893" t="s">
        <v>2095</v>
      </c>
      <c r="B59" s="907" t="s">
        <v>701</v>
      </c>
      <c r="C59" s="906" t="s">
        <v>2011</v>
      </c>
      <c r="D59" s="914">
        <v>319.66500000000002</v>
      </c>
      <c r="E59" s="897"/>
      <c r="F59" s="897">
        <f t="shared" si="2"/>
        <v>0</v>
      </c>
    </row>
    <row r="60" spans="1:6" s="27" customFormat="1" ht="15.6">
      <c r="A60" s="893" t="s">
        <v>2096</v>
      </c>
      <c r="B60" s="907" t="s">
        <v>702</v>
      </c>
      <c r="C60" s="906" t="s">
        <v>2011</v>
      </c>
      <c r="D60" s="912">
        <f>0.9*40</f>
        <v>36</v>
      </c>
      <c r="E60" s="897"/>
      <c r="F60" s="897">
        <f t="shared" si="2"/>
        <v>0</v>
      </c>
    </row>
    <row r="61" spans="1:6" s="27" customFormat="1">
      <c r="A61" s="904"/>
      <c r="B61" s="905" t="s">
        <v>703</v>
      </c>
      <c r="C61" s="906"/>
      <c r="D61" s="912"/>
      <c r="E61" s="897"/>
      <c r="F61" s="897">
        <f t="shared" si="2"/>
        <v>0</v>
      </c>
    </row>
    <row r="62" spans="1:6" s="27" customFormat="1" ht="39.6">
      <c r="A62" s="910"/>
      <c r="B62" s="907" t="s">
        <v>704</v>
      </c>
      <c r="C62" s="906"/>
      <c r="D62" s="912"/>
      <c r="E62" s="897"/>
      <c r="F62" s="897">
        <f t="shared" si="2"/>
        <v>0</v>
      </c>
    </row>
    <row r="63" spans="1:6" s="27" customFormat="1" ht="15.6">
      <c r="A63" s="893" t="s">
        <v>2097</v>
      </c>
      <c r="B63" s="907" t="s">
        <v>705</v>
      </c>
      <c r="C63" s="906" t="s">
        <v>2011</v>
      </c>
      <c r="D63" s="915">
        <v>6</v>
      </c>
      <c r="E63" s="897"/>
      <c r="F63" s="897">
        <f t="shared" si="2"/>
        <v>0</v>
      </c>
    </row>
    <row r="64" spans="1:6" s="27" customFormat="1" ht="15.6">
      <c r="A64" s="893" t="s">
        <v>2098</v>
      </c>
      <c r="B64" s="907" t="s">
        <v>706</v>
      </c>
      <c r="C64" s="906" t="s">
        <v>2011</v>
      </c>
      <c r="D64" s="915">
        <v>6</v>
      </c>
      <c r="E64" s="897"/>
      <c r="F64" s="897">
        <f t="shared" si="2"/>
        <v>0</v>
      </c>
    </row>
    <row r="65" spans="1:6" s="27" customFormat="1">
      <c r="A65" s="904"/>
      <c r="B65" s="905" t="s">
        <v>412</v>
      </c>
      <c r="C65" s="906"/>
      <c r="D65" s="912"/>
      <c r="E65" s="897"/>
      <c r="F65" s="897">
        <f t="shared" si="2"/>
        <v>0</v>
      </c>
    </row>
    <row r="66" spans="1:6" s="27" customFormat="1" ht="27" thickBot="1">
      <c r="A66" s="932" t="s">
        <v>2099</v>
      </c>
      <c r="B66" s="938" t="s">
        <v>707</v>
      </c>
      <c r="C66" s="939" t="s">
        <v>156</v>
      </c>
      <c r="D66" s="940">
        <v>200</v>
      </c>
      <c r="E66" s="941"/>
      <c r="F66" s="936">
        <f t="shared" si="2"/>
        <v>0</v>
      </c>
    </row>
    <row r="67" spans="1:6" s="189" customFormat="1" ht="12.75" customHeight="1" thickTop="1" thickBot="1">
      <c r="A67" s="650"/>
      <c r="B67" s="1575" t="s">
        <v>137</v>
      </c>
      <c r="C67" s="1575"/>
      <c r="D67" s="1575"/>
      <c r="E67" s="1575"/>
      <c r="F67" s="865">
        <f>SUM(F39:F66)</f>
        <v>0</v>
      </c>
    </row>
    <row r="68" spans="1:6" s="27" customFormat="1" ht="13.8" thickTop="1">
      <c r="A68" s="946"/>
      <c r="B68" s="947" t="s">
        <v>708</v>
      </c>
      <c r="C68" s="948"/>
      <c r="D68" s="952"/>
      <c r="E68" s="931"/>
      <c r="F68" s="931">
        <f t="shared" si="2"/>
        <v>0</v>
      </c>
    </row>
    <row r="69" spans="1:6" s="27" customFormat="1" ht="15.6">
      <c r="A69" s="893" t="s">
        <v>2100</v>
      </c>
      <c r="B69" s="907" t="s">
        <v>709</v>
      </c>
      <c r="C69" s="906" t="s">
        <v>2012</v>
      </c>
      <c r="D69" s="912">
        <v>200</v>
      </c>
      <c r="E69" s="897"/>
      <c r="F69" s="897">
        <f t="shared" si="2"/>
        <v>0</v>
      </c>
    </row>
    <row r="70" spans="1:6" s="27" customFormat="1" ht="15.6">
      <c r="A70" s="893" t="s">
        <v>2101</v>
      </c>
      <c r="B70" s="907" t="s">
        <v>710</v>
      </c>
      <c r="C70" s="906" t="s">
        <v>2012</v>
      </c>
      <c r="D70" s="912">
        <v>200</v>
      </c>
      <c r="E70" s="897"/>
      <c r="F70" s="897">
        <f t="shared" si="2"/>
        <v>0</v>
      </c>
    </row>
    <row r="71" spans="1:6" s="27" customFormat="1" ht="15.6">
      <c r="A71" s="893" t="s">
        <v>2102</v>
      </c>
      <c r="B71" s="907" t="s">
        <v>806</v>
      </c>
      <c r="C71" s="906" t="s">
        <v>2012</v>
      </c>
      <c r="D71" s="912">
        <v>200</v>
      </c>
      <c r="E71" s="897"/>
      <c r="F71" s="897">
        <f t="shared" si="2"/>
        <v>0</v>
      </c>
    </row>
    <row r="72" spans="1:6" s="27" customFormat="1">
      <c r="A72" s="904"/>
      <c r="B72" s="905" t="s">
        <v>712</v>
      </c>
      <c r="C72" s="906"/>
      <c r="D72" s="912"/>
      <c r="E72" s="897"/>
      <c r="F72" s="897">
        <f t="shared" si="2"/>
        <v>0</v>
      </c>
    </row>
    <row r="73" spans="1:6" s="27" customFormat="1" ht="52.8">
      <c r="A73" s="893" t="s">
        <v>2103</v>
      </c>
      <c r="B73" s="907" t="s">
        <v>713</v>
      </c>
      <c r="C73" s="906" t="s">
        <v>7</v>
      </c>
      <c r="D73" s="912">
        <v>20</v>
      </c>
      <c r="E73" s="897"/>
      <c r="F73" s="897">
        <f t="shared" si="2"/>
        <v>0</v>
      </c>
    </row>
    <row r="74" spans="1:6" s="27" customFormat="1">
      <c r="A74" s="904"/>
      <c r="B74" s="905" t="s">
        <v>714</v>
      </c>
      <c r="C74" s="906"/>
      <c r="D74" s="912"/>
      <c r="E74" s="897"/>
      <c r="F74" s="897">
        <f t="shared" si="2"/>
        <v>0</v>
      </c>
    </row>
    <row r="75" spans="1:6" s="27" customFormat="1" ht="26.4">
      <c r="A75" s="893" t="s">
        <v>2104</v>
      </c>
      <c r="B75" s="907" t="s">
        <v>715</v>
      </c>
      <c r="C75" s="906" t="s">
        <v>7</v>
      </c>
      <c r="D75" s="912">
        <v>5</v>
      </c>
      <c r="E75" s="897"/>
      <c r="F75" s="897">
        <f t="shared" si="2"/>
        <v>0</v>
      </c>
    </row>
    <row r="76" spans="1:6" s="27" customFormat="1">
      <c r="A76" s="904"/>
      <c r="B76" s="905" t="s">
        <v>716</v>
      </c>
      <c r="C76" s="906"/>
      <c r="D76" s="912"/>
      <c r="E76" s="897"/>
      <c r="F76" s="897">
        <f t="shared" si="2"/>
        <v>0</v>
      </c>
    </row>
    <row r="77" spans="1:6" s="27" customFormat="1">
      <c r="A77" s="910"/>
      <c r="B77" s="401" t="s">
        <v>807</v>
      </c>
      <c r="C77" s="906"/>
      <c r="D77" s="912"/>
      <c r="E77" s="897"/>
      <c r="F77" s="897">
        <f t="shared" si="2"/>
        <v>0</v>
      </c>
    </row>
    <row r="78" spans="1:6" s="52" customFormat="1" ht="39.6">
      <c r="A78" s="916"/>
      <c r="B78" s="917" t="s">
        <v>720</v>
      </c>
      <c r="C78" s="918"/>
      <c r="D78" s="916"/>
      <c r="E78" s="919"/>
      <c r="F78" s="897">
        <f t="shared" si="2"/>
        <v>0</v>
      </c>
    </row>
    <row r="79" spans="1:6" s="52" customFormat="1" ht="52.8">
      <c r="A79" s="916"/>
      <c r="B79" s="917" t="s">
        <v>808</v>
      </c>
      <c r="C79" s="918"/>
      <c r="D79" s="916"/>
      <c r="E79" s="919"/>
      <c r="F79" s="897"/>
    </row>
    <row r="80" spans="1:6" s="52" customFormat="1" ht="26.4">
      <c r="A80" s="916"/>
      <c r="B80" s="917" t="s">
        <v>809</v>
      </c>
      <c r="C80" s="918"/>
      <c r="D80" s="916"/>
      <c r="E80" s="919"/>
      <c r="F80" s="897">
        <f>E80*D80</f>
        <v>0</v>
      </c>
    </row>
    <row r="81" spans="1:6" s="27" customFormat="1">
      <c r="A81" s="916"/>
      <c r="B81" s="401" t="s">
        <v>810</v>
      </c>
      <c r="C81" s="906"/>
      <c r="D81" s="912"/>
      <c r="E81" s="897"/>
      <c r="F81" s="897"/>
    </row>
    <row r="82" spans="1:6" s="27" customFormat="1" ht="26.4">
      <c r="A82" s="893" t="s">
        <v>2105</v>
      </c>
      <c r="B82" s="407" t="s">
        <v>811</v>
      </c>
      <c r="C82" s="906" t="s">
        <v>360</v>
      </c>
      <c r="D82" s="912">
        <v>1</v>
      </c>
      <c r="E82" s="897"/>
      <c r="F82" s="897">
        <f>E82*D82</f>
        <v>0</v>
      </c>
    </row>
    <row r="83" spans="1:6" s="27" customFormat="1">
      <c r="A83" s="893" t="s">
        <v>2106</v>
      </c>
      <c r="B83" s="407" t="s">
        <v>812</v>
      </c>
      <c r="C83" s="906" t="s">
        <v>360</v>
      </c>
      <c r="D83" s="912">
        <v>2</v>
      </c>
      <c r="E83" s="897"/>
      <c r="F83" s="897">
        <f t="shared" ref="F83:F110" si="3">E83*D83</f>
        <v>0</v>
      </c>
    </row>
    <row r="84" spans="1:6" s="27" customFormat="1" ht="39.6">
      <c r="A84" s="893" t="s">
        <v>2107</v>
      </c>
      <c r="B84" s="407" t="s">
        <v>813</v>
      </c>
      <c r="C84" s="906" t="s">
        <v>360</v>
      </c>
      <c r="D84" s="912">
        <v>2</v>
      </c>
      <c r="E84" s="897"/>
      <c r="F84" s="897">
        <f t="shared" si="3"/>
        <v>0</v>
      </c>
    </row>
    <row r="85" spans="1:6" s="27" customFormat="1" ht="39.6">
      <c r="A85" s="893" t="s">
        <v>2108</v>
      </c>
      <c r="B85" s="407" t="s">
        <v>814</v>
      </c>
      <c r="C85" s="906" t="s">
        <v>360</v>
      </c>
      <c r="D85" s="912">
        <v>1</v>
      </c>
      <c r="E85" s="897"/>
      <c r="F85" s="897">
        <f t="shared" si="3"/>
        <v>0</v>
      </c>
    </row>
    <row r="86" spans="1:6" s="27" customFormat="1">
      <c r="A86" s="893" t="s">
        <v>2109</v>
      </c>
      <c r="B86" s="407" t="s">
        <v>815</v>
      </c>
      <c r="C86" s="906" t="s">
        <v>360</v>
      </c>
      <c r="D86" s="912">
        <v>1</v>
      </c>
      <c r="E86" s="897"/>
      <c r="F86" s="897">
        <f t="shared" si="3"/>
        <v>0</v>
      </c>
    </row>
    <row r="87" spans="1:6" s="62" customFormat="1" ht="26.4">
      <c r="A87" s="893" t="s">
        <v>2110</v>
      </c>
      <c r="B87" s="407" t="s">
        <v>816</v>
      </c>
      <c r="C87" s="906" t="s">
        <v>360</v>
      </c>
      <c r="D87" s="912">
        <v>2</v>
      </c>
      <c r="E87" s="897"/>
      <c r="F87" s="897">
        <f t="shared" si="3"/>
        <v>0</v>
      </c>
    </row>
    <row r="88" spans="1:6" s="62" customFormat="1" ht="39.6">
      <c r="A88" s="893" t="s">
        <v>2111</v>
      </c>
      <c r="B88" s="407" t="s">
        <v>817</v>
      </c>
      <c r="C88" s="906" t="s">
        <v>360</v>
      </c>
      <c r="D88" s="912">
        <v>1</v>
      </c>
      <c r="E88" s="897"/>
      <c r="F88" s="897">
        <f t="shared" si="3"/>
        <v>0</v>
      </c>
    </row>
    <row r="89" spans="1:6" s="62" customFormat="1" ht="26.4">
      <c r="A89" s="893" t="s">
        <v>2112</v>
      </c>
      <c r="B89" s="407" t="s">
        <v>818</v>
      </c>
      <c r="C89" s="906" t="s">
        <v>360</v>
      </c>
      <c r="D89" s="912">
        <v>1</v>
      </c>
      <c r="E89" s="897"/>
      <c r="F89" s="897">
        <f t="shared" si="3"/>
        <v>0</v>
      </c>
    </row>
    <row r="90" spans="1:6" s="62" customFormat="1" ht="40.200000000000003" thickBot="1">
      <c r="A90" s="932" t="s">
        <v>2113</v>
      </c>
      <c r="B90" s="431" t="s">
        <v>819</v>
      </c>
      <c r="C90" s="934" t="s">
        <v>360</v>
      </c>
      <c r="D90" s="937">
        <v>1</v>
      </c>
      <c r="E90" s="936"/>
      <c r="F90" s="936">
        <f t="shared" si="3"/>
        <v>0</v>
      </c>
    </row>
    <row r="91" spans="1:6" s="189" customFormat="1" ht="12.75" customHeight="1" thickTop="1" thickBot="1">
      <c r="A91" s="650"/>
      <c r="B91" s="1575" t="s">
        <v>137</v>
      </c>
      <c r="C91" s="1575"/>
      <c r="D91" s="1575"/>
      <c r="E91" s="1575"/>
      <c r="F91" s="865">
        <f>SUM(F69:F90)</f>
        <v>0</v>
      </c>
    </row>
    <row r="92" spans="1:6" s="27" customFormat="1" ht="13.8" thickTop="1">
      <c r="A92" s="946"/>
      <c r="B92" s="422" t="s">
        <v>820</v>
      </c>
      <c r="C92" s="948"/>
      <c r="D92" s="952"/>
      <c r="E92" s="931"/>
      <c r="F92" s="931">
        <f t="shared" si="3"/>
        <v>0</v>
      </c>
    </row>
    <row r="93" spans="1:6" s="27" customFormat="1" ht="26.4">
      <c r="A93" s="893" t="s">
        <v>2114</v>
      </c>
      <c r="B93" s="407" t="s">
        <v>821</v>
      </c>
      <c r="C93" s="906" t="s">
        <v>360</v>
      </c>
      <c r="D93" s="912">
        <v>1</v>
      </c>
      <c r="E93" s="897"/>
      <c r="F93" s="897">
        <f t="shared" si="3"/>
        <v>0</v>
      </c>
    </row>
    <row r="94" spans="1:6" s="27" customFormat="1">
      <c r="A94" s="893" t="s">
        <v>2115</v>
      </c>
      <c r="B94" s="407" t="s">
        <v>812</v>
      </c>
      <c r="C94" s="906" t="s">
        <v>360</v>
      </c>
      <c r="D94" s="912">
        <v>2</v>
      </c>
      <c r="E94" s="897"/>
      <c r="F94" s="897">
        <f t="shared" si="3"/>
        <v>0</v>
      </c>
    </row>
    <row r="95" spans="1:6" s="27" customFormat="1" ht="39.6">
      <c r="A95" s="893" t="s">
        <v>2116</v>
      </c>
      <c r="B95" s="407" t="s">
        <v>813</v>
      </c>
      <c r="C95" s="906" t="s">
        <v>360</v>
      </c>
      <c r="D95" s="912">
        <v>2</v>
      </c>
      <c r="E95" s="897"/>
      <c r="F95" s="897">
        <f t="shared" si="3"/>
        <v>0</v>
      </c>
    </row>
    <row r="96" spans="1:6" s="27" customFormat="1" ht="39.6">
      <c r="A96" s="893" t="s">
        <v>2117</v>
      </c>
      <c r="B96" s="407" t="s">
        <v>2074</v>
      </c>
      <c r="C96" s="906" t="s">
        <v>360</v>
      </c>
      <c r="D96" s="912">
        <v>1</v>
      </c>
      <c r="E96" s="897"/>
      <c r="F96" s="897">
        <f t="shared" si="3"/>
        <v>0</v>
      </c>
    </row>
    <row r="97" spans="1:6" s="27" customFormat="1" ht="39.6">
      <c r="A97" s="893" t="s">
        <v>2118</v>
      </c>
      <c r="B97" s="407" t="s">
        <v>823</v>
      </c>
      <c r="C97" s="906" t="s">
        <v>360</v>
      </c>
      <c r="D97" s="912">
        <v>1</v>
      </c>
      <c r="E97" s="897"/>
      <c r="F97" s="897">
        <f t="shared" si="3"/>
        <v>0</v>
      </c>
    </row>
    <row r="98" spans="1:6" s="27" customFormat="1">
      <c r="A98" s="893" t="s">
        <v>2119</v>
      </c>
      <c r="B98" s="407" t="s">
        <v>824</v>
      </c>
      <c r="C98" s="906" t="s">
        <v>145</v>
      </c>
      <c r="D98" s="912">
        <v>12</v>
      </c>
      <c r="E98" s="897"/>
      <c r="F98" s="897">
        <f t="shared" si="3"/>
        <v>0</v>
      </c>
    </row>
    <row r="99" spans="1:6" s="27" customFormat="1" ht="66">
      <c r="A99" s="893" t="s">
        <v>2120</v>
      </c>
      <c r="B99" s="407" t="s">
        <v>825</v>
      </c>
      <c r="C99" s="906" t="s">
        <v>360</v>
      </c>
      <c r="D99" s="912">
        <v>1</v>
      </c>
      <c r="E99" s="897"/>
      <c r="F99" s="897">
        <f t="shared" si="3"/>
        <v>0</v>
      </c>
    </row>
    <row r="100" spans="1:6" s="62" customFormat="1" ht="39.6">
      <c r="A100" s="893" t="s">
        <v>2121</v>
      </c>
      <c r="B100" s="407" t="s">
        <v>817</v>
      </c>
      <c r="C100" s="906" t="s">
        <v>360</v>
      </c>
      <c r="D100" s="912">
        <v>1</v>
      </c>
      <c r="E100" s="897"/>
      <c r="F100" s="897">
        <f t="shared" si="3"/>
        <v>0</v>
      </c>
    </row>
    <row r="101" spans="1:6" s="62" customFormat="1" ht="26.4">
      <c r="A101" s="893" t="s">
        <v>2122</v>
      </c>
      <c r="B101" s="407" t="s">
        <v>826</v>
      </c>
      <c r="C101" s="906" t="s">
        <v>360</v>
      </c>
      <c r="D101" s="912">
        <v>2</v>
      </c>
      <c r="E101" s="897"/>
      <c r="F101" s="897">
        <f t="shared" si="3"/>
        <v>0</v>
      </c>
    </row>
    <row r="102" spans="1:6" s="62" customFormat="1" ht="39.6">
      <c r="A102" s="893" t="s">
        <v>2123</v>
      </c>
      <c r="B102" s="407" t="s">
        <v>819</v>
      </c>
      <c r="C102" s="906" t="s">
        <v>360</v>
      </c>
      <c r="D102" s="912">
        <v>1</v>
      </c>
      <c r="E102" s="897"/>
      <c r="F102" s="897">
        <f t="shared" si="3"/>
        <v>0</v>
      </c>
    </row>
    <row r="103" spans="1:6" s="27" customFormat="1">
      <c r="A103" s="904"/>
      <c r="B103" s="401" t="s">
        <v>827</v>
      </c>
      <c r="C103" s="906"/>
      <c r="D103" s="912"/>
      <c r="E103" s="897"/>
      <c r="F103" s="897">
        <f t="shared" si="3"/>
        <v>0</v>
      </c>
    </row>
    <row r="104" spans="1:6" s="27" customFormat="1">
      <c r="A104" s="893" t="s">
        <v>2124</v>
      </c>
      <c r="B104" s="407" t="s">
        <v>812</v>
      </c>
      <c r="C104" s="906"/>
      <c r="D104" s="912">
        <f>1*2</f>
        <v>2</v>
      </c>
      <c r="E104" s="897"/>
      <c r="F104" s="897">
        <f t="shared" si="3"/>
        <v>0</v>
      </c>
    </row>
    <row r="105" spans="1:6" s="52" customFormat="1" ht="26.4">
      <c r="A105" s="893" t="s">
        <v>2125</v>
      </c>
      <c r="B105" s="920" t="s">
        <v>828</v>
      </c>
      <c r="C105" s="921" t="s">
        <v>7</v>
      </c>
      <c r="D105" s="916">
        <v>1</v>
      </c>
      <c r="E105" s="922"/>
      <c r="F105" s="897">
        <f t="shared" si="3"/>
        <v>0</v>
      </c>
    </row>
    <row r="106" spans="1:6" s="52" customFormat="1" ht="26.4">
      <c r="A106" s="893" t="s">
        <v>2126</v>
      </c>
      <c r="B106" s="920" t="s">
        <v>829</v>
      </c>
      <c r="C106" s="921"/>
      <c r="D106" s="916">
        <v>1</v>
      </c>
      <c r="E106" s="922"/>
      <c r="F106" s="897">
        <f t="shared" si="3"/>
        <v>0</v>
      </c>
    </row>
    <row r="107" spans="1:6" s="52" customFormat="1" ht="26.4">
      <c r="A107" s="893" t="s">
        <v>2127</v>
      </c>
      <c r="B107" s="920" t="s">
        <v>830</v>
      </c>
      <c r="C107" s="921" t="s">
        <v>7</v>
      </c>
      <c r="D107" s="916">
        <v>1</v>
      </c>
      <c r="E107" s="922"/>
      <c r="F107" s="897">
        <f t="shared" si="3"/>
        <v>0</v>
      </c>
    </row>
    <row r="108" spans="1:6" s="52" customFormat="1">
      <c r="A108" s="893" t="s">
        <v>2128</v>
      </c>
      <c r="B108" s="920" t="s">
        <v>831</v>
      </c>
      <c r="C108" s="921" t="s">
        <v>7</v>
      </c>
      <c r="D108" s="916">
        <v>1</v>
      </c>
      <c r="E108" s="922"/>
      <c r="F108" s="897">
        <f t="shared" si="3"/>
        <v>0</v>
      </c>
    </row>
    <row r="109" spans="1:6" s="62" customFormat="1" ht="26.4">
      <c r="A109" s="893" t="s">
        <v>2129</v>
      </c>
      <c r="B109" s="407" t="s">
        <v>832</v>
      </c>
      <c r="C109" s="906" t="s">
        <v>360</v>
      </c>
      <c r="D109" s="912">
        <v>2</v>
      </c>
      <c r="E109" s="897"/>
      <c r="F109" s="897">
        <f t="shared" si="3"/>
        <v>0</v>
      </c>
    </row>
    <row r="110" spans="1:6" s="62" customFormat="1" ht="40.200000000000003" thickBot="1">
      <c r="A110" s="932" t="s">
        <v>2130</v>
      </c>
      <c r="B110" s="431" t="s">
        <v>817</v>
      </c>
      <c r="C110" s="934" t="s">
        <v>360</v>
      </c>
      <c r="D110" s="937">
        <v>1</v>
      </c>
      <c r="E110" s="936"/>
      <c r="F110" s="936">
        <f t="shared" si="3"/>
        <v>0</v>
      </c>
    </row>
    <row r="111" spans="1:6" s="189" customFormat="1" ht="12.75" customHeight="1" thickTop="1" thickBot="1">
      <c r="A111" s="650"/>
      <c r="B111" s="1575" t="s">
        <v>137</v>
      </c>
      <c r="C111" s="1575"/>
      <c r="D111" s="1575"/>
      <c r="E111" s="1575"/>
      <c r="F111" s="865">
        <f>SUM(F93:F110)</f>
        <v>0</v>
      </c>
    </row>
    <row r="112" spans="1:6" s="27" customFormat="1" ht="13.8" thickTop="1">
      <c r="A112" s="946"/>
      <c r="B112" s="422" t="s">
        <v>833</v>
      </c>
      <c r="C112" s="948"/>
      <c r="D112" s="952"/>
      <c r="E112" s="931"/>
      <c r="F112" s="931"/>
    </row>
    <row r="113" spans="1:6" s="27" customFormat="1" ht="26.4">
      <c r="A113" s="893" t="s">
        <v>2131</v>
      </c>
      <c r="B113" s="407" t="s">
        <v>834</v>
      </c>
      <c r="C113" s="906" t="s">
        <v>360</v>
      </c>
      <c r="D113" s="912">
        <v>1</v>
      </c>
      <c r="E113" s="897"/>
      <c r="F113" s="897">
        <f>E113*D113</f>
        <v>0</v>
      </c>
    </row>
    <row r="114" spans="1:6" s="27" customFormat="1" ht="26.4">
      <c r="A114" s="893" t="s">
        <v>2132</v>
      </c>
      <c r="B114" s="407" t="s">
        <v>835</v>
      </c>
      <c r="C114" s="906" t="s">
        <v>360</v>
      </c>
      <c r="D114" s="912">
        <v>2</v>
      </c>
      <c r="E114" s="897"/>
      <c r="F114" s="897">
        <f t="shared" ref="F114:F141" si="4">E114*D114</f>
        <v>0</v>
      </c>
    </row>
    <row r="115" spans="1:6" s="27" customFormat="1" ht="39.6">
      <c r="A115" s="893" t="s">
        <v>2133</v>
      </c>
      <c r="B115" s="407" t="s">
        <v>836</v>
      </c>
      <c r="C115" s="906" t="s">
        <v>360</v>
      </c>
      <c r="D115" s="912">
        <v>2</v>
      </c>
      <c r="E115" s="897"/>
      <c r="F115" s="897">
        <f t="shared" si="4"/>
        <v>0</v>
      </c>
    </row>
    <row r="116" spans="1:6" s="27" customFormat="1" ht="39.6">
      <c r="A116" s="893" t="s">
        <v>2134</v>
      </c>
      <c r="B116" s="407" t="s">
        <v>2075</v>
      </c>
      <c r="C116" s="906" t="s">
        <v>360</v>
      </c>
      <c r="D116" s="912">
        <v>1</v>
      </c>
      <c r="E116" s="897"/>
      <c r="F116" s="897">
        <f t="shared" si="4"/>
        <v>0</v>
      </c>
    </row>
    <row r="117" spans="1:6" s="62" customFormat="1" ht="26.4">
      <c r="A117" s="893" t="s">
        <v>2135</v>
      </c>
      <c r="B117" s="407" t="s">
        <v>826</v>
      </c>
      <c r="C117" s="906" t="s">
        <v>360</v>
      </c>
      <c r="D117" s="912">
        <v>2</v>
      </c>
      <c r="E117" s="897"/>
      <c r="F117" s="897">
        <f t="shared" si="4"/>
        <v>0</v>
      </c>
    </row>
    <row r="118" spans="1:6" s="62" customFormat="1" ht="39.6">
      <c r="A118" s="893" t="s">
        <v>2136</v>
      </c>
      <c r="B118" s="407" t="s">
        <v>817</v>
      </c>
      <c r="C118" s="906" t="s">
        <v>360</v>
      </c>
      <c r="D118" s="912">
        <v>2</v>
      </c>
      <c r="E118" s="897"/>
      <c r="F118" s="897">
        <f t="shared" si="4"/>
        <v>0</v>
      </c>
    </row>
    <row r="119" spans="1:6" s="62" customFormat="1" ht="26.4">
      <c r="A119" s="893" t="s">
        <v>2137</v>
      </c>
      <c r="B119" s="920" t="s">
        <v>838</v>
      </c>
      <c r="C119" s="906" t="s">
        <v>360</v>
      </c>
      <c r="D119" s="912">
        <v>1</v>
      </c>
      <c r="E119" s="897"/>
      <c r="F119" s="897">
        <f t="shared" si="4"/>
        <v>0</v>
      </c>
    </row>
    <row r="120" spans="1:6" s="27" customFormat="1">
      <c r="A120" s="904"/>
      <c r="B120" s="401" t="s">
        <v>839</v>
      </c>
      <c r="C120" s="906"/>
      <c r="D120" s="912"/>
      <c r="E120" s="897"/>
      <c r="F120" s="897">
        <f t="shared" si="4"/>
        <v>0</v>
      </c>
    </row>
    <row r="121" spans="1:6" s="27" customFormat="1" ht="26.4">
      <c r="A121" s="893" t="s">
        <v>2138</v>
      </c>
      <c r="B121" s="407" t="s">
        <v>840</v>
      </c>
      <c r="C121" s="906" t="s">
        <v>360</v>
      </c>
      <c r="D121" s="912">
        <v>1</v>
      </c>
      <c r="E121" s="897"/>
      <c r="F121" s="897">
        <f t="shared" si="4"/>
        <v>0</v>
      </c>
    </row>
    <row r="122" spans="1:6" s="27" customFormat="1">
      <c r="A122" s="893" t="s">
        <v>2139</v>
      </c>
      <c r="B122" s="407" t="s">
        <v>812</v>
      </c>
      <c r="C122" s="906" t="s">
        <v>360</v>
      </c>
      <c r="D122" s="912">
        <v>2</v>
      </c>
      <c r="E122" s="897"/>
      <c r="F122" s="897">
        <f t="shared" si="4"/>
        <v>0</v>
      </c>
    </row>
    <row r="123" spans="1:6" s="27" customFormat="1" ht="39.6">
      <c r="A123" s="893" t="s">
        <v>2140</v>
      </c>
      <c r="B123" s="407" t="s">
        <v>813</v>
      </c>
      <c r="C123" s="906" t="s">
        <v>360</v>
      </c>
      <c r="D123" s="912">
        <v>2</v>
      </c>
      <c r="E123" s="897"/>
      <c r="F123" s="897">
        <f t="shared" si="4"/>
        <v>0</v>
      </c>
    </row>
    <row r="124" spans="1:6" s="27" customFormat="1" ht="39.6">
      <c r="A124" s="893" t="s">
        <v>2141</v>
      </c>
      <c r="B124" s="407" t="s">
        <v>814</v>
      </c>
      <c r="C124" s="906" t="s">
        <v>360</v>
      </c>
      <c r="D124" s="912">
        <v>1</v>
      </c>
      <c r="E124" s="897"/>
      <c r="F124" s="897">
        <f t="shared" si="4"/>
        <v>0</v>
      </c>
    </row>
    <row r="125" spans="1:6" s="27" customFormat="1">
      <c r="A125" s="893" t="s">
        <v>2142</v>
      </c>
      <c r="B125" s="407" t="s">
        <v>815</v>
      </c>
      <c r="C125" s="906" t="s">
        <v>360</v>
      </c>
      <c r="D125" s="912">
        <v>2</v>
      </c>
      <c r="E125" s="897"/>
      <c r="F125" s="897">
        <f t="shared" si="4"/>
        <v>0</v>
      </c>
    </row>
    <row r="126" spans="1:6" s="62" customFormat="1" ht="26.4">
      <c r="A126" s="893" t="s">
        <v>2143</v>
      </c>
      <c r="B126" s="407" t="s">
        <v>816</v>
      </c>
      <c r="C126" s="906" t="s">
        <v>360</v>
      </c>
      <c r="D126" s="912">
        <f>2*4</f>
        <v>8</v>
      </c>
      <c r="E126" s="897"/>
      <c r="F126" s="897">
        <f t="shared" si="4"/>
        <v>0</v>
      </c>
    </row>
    <row r="127" spans="1:6" s="62" customFormat="1" ht="39.6">
      <c r="A127" s="893" t="s">
        <v>2144</v>
      </c>
      <c r="B127" s="407" t="s">
        <v>817</v>
      </c>
      <c r="C127" s="906" t="s">
        <v>360</v>
      </c>
      <c r="D127" s="912">
        <v>1</v>
      </c>
      <c r="E127" s="897"/>
      <c r="F127" s="897">
        <f t="shared" si="4"/>
        <v>0</v>
      </c>
    </row>
    <row r="128" spans="1:6" s="62" customFormat="1" ht="26.4">
      <c r="A128" s="893" t="s">
        <v>2145</v>
      </c>
      <c r="B128" s="407" t="s">
        <v>841</v>
      </c>
      <c r="C128" s="906" t="s">
        <v>360</v>
      </c>
      <c r="D128" s="912">
        <v>2</v>
      </c>
      <c r="E128" s="897"/>
      <c r="F128" s="897">
        <f t="shared" si="4"/>
        <v>0</v>
      </c>
    </row>
    <row r="129" spans="1:6" s="62" customFormat="1" ht="40.200000000000003" thickBot="1">
      <c r="A129" s="932" t="s">
        <v>2146</v>
      </c>
      <c r="B129" s="431" t="s">
        <v>842</v>
      </c>
      <c r="C129" s="934" t="s">
        <v>360</v>
      </c>
      <c r="D129" s="937">
        <v>2</v>
      </c>
      <c r="E129" s="936"/>
      <c r="F129" s="936">
        <f t="shared" si="4"/>
        <v>0</v>
      </c>
    </row>
    <row r="130" spans="1:6" s="189" customFormat="1" ht="12.75" customHeight="1" thickTop="1" thickBot="1">
      <c r="A130" s="650"/>
      <c r="B130" s="1575" t="s">
        <v>137</v>
      </c>
      <c r="C130" s="1575"/>
      <c r="D130" s="1575"/>
      <c r="E130" s="1575"/>
      <c r="F130" s="865">
        <f>SUM(F113:F129)</f>
        <v>0</v>
      </c>
    </row>
    <row r="131" spans="1:6" s="27" customFormat="1" ht="13.8" thickTop="1">
      <c r="A131" s="946"/>
      <c r="B131" s="422" t="s">
        <v>820</v>
      </c>
      <c r="C131" s="948"/>
      <c r="D131" s="952"/>
      <c r="E131" s="953"/>
      <c r="F131" s="931">
        <f t="shared" si="4"/>
        <v>0</v>
      </c>
    </row>
    <row r="132" spans="1:6" s="27" customFormat="1" ht="26.4">
      <c r="A132" s="893" t="s">
        <v>2147</v>
      </c>
      <c r="B132" s="407" t="s">
        <v>843</v>
      </c>
      <c r="C132" s="906" t="s">
        <v>360</v>
      </c>
      <c r="D132" s="912">
        <v>1</v>
      </c>
      <c r="E132" s="897">
        <f>E121</f>
        <v>0</v>
      </c>
      <c r="F132" s="897">
        <f t="shared" si="4"/>
        <v>0</v>
      </c>
    </row>
    <row r="133" spans="1:6" s="27" customFormat="1">
      <c r="A133" s="893" t="s">
        <v>2148</v>
      </c>
      <c r="B133" s="407" t="s">
        <v>812</v>
      </c>
      <c r="C133" s="906" t="s">
        <v>360</v>
      </c>
      <c r="D133" s="912">
        <v>2</v>
      </c>
      <c r="E133" s="897">
        <f>E122</f>
        <v>0</v>
      </c>
      <c r="F133" s="897">
        <f t="shared" si="4"/>
        <v>0</v>
      </c>
    </row>
    <row r="134" spans="1:6" s="27" customFormat="1" ht="39.6">
      <c r="A134" s="893" t="s">
        <v>2149</v>
      </c>
      <c r="B134" s="407" t="s">
        <v>813</v>
      </c>
      <c r="C134" s="906" t="s">
        <v>360</v>
      </c>
      <c r="D134" s="912">
        <v>2</v>
      </c>
      <c r="E134" s="897">
        <f>E132</f>
        <v>0</v>
      </c>
      <c r="F134" s="897">
        <f t="shared" si="4"/>
        <v>0</v>
      </c>
    </row>
    <row r="135" spans="1:6" s="27" customFormat="1" ht="39.6">
      <c r="A135" s="893" t="s">
        <v>2150</v>
      </c>
      <c r="B135" s="407" t="s">
        <v>2074</v>
      </c>
      <c r="C135" s="906" t="s">
        <v>360</v>
      </c>
      <c r="D135" s="912">
        <v>1</v>
      </c>
      <c r="E135" s="897">
        <f>E125</f>
        <v>0</v>
      </c>
      <c r="F135" s="897">
        <f t="shared" si="4"/>
        <v>0</v>
      </c>
    </row>
    <row r="136" spans="1:6" s="27" customFormat="1" ht="39.6">
      <c r="A136" s="893" t="s">
        <v>2151</v>
      </c>
      <c r="B136" s="407" t="s">
        <v>823</v>
      </c>
      <c r="C136" s="906" t="s">
        <v>360</v>
      </c>
      <c r="D136" s="912">
        <v>1</v>
      </c>
      <c r="E136" s="897">
        <f>E43</f>
        <v>0</v>
      </c>
      <c r="F136" s="897">
        <f t="shared" si="4"/>
        <v>0</v>
      </c>
    </row>
    <row r="137" spans="1:6" s="27" customFormat="1">
      <c r="A137" s="893" t="s">
        <v>2152</v>
      </c>
      <c r="B137" s="407" t="s">
        <v>844</v>
      </c>
      <c r="C137" s="906" t="s">
        <v>145</v>
      </c>
      <c r="D137" s="912">
        <v>13</v>
      </c>
      <c r="E137" s="897">
        <f>E30/1.2</f>
        <v>0</v>
      </c>
      <c r="F137" s="897">
        <f t="shared" si="4"/>
        <v>0</v>
      </c>
    </row>
    <row r="138" spans="1:6" s="27" customFormat="1" ht="66">
      <c r="A138" s="893" t="s">
        <v>2153</v>
      </c>
      <c r="B138" s="407" t="s">
        <v>825</v>
      </c>
      <c r="C138" s="906" t="s">
        <v>360</v>
      </c>
      <c r="D138" s="912">
        <v>1</v>
      </c>
      <c r="E138" s="897"/>
      <c r="F138" s="897">
        <f t="shared" si="4"/>
        <v>0</v>
      </c>
    </row>
    <row r="139" spans="1:6" s="62" customFormat="1" ht="39.6">
      <c r="A139" s="893" t="s">
        <v>2154</v>
      </c>
      <c r="B139" s="407" t="s">
        <v>817</v>
      </c>
      <c r="C139" s="906" t="s">
        <v>360</v>
      </c>
      <c r="D139" s="912">
        <v>1</v>
      </c>
      <c r="E139" s="897"/>
      <c r="F139" s="897">
        <f t="shared" si="4"/>
        <v>0</v>
      </c>
    </row>
    <row r="140" spans="1:6" s="62" customFormat="1" ht="26.4">
      <c r="A140" s="893" t="s">
        <v>2155</v>
      </c>
      <c r="B140" s="407" t="s">
        <v>826</v>
      </c>
      <c r="C140" s="906" t="s">
        <v>360</v>
      </c>
      <c r="D140" s="912">
        <v>2</v>
      </c>
      <c r="E140" s="897"/>
      <c r="F140" s="897">
        <f t="shared" si="4"/>
        <v>0</v>
      </c>
    </row>
    <row r="141" spans="1:6" s="62" customFormat="1" ht="39.6">
      <c r="A141" s="893" t="s">
        <v>2156</v>
      </c>
      <c r="B141" s="407" t="s">
        <v>842</v>
      </c>
      <c r="C141" s="906" t="s">
        <v>360</v>
      </c>
      <c r="D141" s="912">
        <v>1</v>
      </c>
      <c r="E141" s="897"/>
      <c r="F141" s="897">
        <f t="shared" si="4"/>
        <v>0</v>
      </c>
    </row>
    <row r="142" spans="1:6" s="27" customFormat="1">
      <c r="A142" s="904"/>
      <c r="B142" s="401" t="s">
        <v>827</v>
      </c>
      <c r="C142" s="906"/>
      <c r="D142" s="912"/>
      <c r="E142" s="897"/>
      <c r="F142" s="897"/>
    </row>
    <row r="143" spans="1:6" s="27" customFormat="1">
      <c r="A143" s="893" t="s">
        <v>2157</v>
      </c>
      <c r="B143" s="407" t="s">
        <v>812</v>
      </c>
      <c r="C143" s="906"/>
      <c r="D143" s="912">
        <f>1*2</f>
        <v>2</v>
      </c>
      <c r="E143" s="897"/>
      <c r="F143" s="897">
        <f>E143*D143</f>
        <v>0</v>
      </c>
    </row>
    <row r="144" spans="1:6" s="52" customFormat="1" ht="26.4">
      <c r="A144" s="893" t="s">
        <v>2158</v>
      </c>
      <c r="B144" s="920" t="s">
        <v>845</v>
      </c>
      <c r="C144" s="921" t="s">
        <v>7</v>
      </c>
      <c r="D144" s="916">
        <v>1</v>
      </c>
      <c r="E144" s="922"/>
      <c r="F144" s="897">
        <f t="shared" ref="F144:F168" si="5">E144*D144</f>
        <v>0</v>
      </c>
    </row>
    <row r="145" spans="1:6" s="52" customFormat="1" ht="26.4">
      <c r="A145" s="893" t="s">
        <v>2159</v>
      </c>
      <c r="B145" s="920" t="s">
        <v>846</v>
      </c>
      <c r="C145" s="921"/>
      <c r="D145" s="916">
        <v>1</v>
      </c>
      <c r="E145" s="922"/>
      <c r="F145" s="897">
        <f t="shared" si="5"/>
        <v>0</v>
      </c>
    </row>
    <row r="146" spans="1:6" s="52" customFormat="1" ht="26.4">
      <c r="A146" s="893" t="s">
        <v>2160</v>
      </c>
      <c r="B146" s="920" t="s">
        <v>847</v>
      </c>
      <c r="C146" s="921" t="s">
        <v>7</v>
      </c>
      <c r="D146" s="916">
        <v>1</v>
      </c>
      <c r="E146" s="922"/>
      <c r="F146" s="897">
        <f t="shared" si="5"/>
        <v>0</v>
      </c>
    </row>
    <row r="147" spans="1:6" s="52" customFormat="1">
      <c r="A147" s="893" t="s">
        <v>2161</v>
      </c>
      <c r="B147" s="920" t="s">
        <v>848</v>
      </c>
      <c r="C147" s="921" t="s">
        <v>7</v>
      </c>
      <c r="D147" s="916">
        <v>1</v>
      </c>
      <c r="E147" s="922"/>
      <c r="F147" s="897">
        <f t="shared" si="5"/>
        <v>0</v>
      </c>
    </row>
    <row r="148" spans="1:6" s="62" customFormat="1" ht="26.4">
      <c r="A148" s="893" t="s">
        <v>2162</v>
      </c>
      <c r="B148" s="407" t="s">
        <v>832</v>
      </c>
      <c r="C148" s="906" t="s">
        <v>360</v>
      </c>
      <c r="D148" s="912">
        <v>2</v>
      </c>
      <c r="E148" s="897"/>
      <c r="F148" s="897">
        <f t="shared" si="5"/>
        <v>0</v>
      </c>
    </row>
    <row r="149" spans="1:6" s="62" customFormat="1" ht="40.200000000000003" thickBot="1">
      <c r="A149" s="932" t="s">
        <v>2163</v>
      </c>
      <c r="B149" s="431" t="s">
        <v>817</v>
      </c>
      <c r="C149" s="934" t="s">
        <v>360</v>
      </c>
      <c r="D149" s="937">
        <v>1</v>
      </c>
      <c r="E149" s="936"/>
      <c r="F149" s="936">
        <f t="shared" si="5"/>
        <v>0</v>
      </c>
    </row>
    <row r="150" spans="1:6" s="189" customFormat="1" ht="12.75" customHeight="1" thickTop="1" thickBot="1">
      <c r="A150" s="650"/>
      <c r="B150" s="1575" t="s">
        <v>137</v>
      </c>
      <c r="C150" s="1575"/>
      <c r="D150" s="1575"/>
      <c r="E150" s="1575"/>
      <c r="F150" s="865">
        <f>SUM(F132:F149)</f>
        <v>0</v>
      </c>
    </row>
    <row r="151" spans="1:6" s="27" customFormat="1" ht="13.8" thickTop="1">
      <c r="A151" s="946"/>
      <c r="B151" s="422" t="s">
        <v>833</v>
      </c>
      <c r="C151" s="948"/>
      <c r="D151" s="952"/>
      <c r="E151" s="931"/>
      <c r="F151" s="931">
        <f t="shared" si="5"/>
        <v>0</v>
      </c>
    </row>
    <row r="152" spans="1:6" s="27" customFormat="1" ht="26.4">
      <c r="A152" s="893" t="s">
        <v>2164</v>
      </c>
      <c r="B152" s="407" t="s">
        <v>849</v>
      </c>
      <c r="C152" s="906" t="s">
        <v>360</v>
      </c>
      <c r="D152" s="912">
        <v>1</v>
      </c>
      <c r="E152" s="897"/>
      <c r="F152" s="897">
        <f t="shared" si="5"/>
        <v>0</v>
      </c>
    </row>
    <row r="153" spans="1:6" s="27" customFormat="1" ht="26.4">
      <c r="A153" s="893" t="s">
        <v>2165</v>
      </c>
      <c r="B153" s="407" t="s">
        <v>850</v>
      </c>
      <c r="C153" s="906" t="s">
        <v>360</v>
      </c>
      <c r="D153" s="912">
        <v>2</v>
      </c>
      <c r="E153" s="897"/>
      <c r="F153" s="897">
        <f t="shared" si="5"/>
        <v>0</v>
      </c>
    </row>
    <row r="154" spans="1:6" s="27" customFormat="1" ht="39.6">
      <c r="A154" s="893" t="s">
        <v>2166</v>
      </c>
      <c r="B154" s="407" t="s">
        <v>851</v>
      </c>
      <c r="C154" s="906" t="s">
        <v>360</v>
      </c>
      <c r="D154" s="912">
        <v>2</v>
      </c>
      <c r="E154" s="897"/>
      <c r="F154" s="897">
        <f t="shared" si="5"/>
        <v>0</v>
      </c>
    </row>
    <row r="155" spans="1:6" s="27" customFormat="1" ht="39.6">
      <c r="A155" s="893" t="s">
        <v>2167</v>
      </c>
      <c r="B155" s="407" t="s">
        <v>2075</v>
      </c>
      <c r="C155" s="906" t="s">
        <v>360</v>
      </c>
      <c r="D155" s="912">
        <v>1</v>
      </c>
      <c r="E155" s="897"/>
      <c r="F155" s="897">
        <f t="shared" si="5"/>
        <v>0</v>
      </c>
    </row>
    <row r="156" spans="1:6" s="62" customFormat="1" ht="26.4">
      <c r="A156" s="893" t="s">
        <v>2168</v>
      </c>
      <c r="B156" s="407" t="s">
        <v>826</v>
      </c>
      <c r="C156" s="906" t="s">
        <v>360</v>
      </c>
      <c r="D156" s="912">
        <v>2</v>
      </c>
      <c r="E156" s="897"/>
      <c r="F156" s="897">
        <f t="shared" si="5"/>
        <v>0</v>
      </c>
    </row>
    <row r="157" spans="1:6" s="62" customFormat="1" ht="39.6">
      <c r="A157" s="893" t="s">
        <v>2169</v>
      </c>
      <c r="B157" s="407" t="s">
        <v>817</v>
      </c>
      <c r="C157" s="906" t="s">
        <v>360</v>
      </c>
      <c r="D157" s="912">
        <v>2</v>
      </c>
      <c r="E157" s="897"/>
      <c r="F157" s="897">
        <f t="shared" si="5"/>
        <v>0</v>
      </c>
    </row>
    <row r="158" spans="1:6" s="62" customFormat="1" ht="26.4">
      <c r="A158" s="893" t="s">
        <v>2170</v>
      </c>
      <c r="B158" s="920" t="s">
        <v>852</v>
      </c>
      <c r="C158" s="906" t="s">
        <v>360</v>
      </c>
      <c r="D158" s="912">
        <v>1</v>
      </c>
      <c r="E158" s="897"/>
      <c r="F158" s="897">
        <f t="shared" si="5"/>
        <v>0</v>
      </c>
    </row>
    <row r="159" spans="1:6" s="27" customFormat="1">
      <c r="A159" s="904"/>
      <c r="B159" s="401" t="s">
        <v>853</v>
      </c>
      <c r="C159" s="906"/>
      <c r="D159" s="912"/>
      <c r="E159" s="897"/>
      <c r="F159" s="897">
        <f t="shared" si="5"/>
        <v>0</v>
      </c>
    </row>
    <row r="160" spans="1:6" s="27" customFormat="1" ht="26.4">
      <c r="A160" s="893" t="s">
        <v>2171</v>
      </c>
      <c r="B160" s="407" t="s">
        <v>854</v>
      </c>
      <c r="C160" s="906" t="s">
        <v>360</v>
      </c>
      <c r="D160" s="912">
        <v>3</v>
      </c>
      <c r="E160" s="897"/>
      <c r="F160" s="897">
        <f t="shared" si="5"/>
        <v>0</v>
      </c>
    </row>
    <row r="161" spans="1:6" s="27" customFormat="1">
      <c r="A161" s="893" t="s">
        <v>2172</v>
      </c>
      <c r="B161" s="407" t="s">
        <v>812</v>
      </c>
      <c r="C161" s="906" t="s">
        <v>360</v>
      </c>
      <c r="D161" s="912">
        <v>6</v>
      </c>
      <c r="E161" s="897"/>
      <c r="F161" s="897">
        <f t="shared" si="5"/>
        <v>0</v>
      </c>
    </row>
    <row r="162" spans="1:6" s="27" customFormat="1" ht="39.6">
      <c r="A162" s="893" t="s">
        <v>2173</v>
      </c>
      <c r="B162" s="407" t="s">
        <v>813</v>
      </c>
      <c r="C162" s="906" t="s">
        <v>360</v>
      </c>
      <c r="D162" s="912">
        <v>6</v>
      </c>
      <c r="E162" s="897"/>
      <c r="F162" s="897">
        <f t="shared" si="5"/>
        <v>0</v>
      </c>
    </row>
    <row r="163" spans="1:6" s="27" customFormat="1" ht="39.6">
      <c r="A163" s="893" t="s">
        <v>2174</v>
      </c>
      <c r="B163" s="407" t="s">
        <v>855</v>
      </c>
      <c r="C163" s="906" t="s">
        <v>360</v>
      </c>
      <c r="D163" s="912">
        <v>3</v>
      </c>
      <c r="E163" s="897"/>
      <c r="F163" s="897">
        <f t="shared" si="5"/>
        <v>0</v>
      </c>
    </row>
    <row r="164" spans="1:6" s="27" customFormat="1">
      <c r="A164" s="893" t="s">
        <v>2175</v>
      </c>
      <c r="B164" s="407" t="s">
        <v>856</v>
      </c>
      <c r="C164" s="906" t="s">
        <v>360</v>
      </c>
      <c r="D164" s="912">
        <v>3</v>
      </c>
      <c r="E164" s="897"/>
      <c r="F164" s="897">
        <f t="shared" si="5"/>
        <v>0</v>
      </c>
    </row>
    <row r="165" spans="1:6" s="62" customFormat="1" ht="26.4">
      <c r="A165" s="893" t="s">
        <v>2176</v>
      </c>
      <c r="B165" s="407" t="s">
        <v>816</v>
      </c>
      <c r="C165" s="906" t="s">
        <v>360</v>
      </c>
      <c r="D165" s="912">
        <v>6</v>
      </c>
      <c r="E165" s="897"/>
      <c r="F165" s="897">
        <f t="shared" si="5"/>
        <v>0</v>
      </c>
    </row>
    <row r="166" spans="1:6" s="62" customFormat="1" ht="39.6">
      <c r="A166" s="893" t="s">
        <v>2177</v>
      </c>
      <c r="B166" s="407" t="s">
        <v>817</v>
      </c>
      <c r="C166" s="906" t="s">
        <v>360</v>
      </c>
      <c r="D166" s="912">
        <v>3</v>
      </c>
      <c r="E166" s="897"/>
      <c r="F166" s="897">
        <f t="shared" si="5"/>
        <v>0</v>
      </c>
    </row>
    <row r="167" spans="1:6" s="62" customFormat="1" ht="26.4">
      <c r="A167" s="893" t="s">
        <v>2178</v>
      </c>
      <c r="B167" s="407" t="s">
        <v>857</v>
      </c>
      <c r="C167" s="906" t="s">
        <v>360</v>
      </c>
      <c r="D167" s="912">
        <v>3</v>
      </c>
      <c r="E167" s="897"/>
      <c r="F167" s="897">
        <f t="shared" si="5"/>
        <v>0</v>
      </c>
    </row>
    <row r="168" spans="1:6" s="62" customFormat="1" ht="40.200000000000003" thickBot="1">
      <c r="A168" s="932" t="s">
        <v>2179</v>
      </c>
      <c r="B168" s="431" t="s">
        <v>858</v>
      </c>
      <c r="C168" s="934" t="s">
        <v>360</v>
      </c>
      <c r="D168" s="937">
        <v>3</v>
      </c>
      <c r="E168" s="936"/>
      <c r="F168" s="936">
        <f t="shared" si="5"/>
        <v>0</v>
      </c>
    </row>
    <row r="169" spans="1:6" s="189" customFormat="1" ht="12.75" customHeight="1" thickTop="1" thickBot="1">
      <c r="A169" s="650"/>
      <c r="B169" s="1575" t="s">
        <v>137</v>
      </c>
      <c r="C169" s="1575"/>
      <c r="D169" s="1575"/>
      <c r="E169" s="1575"/>
      <c r="F169" s="865">
        <f>SUM(F152:F168)</f>
        <v>0</v>
      </c>
    </row>
    <row r="170" spans="1:6" s="27" customFormat="1" ht="13.8" thickTop="1">
      <c r="A170" s="946"/>
      <c r="B170" s="422" t="s">
        <v>820</v>
      </c>
      <c r="C170" s="948"/>
      <c r="D170" s="952"/>
      <c r="E170" s="931"/>
      <c r="F170" s="931"/>
    </row>
    <row r="171" spans="1:6" s="27" customFormat="1" ht="26.4">
      <c r="A171" s="893" t="s">
        <v>2180</v>
      </c>
      <c r="B171" s="407" t="s">
        <v>859</v>
      </c>
      <c r="C171" s="906" t="s">
        <v>360</v>
      </c>
      <c r="D171" s="912">
        <v>1</v>
      </c>
      <c r="E171" s="897"/>
      <c r="F171" s="897">
        <f>E171*D171</f>
        <v>0</v>
      </c>
    </row>
    <row r="172" spans="1:6" s="27" customFormat="1">
      <c r="A172" s="893" t="s">
        <v>2181</v>
      </c>
      <c r="B172" s="407" t="s">
        <v>812</v>
      </c>
      <c r="C172" s="906" t="s">
        <v>360</v>
      </c>
      <c r="D172" s="912">
        <v>2</v>
      </c>
      <c r="E172" s="897"/>
      <c r="F172" s="897">
        <f t="shared" ref="F172:F199" si="6">E172*D172</f>
        <v>0</v>
      </c>
    </row>
    <row r="173" spans="1:6" s="27" customFormat="1" ht="39.6">
      <c r="A173" s="893" t="s">
        <v>2182</v>
      </c>
      <c r="B173" s="407" t="s">
        <v>813</v>
      </c>
      <c r="C173" s="906" t="s">
        <v>360</v>
      </c>
      <c r="D173" s="912">
        <v>2</v>
      </c>
      <c r="E173" s="897"/>
      <c r="F173" s="897">
        <f t="shared" si="6"/>
        <v>0</v>
      </c>
    </row>
    <row r="174" spans="1:6" s="27" customFormat="1" ht="39.6">
      <c r="A174" s="893" t="s">
        <v>2183</v>
      </c>
      <c r="B174" s="407" t="s">
        <v>2074</v>
      </c>
      <c r="C174" s="906" t="s">
        <v>360</v>
      </c>
      <c r="D174" s="912">
        <v>1</v>
      </c>
      <c r="E174" s="897"/>
      <c r="F174" s="897">
        <f t="shared" si="6"/>
        <v>0</v>
      </c>
    </row>
    <row r="175" spans="1:6" s="27" customFormat="1" ht="39.6">
      <c r="A175" s="893" t="s">
        <v>2184</v>
      </c>
      <c r="B175" s="407" t="s">
        <v>823</v>
      </c>
      <c r="C175" s="906" t="s">
        <v>360</v>
      </c>
      <c r="D175" s="912">
        <v>2</v>
      </c>
      <c r="E175" s="897"/>
      <c r="F175" s="897">
        <f t="shared" si="6"/>
        <v>0</v>
      </c>
    </row>
    <row r="176" spans="1:6" s="27" customFormat="1">
      <c r="A176" s="893" t="s">
        <v>2185</v>
      </c>
      <c r="B176" s="407" t="s">
        <v>844</v>
      </c>
      <c r="C176" s="906" t="s">
        <v>145</v>
      </c>
      <c r="D176" s="912">
        <v>12</v>
      </c>
      <c r="E176" s="897"/>
      <c r="F176" s="897">
        <f t="shared" si="6"/>
        <v>0</v>
      </c>
    </row>
    <row r="177" spans="1:6" s="27" customFormat="1" ht="66">
      <c r="A177" s="893" t="s">
        <v>2186</v>
      </c>
      <c r="B177" s="407" t="s">
        <v>825</v>
      </c>
      <c r="C177" s="906" t="s">
        <v>360</v>
      </c>
      <c r="D177" s="912">
        <v>1</v>
      </c>
      <c r="E177" s="897"/>
      <c r="F177" s="897">
        <f t="shared" si="6"/>
        <v>0</v>
      </c>
    </row>
    <row r="178" spans="1:6" s="62" customFormat="1" ht="39.6">
      <c r="A178" s="893" t="s">
        <v>2187</v>
      </c>
      <c r="B178" s="407" t="s">
        <v>817</v>
      </c>
      <c r="C178" s="906" t="s">
        <v>360</v>
      </c>
      <c r="D178" s="912">
        <v>1</v>
      </c>
      <c r="E178" s="897"/>
      <c r="F178" s="897">
        <f t="shared" si="6"/>
        <v>0</v>
      </c>
    </row>
    <row r="179" spans="1:6" s="62" customFormat="1" ht="26.4">
      <c r="A179" s="893" t="s">
        <v>2188</v>
      </c>
      <c r="B179" s="407" t="s">
        <v>826</v>
      </c>
      <c r="C179" s="906" t="s">
        <v>360</v>
      </c>
      <c r="D179" s="912">
        <v>2</v>
      </c>
      <c r="E179" s="897"/>
      <c r="F179" s="897">
        <f t="shared" si="6"/>
        <v>0</v>
      </c>
    </row>
    <row r="180" spans="1:6" s="62" customFormat="1" ht="39.6">
      <c r="A180" s="893" t="s">
        <v>2189</v>
      </c>
      <c r="B180" s="407" t="s">
        <v>858</v>
      </c>
      <c r="C180" s="906" t="s">
        <v>360</v>
      </c>
      <c r="D180" s="912">
        <v>1</v>
      </c>
      <c r="E180" s="897"/>
      <c r="F180" s="897">
        <f t="shared" si="6"/>
        <v>0</v>
      </c>
    </row>
    <row r="181" spans="1:6" s="27" customFormat="1">
      <c r="A181" s="904"/>
      <c r="B181" s="401" t="s">
        <v>827</v>
      </c>
      <c r="C181" s="906"/>
      <c r="D181" s="912"/>
      <c r="E181" s="897"/>
      <c r="F181" s="897">
        <f t="shared" si="6"/>
        <v>0</v>
      </c>
    </row>
    <row r="182" spans="1:6" s="27" customFormat="1">
      <c r="A182" s="893" t="s">
        <v>2190</v>
      </c>
      <c r="B182" s="407" t="s">
        <v>812</v>
      </c>
      <c r="C182" s="906"/>
      <c r="D182" s="912">
        <f>1*2</f>
        <v>2</v>
      </c>
      <c r="E182" s="897"/>
      <c r="F182" s="897">
        <f t="shared" si="6"/>
        <v>0</v>
      </c>
    </row>
    <row r="183" spans="1:6" s="52" customFormat="1" ht="26.4">
      <c r="A183" s="893" t="s">
        <v>2191</v>
      </c>
      <c r="B183" s="920" t="s">
        <v>860</v>
      </c>
      <c r="C183" s="921" t="s">
        <v>7</v>
      </c>
      <c r="D183" s="916">
        <v>1</v>
      </c>
      <c r="E183" s="922"/>
      <c r="F183" s="897">
        <f t="shared" si="6"/>
        <v>0</v>
      </c>
    </row>
    <row r="184" spans="1:6" s="52" customFormat="1" ht="26.4">
      <c r="A184" s="893" t="s">
        <v>2192</v>
      </c>
      <c r="B184" s="920" t="s">
        <v>861</v>
      </c>
      <c r="C184" s="921"/>
      <c r="D184" s="916">
        <v>1</v>
      </c>
      <c r="E184" s="922"/>
      <c r="F184" s="897">
        <f t="shared" si="6"/>
        <v>0</v>
      </c>
    </row>
    <row r="185" spans="1:6" s="52" customFormat="1" ht="26.4">
      <c r="A185" s="893" t="s">
        <v>2193</v>
      </c>
      <c r="B185" s="920" t="s">
        <v>862</v>
      </c>
      <c r="C185" s="921" t="s">
        <v>7</v>
      </c>
      <c r="D185" s="916">
        <v>1</v>
      </c>
      <c r="E185" s="922"/>
      <c r="F185" s="897">
        <f t="shared" si="6"/>
        <v>0</v>
      </c>
    </row>
    <row r="186" spans="1:6" s="52" customFormat="1">
      <c r="A186" s="893" t="s">
        <v>2194</v>
      </c>
      <c r="B186" s="920" t="s">
        <v>863</v>
      </c>
      <c r="C186" s="921" t="s">
        <v>7</v>
      </c>
      <c r="D186" s="916">
        <v>1</v>
      </c>
      <c r="E186" s="922"/>
      <c r="F186" s="897">
        <f t="shared" si="6"/>
        <v>0</v>
      </c>
    </row>
    <row r="187" spans="1:6" s="62" customFormat="1" ht="26.4">
      <c r="A187" s="893" t="s">
        <v>2195</v>
      </c>
      <c r="B187" s="407" t="s">
        <v>832</v>
      </c>
      <c r="C187" s="906" t="s">
        <v>360</v>
      </c>
      <c r="D187" s="912">
        <v>2</v>
      </c>
      <c r="E187" s="897"/>
      <c r="F187" s="897">
        <f t="shared" si="6"/>
        <v>0</v>
      </c>
    </row>
    <row r="188" spans="1:6" s="62" customFormat="1" ht="40.200000000000003" thickBot="1">
      <c r="A188" s="932" t="s">
        <v>2196</v>
      </c>
      <c r="B188" s="431" t="s">
        <v>817</v>
      </c>
      <c r="C188" s="934" t="s">
        <v>360</v>
      </c>
      <c r="D188" s="937">
        <v>1</v>
      </c>
      <c r="E188" s="936"/>
      <c r="F188" s="936">
        <f t="shared" si="6"/>
        <v>0</v>
      </c>
    </row>
    <row r="189" spans="1:6" s="189" customFormat="1" ht="12.75" customHeight="1" thickTop="1" thickBot="1">
      <c r="A189" s="650"/>
      <c r="B189" s="1575" t="s">
        <v>137</v>
      </c>
      <c r="C189" s="1575"/>
      <c r="D189" s="1575"/>
      <c r="E189" s="1575"/>
      <c r="F189" s="865">
        <f>SUM(F171:F188)</f>
        <v>0</v>
      </c>
    </row>
    <row r="190" spans="1:6" s="27" customFormat="1" ht="13.8" thickTop="1">
      <c r="A190" s="946"/>
      <c r="B190" s="422" t="s">
        <v>833</v>
      </c>
      <c r="C190" s="948"/>
      <c r="D190" s="952"/>
      <c r="E190" s="931"/>
      <c r="F190" s="931">
        <f t="shared" si="6"/>
        <v>0</v>
      </c>
    </row>
    <row r="191" spans="1:6" s="27" customFormat="1" ht="26.4">
      <c r="A191" s="893" t="s">
        <v>2197</v>
      </c>
      <c r="B191" s="407" t="s">
        <v>864</v>
      </c>
      <c r="C191" s="906" t="s">
        <v>360</v>
      </c>
      <c r="D191" s="912">
        <f>1*2</f>
        <v>2</v>
      </c>
      <c r="E191" s="897"/>
      <c r="F191" s="897">
        <f t="shared" si="6"/>
        <v>0</v>
      </c>
    </row>
    <row r="192" spans="1:6" s="27" customFormat="1" ht="26.4">
      <c r="A192" s="893" t="s">
        <v>2198</v>
      </c>
      <c r="B192" s="407" t="s">
        <v>865</v>
      </c>
      <c r="C192" s="906" t="s">
        <v>360</v>
      </c>
      <c r="D192" s="912">
        <f>2*2</f>
        <v>4</v>
      </c>
      <c r="E192" s="897"/>
      <c r="F192" s="897">
        <f t="shared" si="6"/>
        <v>0</v>
      </c>
    </row>
    <row r="193" spans="1:6" s="27" customFormat="1" ht="39.6">
      <c r="A193" s="893" t="s">
        <v>2199</v>
      </c>
      <c r="B193" s="407" t="s">
        <v>866</v>
      </c>
      <c r="C193" s="906" t="s">
        <v>360</v>
      </c>
      <c r="D193" s="912">
        <f>2*2</f>
        <v>4</v>
      </c>
      <c r="E193" s="897"/>
      <c r="F193" s="897">
        <f t="shared" si="6"/>
        <v>0</v>
      </c>
    </row>
    <row r="194" spans="1:6" s="27" customFormat="1" ht="39.6">
      <c r="A194" s="893" t="s">
        <v>2200</v>
      </c>
      <c r="B194" s="407" t="s">
        <v>2075</v>
      </c>
      <c r="C194" s="906" t="s">
        <v>360</v>
      </c>
      <c r="D194" s="912">
        <f>1*2</f>
        <v>2</v>
      </c>
      <c r="E194" s="897"/>
      <c r="F194" s="897">
        <f t="shared" si="6"/>
        <v>0</v>
      </c>
    </row>
    <row r="195" spans="1:6" s="62" customFormat="1" ht="26.4">
      <c r="A195" s="893" t="s">
        <v>2201</v>
      </c>
      <c r="B195" s="407" t="s">
        <v>826</v>
      </c>
      <c r="C195" s="906" t="s">
        <v>360</v>
      </c>
      <c r="D195" s="912">
        <f>2*2</f>
        <v>4</v>
      </c>
      <c r="E195" s="897"/>
      <c r="F195" s="897">
        <f t="shared" si="6"/>
        <v>0</v>
      </c>
    </row>
    <row r="196" spans="1:6" s="62" customFormat="1" ht="39.6">
      <c r="A196" s="893" t="s">
        <v>2202</v>
      </c>
      <c r="B196" s="407" t="s">
        <v>817</v>
      </c>
      <c r="C196" s="906" t="s">
        <v>360</v>
      </c>
      <c r="D196" s="912">
        <f>2*2</f>
        <v>4</v>
      </c>
      <c r="E196" s="897"/>
      <c r="F196" s="897">
        <f t="shared" si="6"/>
        <v>0</v>
      </c>
    </row>
    <row r="197" spans="1:6" s="62" customFormat="1" ht="26.4">
      <c r="A197" s="893" t="s">
        <v>2203</v>
      </c>
      <c r="B197" s="920" t="s">
        <v>867</v>
      </c>
      <c r="C197" s="906" t="s">
        <v>360</v>
      </c>
      <c r="D197" s="912">
        <f>2*1</f>
        <v>2</v>
      </c>
      <c r="E197" s="897"/>
      <c r="F197" s="897">
        <f t="shared" si="6"/>
        <v>0</v>
      </c>
    </row>
    <row r="198" spans="1:6" s="27" customFormat="1">
      <c r="A198" s="904"/>
      <c r="B198" s="905" t="s">
        <v>868</v>
      </c>
      <c r="C198" s="906"/>
      <c r="D198" s="896"/>
      <c r="E198" s="923"/>
      <c r="F198" s="897">
        <f t="shared" si="6"/>
        <v>0</v>
      </c>
    </row>
    <row r="199" spans="1:6" s="27" customFormat="1" ht="39.6">
      <c r="A199" s="893" t="s">
        <v>2204</v>
      </c>
      <c r="B199" s="907" t="s">
        <v>869</v>
      </c>
      <c r="C199" s="906" t="s">
        <v>53</v>
      </c>
      <c r="D199" s="912">
        <f>15000/150</f>
        <v>100</v>
      </c>
      <c r="E199" s="897"/>
      <c r="F199" s="897">
        <f t="shared" si="6"/>
        <v>0</v>
      </c>
    </row>
    <row r="200" spans="1:6" s="27" customFormat="1">
      <c r="A200" s="904"/>
      <c r="B200" s="905" t="s">
        <v>870</v>
      </c>
      <c r="C200" s="906"/>
      <c r="D200" s="908"/>
      <c r="E200" s="909"/>
      <c r="F200" s="897">
        <f>E200*D200</f>
        <v>0</v>
      </c>
    </row>
    <row r="201" spans="1:6" s="27" customFormat="1" ht="26.4">
      <c r="A201" s="908"/>
      <c r="B201" s="905" t="s">
        <v>871</v>
      </c>
      <c r="C201" s="906"/>
      <c r="D201" s="908"/>
      <c r="E201" s="909"/>
      <c r="F201" s="897">
        <f>E201*D201</f>
        <v>0</v>
      </c>
    </row>
    <row r="202" spans="1:6" s="27" customFormat="1">
      <c r="A202" s="908"/>
      <c r="B202" s="905" t="s">
        <v>872</v>
      </c>
      <c r="C202" s="906"/>
      <c r="D202" s="896"/>
      <c r="E202" s="897"/>
      <c r="F202" s="897">
        <f>E202*D202</f>
        <v>0</v>
      </c>
    </row>
    <row r="203" spans="1:6" s="27" customFormat="1">
      <c r="A203" s="908"/>
      <c r="B203" s="905" t="s">
        <v>873</v>
      </c>
      <c r="C203" s="906"/>
      <c r="D203" s="924"/>
      <c r="E203" s="897"/>
      <c r="F203" s="897"/>
    </row>
    <row r="204" spans="1:6" s="27" customFormat="1" ht="26.4">
      <c r="A204" s="893" t="s">
        <v>2205</v>
      </c>
      <c r="B204" s="907" t="s">
        <v>874</v>
      </c>
      <c r="C204" s="906" t="s">
        <v>676</v>
      </c>
      <c r="D204" s="912">
        <v>50</v>
      </c>
      <c r="E204" s="897"/>
      <c r="F204" s="897">
        <f t="shared" ref="F204:F212" si="7">E204*D204</f>
        <v>0</v>
      </c>
    </row>
    <row r="205" spans="1:6" s="27" customFormat="1">
      <c r="A205" s="904"/>
      <c r="B205" s="905" t="s">
        <v>875</v>
      </c>
      <c r="C205" s="925"/>
      <c r="D205" s="924"/>
      <c r="E205" s="897"/>
      <c r="F205" s="897">
        <f t="shared" si="7"/>
        <v>0</v>
      </c>
    </row>
    <row r="206" spans="1:6" s="27" customFormat="1" ht="26.4">
      <c r="A206" s="908"/>
      <c r="B206" s="907" t="s">
        <v>876</v>
      </c>
      <c r="C206" s="925"/>
      <c r="D206" s="896"/>
      <c r="E206" s="897"/>
      <c r="F206" s="897">
        <f t="shared" si="7"/>
        <v>0</v>
      </c>
    </row>
    <row r="207" spans="1:6" s="27" customFormat="1">
      <c r="A207" s="893" t="s">
        <v>2206</v>
      </c>
      <c r="B207" s="907" t="s">
        <v>877</v>
      </c>
      <c r="C207" s="906" t="s">
        <v>676</v>
      </c>
      <c r="D207" s="912">
        <v>50</v>
      </c>
      <c r="E207" s="897"/>
      <c r="F207" s="897">
        <f t="shared" si="7"/>
        <v>0</v>
      </c>
    </row>
    <row r="208" spans="1:6" s="27" customFormat="1">
      <c r="A208" s="904"/>
      <c r="B208" s="905" t="s">
        <v>878</v>
      </c>
      <c r="C208" s="906"/>
      <c r="D208" s="896"/>
      <c r="E208" s="897"/>
      <c r="F208" s="897">
        <f t="shared" si="7"/>
        <v>0</v>
      </c>
    </row>
    <row r="209" spans="1:6" s="27" customFormat="1">
      <c r="A209" s="908"/>
      <c r="B209" s="907" t="s">
        <v>2076</v>
      </c>
      <c r="C209" s="906"/>
      <c r="D209" s="896"/>
      <c r="E209" s="897"/>
      <c r="F209" s="897">
        <f t="shared" si="7"/>
        <v>0</v>
      </c>
    </row>
    <row r="210" spans="1:6" s="27" customFormat="1">
      <c r="A210" s="893" t="s">
        <v>2207</v>
      </c>
      <c r="B210" s="907" t="s">
        <v>880</v>
      </c>
      <c r="C210" s="906" t="s">
        <v>53</v>
      </c>
      <c r="D210" s="912">
        <v>51</v>
      </c>
      <c r="E210" s="897"/>
      <c r="F210" s="897">
        <f t="shared" si="7"/>
        <v>0</v>
      </c>
    </row>
    <row r="211" spans="1:6" s="27" customFormat="1">
      <c r="A211" s="904"/>
      <c r="B211" s="905" t="s">
        <v>881</v>
      </c>
      <c r="C211" s="906"/>
      <c r="D211" s="908"/>
      <c r="E211" s="909"/>
      <c r="F211" s="897">
        <f t="shared" si="7"/>
        <v>0</v>
      </c>
    </row>
    <row r="212" spans="1:6" s="27" customFormat="1" ht="26.4">
      <c r="A212" s="893" t="s">
        <v>2208</v>
      </c>
      <c r="B212" s="907" t="s">
        <v>882</v>
      </c>
      <c r="C212" s="906" t="s">
        <v>883</v>
      </c>
      <c r="D212" s="912">
        <v>1</v>
      </c>
      <c r="E212" s="897"/>
      <c r="F212" s="897">
        <f t="shared" si="7"/>
        <v>0</v>
      </c>
    </row>
    <row r="213" spans="1:6" s="27" customFormat="1" ht="27" thickBot="1">
      <c r="A213" s="932" t="s">
        <v>2209</v>
      </c>
      <c r="B213" s="942" t="s">
        <v>884</v>
      </c>
      <c r="C213" s="943" t="s">
        <v>67</v>
      </c>
      <c r="D213" s="944">
        <v>0.15</v>
      </c>
      <c r="E213" s="945"/>
      <c r="F213" s="936">
        <f>E212*D213</f>
        <v>0</v>
      </c>
    </row>
    <row r="214" spans="1:6" s="189" customFormat="1" ht="12.75" customHeight="1" thickTop="1" thickBot="1">
      <c r="A214" s="650"/>
      <c r="B214" s="1575" t="s">
        <v>137</v>
      </c>
      <c r="C214" s="1575"/>
      <c r="D214" s="1575"/>
      <c r="E214" s="1575"/>
      <c r="F214" s="865">
        <f>SUM(F191:F213)</f>
        <v>0</v>
      </c>
    </row>
    <row r="215" spans="1:6" s="52" customFormat="1" ht="14.4" thickTop="1" thickBot="1">
      <c r="A215" s="1577" t="s">
        <v>1608</v>
      </c>
      <c r="B215" s="1577"/>
      <c r="C215" s="1577"/>
      <c r="D215" s="1577"/>
      <c r="E215" s="1577"/>
      <c r="F215" s="1577"/>
    </row>
    <row r="216" spans="1:6" s="52" customFormat="1" ht="13.5" customHeight="1" thickTop="1" thickBot="1">
      <c r="A216" s="785" t="s">
        <v>39</v>
      </c>
      <c r="B216" s="1578" t="s">
        <v>5</v>
      </c>
      <c r="C216" s="1578"/>
      <c r="D216" s="1578"/>
      <c r="E216" s="786" t="s">
        <v>1607</v>
      </c>
      <c r="F216" s="869" t="s">
        <v>1606</v>
      </c>
    </row>
    <row r="217" spans="1:6" s="52" customFormat="1" ht="13.8" thickTop="1">
      <c r="A217" s="783">
        <v>1</v>
      </c>
      <c r="B217" s="1579" t="s">
        <v>2210</v>
      </c>
      <c r="C217" s="1579"/>
      <c r="D217" s="1579"/>
      <c r="E217" s="783" t="s">
        <v>108</v>
      </c>
      <c r="F217" s="870">
        <f>F21</f>
        <v>0</v>
      </c>
    </row>
    <row r="218" spans="1:6" s="52" customFormat="1">
      <c r="A218" s="629">
        <v>2</v>
      </c>
      <c r="B218" s="1572" t="s">
        <v>2211</v>
      </c>
      <c r="C218" s="1572"/>
      <c r="D218" s="1572"/>
      <c r="E218" s="629" t="s">
        <v>108</v>
      </c>
      <c r="F218" s="660">
        <f>F38</f>
        <v>0</v>
      </c>
    </row>
    <row r="219" spans="1:6" s="52" customFormat="1">
      <c r="A219" s="629">
        <v>3</v>
      </c>
      <c r="B219" s="1572" t="s">
        <v>2212</v>
      </c>
      <c r="C219" s="1572"/>
      <c r="D219" s="1572"/>
      <c r="E219" s="629" t="s">
        <v>108</v>
      </c>
      <c r="F219" s="660">
        <f>F67</f>
        <v>0</v>
      </c>
    </row>
    <row r="220" spans="1:6" s="52" customFormat="1">
      <c r="A220" s="629">
        <v>4</v>
      </c>
      <c r="B220" s="1572" t="s">
        <v>2213</v>
      </c>
      <c r="C220" s="1572"/>
      <c r="D220" s="1572"/>
      <c r="E220" s="629" t="s">
        <v>108</v>
      </c>
      <c r="F220" s="660">
        <f>F91</f>
        <v>0</v>
      </c>
    </row>
    <row r="221" spans="1:6" s="52" customFormat="1">
      <c r="A221" s="629">
        <v>5</v>
      </c>
      <c r="B221" s="1572" t="s">
        <v>2214</v>
      </c>
      <c r="C221" s="1572"/>
      <c r="D221" s="1572"/>
      <c r="E221" s="629" t="s">
        <v>108</v>
      </c>
      <c r="F221" s="660">
        <f>F111</f>
        <v>0</v>
      </c>
    </row>
    <row r="222" spans="1:6" s="52" customFormat="1">
      <c r="A222" s="629">
        <v>6</v>
      </c>
      <c r="B222" s="1572" t="s">
        <v>2215</v>
      </c>
      <c r="C222" s="1572"/>
      <c r="D222" s="1572"/>
      <c r="E222" s="629" t="s">
        <v>108</v>
      </c>
      <c r="F222" s="660">
        <f>F130</f>
        <v>0</v>
      </c>
    </row>
    <row r="223" spans="1:6" s="52" customFormat="1">
      <c r="A223" s="629">
        <v>7</v>
      </c>
      <c r="B223" s="1572" t="s">
        <v>2216</v>
      </c>
      <c r="C223" s="1572"/>
      <c r="D223" s="1572"/>
      <c r="E223" s="629" t="s">
        <v>108</v>
      </c>
      <c r="F223" s="660">
        <f>F150</f>
        <v>0</v>
      </c>
    </row>
    <row r="224" spans="1:6" s="52" customFormat="1">
      <c r="A224" s="629">
        <v>8</v>
      </c>
      <c r="B224" s="1572" t="s">
        <v>2217</v>
      </c>
      <c r="C224" s="1572"/>
      <c r="D224" s="1572"/>
      <c r="E224" s="629" t="s">
        <v>108</v>
      </c>
      <c r="F224" s="660">
        <f>F169</f>
        <v>0</v>
      </c>
    </row>
    <row r="225" spans="1:6" customFormat="1">
      <c r="A225" s="629">
        <v>9</v>
      </c>
      <c r="B225" s="1572" t="s">
        <v>2218</v>
      </c>
      <c r="C225" s="1572"/>
      <c r="D225" s="1572"/>
      <c r="E225" s="629" t="s">
        <v>108</v>
      </c>
      <c r="F225" s="660">
        <f>F189</f>
        <v>0</v>
      </c>
    </row>
    <row r="226" spans="1:6" customFormat="1">
      <c r="A226" s="629">
        <v>10</v>
      </c>
      <c r="B226" s="1572" t="s">
        <v>2219</v>
      </c>
      <c r="C226" s="1572"/>
      <c r="D226" s="1572"/>
      <c r="E226" s="629" t="s">
        <v>108</v>
      </c>
      <c r="F226" s="660">
        <f>F214</f>
        <v>0</v>
      </c>
    </row>
    <row r="227" spans="1:6" customFormat="1">
      <c r="A227" s="629"/>
      <c r="B227" s="1572"/>
      <c r="C227" s="1572"/>
      <c r="D227" s="1572"/>
      <c r="E227" s="629"/>
      <c r="F227" s="660"/>
    </row>
    <row r="228" spans="1:6" s="52" customFormat="1">
      <c r="A228" s="629"/>
      <c r="B228" s="1572"/>
      <c r="C228" s="1572"/>
      <c r="D228" s="1572"/>
      <c r="E228" s="629"/>
      <c r="F228" s="660"/>
    </row>
    <row r="229" spans="1:6" s="52" customFormat="1">
      <c r="A229" s="629"/>
      <c r="B229" s="1572"/>
      <c r="C229" s="1572"/>
      <c r="D229" s="1572"/>
      <c r="E229" s="629"/>
      <c r="F229" s="660"/>
    </row>
    <row r="230" spans="1:6" s="52" customFormat="1">
      <c r="A230" s="629"/>
      <c r="B230" s="1572"/>
      <c r="C230" s="1572"/>
      <c r="D230" s="1572"/>
      <c r="E230" s="629"/>
      <c r="F230" s="660"/>
    </row>
    <row r="231" spans="1:6" s="52" customFormat="1">
      <c r="A231" s="629"/>
      <c r="B231" s="1572"/>
      <c r="C231" s="1572"/>
      <c r="D231" s="1572"/>
      <c r="E231" s="629"/>
      <c r="F231" s="660"/>
    </row>
    <row r="232" spans="1:6" s="52" customFormat="1">
      <c r="A232" s="629"/>
      <c r="B232" s="1572"/>
      <c r="C232" s="1572"/>
      <c r="D232" s="1572"/>
      <c r="E232" s="629"/>
      <c r="F232" s="660"/>
    </row>
    <row r="233" spans="1:6" s="52" customFormat="1">
      <c r="A233" s="629"/>
      <c r="B233" s="1572"/>
      <c r="C233" s="1572"/>
      <c r="D233" s="1572"/>
      <c r="E233" s="629"/>
      <c r="F233" s="660"/>
    </row>
    <row r="234" spans="1:6" s="52" customFormat="1">
      <c r="A234" s="629"/>
      <c r="B234" s="1572"/>
      <c r="C234" s="1572"/>
      <c r="D234" s="1572"/>
      <c r="E234" s="629"/>
      <c r="F234" s="660"/>
    </row>
    <row r="235" spans="1:6" s="52" customFormat="1" ht="13.8" thickBot="1">
      <c r="A235" s="642"/>
      <c r="B235" s="1573"/>
      <c r="C235" s="1573"/>
      <c r="D235" s="1573"/>
      <c r="E235" s="642"/>
      <c r="F235" s="871"/>
    </row>
    <row r="236" spans="1:6" s="52" customFormat="1" ht="14.4" thickTop="1" thickBot="1">
      <c r="A236" s="1561" t="s">
        <v>109</v>
      </c>
      <c r="B236" s="1561"/>
      <c r="C236" s="1561"/>
      <c r="D236" s="1561"/>
      <c r="E236" s="954"/>
      <c r="F236" s="579">
        <f>SUM(F217:F226)</f>
        <v>0</v>
      </c>
    </row>
    <row r="237" spans="1:6" s="175" customFormat="1" ht="13.8" thickTop="1">
      <c r="A237" s="788"/>
      <c r="B237" s="789"/>
      <c r="C237" s="789"/>
      <c r="D237" s="790"/>
      <c r="E237" s="891"/>
      <c r="F237" s="791"/>
    </row>
    <row r="238" spans="1:6" s="175" customFormat="1">
      <c r="A238" s="788"/>
      <c r="B238" s="789"/>
      <c r="C238" s="789"/>
      <c r="D238" s="790"/>
      <c r="E238" s="891"/>
      <c r="F238" s="791"/>
    </row>
    <row r="239" spans="1:6" s="27" customFormat="1">
      <c r="A239" s="882"/>
      <c r="B239" s="881"/>
      <c r="C239" s="883"/>
      <c r="D239" s="884"/>
      <c r="E239" s="885"/>
      <c r="F239" s="885"/>
    </row>
  </sheetData>
  <mergeCells count="36">
    <mergeCell ref="B130:E130"/>
    <mergeCell ref="A1:F1"/>
    <mergeCell ref="A2:F2"/>
    <mergeCell ref="A3:F3"/>
    <mergeCell ref="A4:F4"/>
    <mergeCell ref="B21:E21"/>
    <mergeCell ref="B38:E38"/>
    <mergeCell ref="B67:E67"/>
    <mergeCell ref="B91:E91"/>
    <mergeCell ref="B111:E111"/>
    <mergeCell ref="B226:D226"/>
    <mergeCell ref="B227:D227"/>
    <mergeCell ref="A236:D236"/>
    <mergeCell ref="B229:D229"/>
    <mergeCell ref="B230:D230"/>
    <mergeCell ref="B231:D231"/>
    <mergeCell ref="B232:D232"/>
    <mergeCell ref="B233:D233"/>
    <mergeCell ref="B234:D234"/>
    <mergeCell ref="B235:D235"/>
    <mergeCell ref="B228:D228"/>
    <mergeCell ref="B150:E150"/>
    <mergeCell ref="B169:E169"/>
    <mergeCell ref="B189:E189"/>
    <mergeCell ref="B224:D224"/>
    <mergeCell ref="B225:D225"/>
    <mergeCell ref="B214:E214"/>
    <mergeCell ref="A215:F215"/>
    <mergeCell ref="B216:D216"/>
    <mergeCell ref="B217:D217"/>
    <mergeCell ref="B218:D218"/>
    <mergeCell ref="B219:D219"/>
    <mergeCell ref="B220:D220"/>
    <mergeCell ref="B221:D221"/>
    <mergeCell ref="B222:D222"/>
    <mergeCell ref="B223:D223"/>
  </mergeCells>
  <phoneticPr fontId="61" type="noConversion"/>
  <pageMargins left="0.7" right="0.7" top="0.75" bottom="0.75" header="0.3" footer="0.3"/>
  <pageSetup paperSize="9" scale="88" fitToHeight="0" orientation="portrait" r:id="rId1"/>
  <headerFooter alignWithMargins="0">
    <oddFooter>&amp;CPage &amp;P of &amp;N&amp;R&amp;A</oddFooter>
  </headerFooter>
  <rowBreaks count="13" manualBreakCount="13">
    <brk id="21" max="5" man="1"/>
    <brk id="38" max="5" man="1"/>
    <brk id="67" max="5" man="1"/>
    <brk id="91" max="5" man="1"/>
    <brk id="111" max="5" man="1"/>
    <brk id="130" max="5" man="1"/>
    <brk id="150" max="5" man="1"/>
    <brk id="169" max="5" man="1"/>
    <brk id="189" max="5" man="1"/>
    <brk id="214" max="5" man="1"/>
    <brk id="251" max="5" man="1"/>
    <brk id="255" max="5" man="1"/>
    <brk id="257"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39"/>
  <sheetViews>
    <sheetView view="pageBreakPreview" topLeftCell="A124" zoomScale="145" zoomScaleNormal="112" zoomScaleSheetLayoutView="145" workbookViewId="0">
      <selection activeCell="E6" sqref="E6:E123"/>
    </sheetView>
  </sheetViews>
  <sheetFormatPr defaultColWidth="9.33203125" defaultRowHeight="30" customHeight="1"/>
  <cols>
    <col min="1" max="1" width="9.33203125" style="960" customWidth="1"/>
    <col min="2" max="2" width="64.77734375" style="960" customWidth="1"/>
    <col min="3" max="3" width="8" style="961" customWidth="1"/>
    <col min="4" max="4" width="9" style="962" customWidth="1"/>
    <col min="5" max="5" width="14.6640625" style="963" customWidth="1"/>
    <col min="6" max="6" width="19.77734375" style="963" customWidth="1"/>
    <col min="7" max="16384" width="9.33203125" style="54"/>
  </cols>
  <sheetData>
    <row r="1" spans="1:6" s="172" customFormat="1" ht="15.6" thickTop="1" thickBot="1">
      <c r="A1" s="1587" t="s">
        <v>34</v>
      </c>
      <c r="B1" s="1587"/>
      <c r="C1" s="1587"/>
      <c r="D1" s="1587"/>
      <c r="E1" s="1587"/>
      <c r="F1" s="1587"/>
    </row>
    <row r="2" spans="1:6" s="207" customFormat="1" ht="14.4" thickTop="1" thickBot="1">
      <c r="A2" s="1534" t="s">
        <v>2698</v>
      </c>
      <c r="B2" s="1534"/>
      <c r="C2" s="1534"/>
      <c r="D2" s="1534"/>
      <c r="E2" s="1534"/>
      <c r="F2" s="1534"/>
    </row>
    <row r="3" spans="1:6" s="207" customFormat="1" ht="14.4" thickTop="1" thickBot="1">
      <c r="A3" s="1534" t="s">
        <v>2696</v>
      </c>
      <c r="B3" s="1534"/>
      <c r="C3" s="1534"/>
      <c r="D3" s="1534"/>
      <c r="E3" s="1534"/>
      <c r="F3" s="1534"/>
    </row>
    <row r="4" spans="1:6" s="172" customFormat="1" ht="15.6" thickTop="1" thickBot="1">
      <c r="A4" s="1588" t="s">
        <v>885</v>
      </c>
      <c r="B4" s="1588"/>
      <c r="C4" s="1588"/>
      <c r="D4" s="1588"/>
      <c r="E4" s="1588"/>
      <c r="F4" s="1588"/>
    </row>
    <row r="5" spans="1:6" s="172" customFormat="1" ht="15.6" thickTop="1" thickBot="1">
      <c r="A5" s="726" t="s">
        <v>39</v>
      </c>
      <c r="B5" s="726" t="s">
        <v>5</v>
      </c>
      <c r="C5" s="725" t="s">
        <v>40</v>
      </c>
      <c r="D5" s="726" t="s">
        <v>41</v>
      </c>
      <c r="E5" s="726" t="s">
        <v>42</v>
      </c>
      <c r="F5" s="726" t="s">
        <v>43</v>
      </c>
    </row>
    <row r="6" spans="1:6" s="53" customFormat="1" ht="16.2" thickTop="1">
      <c r="A6" s="1022"/>
      <c r="B6" s="1023" t="s">
        <v>757</v>
      </c>
      <c r="C6" s="929"/>
      <c r="D6" s="1024"/>
      <c r="E6" s="1025"/>
      <c r="F6" s="1025"/>
    </row>
    <row r="7" spans="1:6" s="53" customFormat="1" ht="15.6">
      <c r="A7" s="968"/>
      <c r="B7" s="965" t="s">
        <v>758</v>
      </c>
      <c r="C7" s="895"/>
      <c r="D7" s="966"/>
      <c r="E7" s="967"/>
      <c r="F7" s="967"/>
    </row>
    <row r="8" spans="1:6" s="53" customFormat="1" ht="52.8">
      <c r="A8" s="964" t="s">
        <v>1539</v>
      </c>
      <c r="B8" s="964" t="s">
        <v>886</v>
      </c>
      <c r="C8" s="969" t="s">
        <v>145</v>
      </c>
      <c r="D8" s="966">
        <v>2800</v>
      </c>
      <c r="E8" s="967"/>
      <c r="F8" s="967">
        <f>E8*D8</f>
        <v>0</v>
      </c>
    </row>
    <row r="9" spans="1:6" s="53" customFormat="1" ht="52.8">
      <c r="A9" s="964" t="s">
        <v>1540</v>
      </c>
      <c r="B9" s="964" t="s">
        <v>887</v>
      </c>
      <c r="C9" s="969" t="s">
        <v>145</v>
      </c>
      <c r="D9" s="966">
        <v>2800</v>
      </c>
      <c r="E9" s="967"/>
      <c r="F9" s="967">
        <f>E9*D9</f>
        <v>0</v>
      </c>
    </row>
    <row r="10" spans="1:6" s="53" customFormat="1" ht="79.2">
      <c r="A10" s="964" t="s">
        <v>1541</v>
      </c>
      <c r="B10" s="964" t="s">
        <v>761</v>
      </c>
      <c r="C10" s="969" t="s">
        <v>145</v>
      </c>
      <c r="D10" s="966">
        <v>2800</v>
      </c>
      <c r="E10" s="967"/>
      <c r="F10" s="967">
        <f>E10*D10</f>
        <v>0</v>
      </c>
    </row>
    <row r="11" spans="1:6" s="53" customFormat="1" ht="15.6">
      <c r="A11" s="904"/>
      <c r="B11" s="970" t="s">
        <v>762</v>
      </c>
      <c r="C11" s="971"/>
      <c r="D11" s="964"/>
      <c r="E11" s="967"/>
      <c r="F11" s="967"/>
    </row>
    <row r="12" spans="1:6" s="53" customFormat="1" ht="52.8">
      <c r="A12" s="972"/>
      <c r="B12" s="964" t="s">
        <v>763</v>
      </c>
      <c r="C12" s="971"/>
      <c r="D12" s="964"/>
      <c r="E12" s="967"/>
      <c r="F12" s="967"/>
    </row>
    <row r="13" spans="1:6" s="53" customFormat="1" ht="15.6">
      <c r="A13" s="972"/>
      <c r="B13" s="903" t="s">
        <v>764</v>
      </c>
      <c r="C13" s="971"/>
      <c r="D13" s="964"/>
      <c r="E13" s="967"/>
      <c r="F13" s="967"/>
    </row>
    <row r="14" spans="1:6" s="53" customFormat="1" ht="15.6">
      <c r="A14" s="972"/>
      <c r="B14" s="972" t="s">
        <v>765</v>
      </c>
      <c r="C14" s="971"/>
      <c r="D14" s="964"/>
      <c r="E14" s="967"/>
      <c r="F14" s="967"/>
    </row>
    <row r="15" spans="1:6" s="53" customFormat="1" ht="26.4">
      <c r="A15" s="972"/>
      <c r="B15" s="972" t="s">
        <v>766</v>
      </c>
      <c r="C15" s="971"/>
      <c r="D15" s="964"/>
      <c r="E15" s="967"/>
      <c r="F15" s="967"/>
    </row>
    <row r="16" spans="1:6" s="53" customFormat="1" ht="26.4">
      <c r="A16" s="972"/>
      <c r="B16" s="972" t="s">
        <v>767</v>
      </c>
      <c r="C16" s="971"/>
      <c r="D16" s="964"/>
      <c r="E16" s="967"/>
      <c r="F16" s="967"/>
    </row>
    <row r="17" spans="1:6" s="53" customFormat="1" ht="15.6">
      <c r="A17" s="972"/>
      <c r="B17" s="972" t="s">
        <v>768</v>
      </c>
      <c r="C17" s="971"/>
      <c r="D17" s="964"/>
      <c r="E17" s="967"/>
      <c r="F17" s="967"/>
    </row>
    <row r="18" spans="1:6" s="53" customFormat="1" ht="15.6">
      <c r="A18" s="964" t="s">
        <v>1542</v>
      </c>
      <c r="B18" s="972" t="s">
        <v>769</v>
      </c>
      <c r="C18" s="971" t="s">
        <v>70</v>
      </c>
      <c r="D18" s="964">
        <v>1</v>
      </c>
      <c r="E18" s="967"/>
      <c r="F18" s="967">
        <f>E18*D18</f>
        <v>0</v>
      </c>
    </row>
    <row r="19" spans="1:6" s="53" customFormat="1" ht="26.4">
      <c r="A19" s="964" t="s">
        <v>1543</v>
      </c>
      <c r="B19" s="972" t="s">
        <v>888</v>
      </c>
      <c r="C19" s="971"/>
      <c r="D19" s="964"/>
      <c r="E19" s="967"/>
      <c r="F19" s="967"/>
    </row>
    <row r="20" spans="1:6" s="53" customFormat="1" ht="15.6">
      <c r="A20" s="964" t="s">
        <v>1544</v>
      </c>
      <c r="B20" s="973" t="s">
        <v>889</v>
      </c>
      <c r="C20" s="971"/>
      <c r="D20" s="964"/>
      <c r="E20" s="967"/>
      <c r="F20" s="967"/>
    </row>
    <row r="21" spans="1:6" s="53" customFormat="1" ht="15.6">
      <c r="A21" s="964" t="s">
        <v>1545</v>
      </c>
      <c r="B21" s="973" t="s">
        <v>889</v>
      </c>
      <c r="C21" s="974"/>
      <c r="D21" s="964"/>
      <c r="E21" s="967"/>
      <c r="F21" s="967"/>
    </row>
    <row r="22" spans="1:6" s="53" customFormat="1" ht="15.6">
      <c r="A22" s="975"/>
      <c r="B22" s="975" t="s">
        <v>770</v>
      </c>
      <c r="C22" s="974"/>
      <c r="D22" s="966"/>
      <c r="E22" s="967"/>
      <c r="F22" s="967">
        <f t="shared" ref="F22:F23" si="0">E22*D22</f>
        <v>0</v>
      </c>
    </row>
    <row r="23" spans="1:6" s="53" customFormat="1" ht="53.4" thickBot="1">
      <c r="A23" s="1009" t="s">
        <v>2221</v>
      </c>
      <c r="B23" s="1009" t="s">
        <v>771</v>
      </c>
      <c r="C23" s="1010" t="s">
        <v>264</v>
      </c>
      <c r="D23" s="1011">
        <v>2800</v>
      </c>
      <c r="E23" s="1012"/>
      <c r="F23" s="1012">
        <f t="shared" si="0"/>
        <v>0</v>
      </c>
    </row>
    <row r="24" spans="1:6" s="52" customFormat="1" ht="14.4" thickTop="1" thickBot="1">
      <c r="A24" s="1558" t="s">
        <v>109</v>
      </c>
      <c r="B24" s="1558"/>
      <c r="C24" s="1558"/>
      <c r="D24" s="1558"/>
      <c r="E24" s="1036"/>
      <c r="F24" s="1037">
        <f>SUM(F8:F23)</f>
        <v>0</v>
      </c>
    </row>
    <row r="25" spans="1:6" s="53" customFormat="1" ht="16.2" thickTop="1">
      <c r="A25" s="1026"/>
      <c r="B25" s="1026" t="s">
        <v>890</v>
      </c>
      <c r="C25" s="1027"/>
      <c r="D25" s="1026"/>
      <c r="E25" s="1028"/>
      <c r="F25" s="1028"/>
    </row>
    <row r="26" spans="1:6" s="53" customFormat="1" ht="39.6">
      <c r="A26" s="976"/>
      <c r="B26" s="976" t="s">
        <v>2072</v>
      </c>
      <c r="C26" s="977"/>
      <c r="D26" s="980"/>
      <c r="E26" s="981"/>
      <c r="F26" s="981"/>
    </row>
    <row r="27" spans="1:6" s="53" customFormat="1" ht="105.6">
      <c r="A27" s="976"/>
      <c r="B27" s="976" t="s">
        <v>775</v>
      </c>
      <c r="C27" s="977"/>
      <c r="D27" s="980"/>
      <c r="E27" s="981"/>
      <c r="F27" s="981"/>
    </row>
    <row r="28" spans="1:6" s="53" customFormat="1" ht="118.8">
      <c r="A28" s="976"/>
      <c r="B28" s="972" t="s">
        <v>776</v>
      </c>
      <c r="C28" s="977"/>
      <c r="D28" s="980"/>
      <c r="E28" s="981"/>
      <c r="F28" s="981"/>
    </row>
    <row r="29" spans="1:6" s="53" customFormat="1" ht="66">
      <c r="A29" s="976"/>
      <c r="B29" s="976" t="s">
        <v>891</v>
      </c>
      <c r="C29" s="977"/>
      <c r="D29" s="980"/>
      <c r="E29" s="981"/>
      <c r="F29" s="981"/>
    </row>
    <row r="30" spans="1:6" s="53" customFormat="1" ht="15.6">
      <c r="A30" s="976" t="s">
        <v>2222</v>
      </c>
      <c r="B30" s="978" t="s">
        <v>892</v>
      </c>
      <c r="C30" s="977" t="s">
        <v>145</v>
      </c>
      <c r="D30" s="980">
        <v>2800</v>
      </c>
      <c r="E30" s="982"/>
      <c r="F30" s="981">
        <f>E30*D30</f>
        <v>0</v>
      </c>
    </row>
    <row r="31" spans="1:6" s="53" customFormat="1" ht="15.6">
      <c r="A31" s="904"/>
      <c r="B31" s="983" t="s">
        <v>781</v>
      </c>
      <c r="C31" s="977"/>
      <c r="D31" s="976"/>
      <c r="E31" s="984"/>
      <c r="F31" s="981">
        <f t="shared" ref="F31:F38" si="1">E31*D31</f>
        <v>0</v>
      </c>
    </row>
    <row r="32" spans="1:6" s="53" customFormat="1" ht="15.6">
      <c r="A32" s="978"/>
      <c r="B32" s="978" t="s">
        <v>782</v>
      </c>
      <c r="C32" s="977"/>
      <c r="D32" s="980"/>
      <c r="E32" s="981"/>
      <c r="F32" s="981">
        <f t="shared" si="1"/>
        <v>0</v>
      </c>
    </row>
    <row r="33" spans="1:6" s="53" customFormat="1" ht="15.6">
      <c r="A33" s="976" t="s">
        <v>2223</v>
      </c>
      <c r="B33" s="976" t="s">
        <v>893</v>
      </c>
      <c r="C33" s="977" t="s">
        <v>53</v>
      </c>
      <c r="D33" s="985">
        <v>10</v>
      </c>
      <c r="E33" s="981"/>
      <c r="F33" s="981">
        <f t="shared" si="1"/>
        <v>0</v>
      </c>
    </row>
    <row r="34" spans="1:6" s="53" customFormat="1" ht="15.6">
      <c r="A34" s="976" t="s">
        <v>2224</v>
      </c>
      <c r="B34" s="976" t="s">
        <v>894</v>
      </c>
      <c r="C34" s="977" t="s">
        <v>53</v>
      </c>
      <c r="D34" s="985">
        <v>10</v>
      </c>
      <c r="E34" s="981"/>
      <c r="F34" s="981">
        <f t="shared" si="1"/>
        <v>0</v>
      </c>
    </row>
    <row r="35" spans="1:6" s="53" customFormat="1" ht="15.6">
      <c r="A35" s="976" t="s">
        <v>2225</v>
      </c>
      <c r="B35" s="976" t="s">
        <v>895</v>
      </c>
      <c r="C35" s="977" t="s">
        <v>53</v>
      </c>
      <c r="D35" s="985">
        <v>1</v>
      </c>
      <c r="E35" s="981"/>
      <c r="F35" s="981">
        <f t="shared" si="1"/>
        <v>0</v>
      </c>
    </row>
    <row r="36" spans="1:6" s="53" customFormat="1" ht="15.6">
      <c r="A36" s="976" t="s">
        <v>2226</v>
      </c>
      <c r="B36" s="976" t="s">
        <v>896</v>
      </c>
      <c r="C36" s="977" t="s">
        <v>53</v>
      </c>
      <c r="D36" s="985">
        <v>1</v>
      </c>
      <c r="E36" s="981"/>
      <c r="F36" s="981">
        <f t="shared" si="1"/>
        <v>0</v>
      </c>
    </row>
    <row r="37" spans="1:6" s="53" customFormat="1" ht="15.6">
      <c r="A37" s="976" t="s">
        <v>2227</v>
      </c>
      <c r="B37" s="976" t="s">
        <v>897</v>
      </c>
      <c r="C37" s="977" t="s">
        <v>53</v>
      </c>
      <c r="D37" s="985">
        <v>5</v>
      </c>
      <c r="E37" s="981"/>
      <c r="F37" s="981">
        <f t="shared" si="1"/>
        <v>0</v>
      </c>
    </row>
    <row r="38" spans="1:6" s="53" customFormat="1" ht="16.2" thickBot="1">
      <c r="A38" s="1009" t="s">
        <v>2228</v>
      </c>
      <c r="B38" s="1009" t="s">
        <v>898</v>
      </c>
      <c r="C38" s="1010" t="s">
        <v>53</v>
      </c>
      <c r="D38" s="1013">
        <v>2</v>
      </c>
      <c r="E38" s="1014"/>
      <c r="F38" s="1014">
        <f t="shared" si="1"/>
        <v>0</v>
      </c>
    </row>
    <row r="39" spans="1:6" s="52" customFormat="1" ht="14.4" thickTop="1" thickBot="1">
      <c r="A39" s="1558" t="s">
        <v>109</v>
      </c>
      <c r="B39" s="1558"/>
      <c r="C39" s="1558"/>
      <c r="D39" s="1558"/>
      <c r="E39" s="1036"/>
      <c r="F39" s="1037">
        <f>SUM(F25:F38)</f>
        <v>0</v>
      </c>
    </row>
    <row r="40" spans="1:6" s="53" customFormat="1" ht="16.2" thickTop="1">
      <c r="A40" s="946"/>
      <c r="B40" s="1029" t="s">
        <v>801</v>
      </c>
      <c r="C40" s="1027"/>
      <c r="D40" s="1030"/>
      <c r="E40" s="1031"/>
      <c r="F40" s="1031">
        <f t="shared" ref="F40:F45" si="2">E40*D40</f>
        <v>0</v>
      </c>
    </row>
    <row r="41" spans="1:6" s="53" customFormat="1" ht="39.6">
      <c r="A41" s="976"/>
      <c r="B41" s="986" t="s">
        <v>802</v>
      </c>
      <c r="C41" s="977"/>
      <c r="D41" s="987"/>
      <c r="E41" s="981"/>
      <c r="F41" s="981">
        <f t="shared" si="2"/>
        <v>0</v>
      </c>
    </row>
    <row r="42" spans="1:6" s="53" customFormat="1" ht="52.8">
      <c r="A42" s="976"/>
      <c r="B42" s="976" t="s">
        <v>2073</v>
      </c>
      <c r="C42" s="977"/>
      <c r="D42" s="987"/>
      <c r="E42" s="981"/>
      <c r="F42" s="981">
        <f t="shared" si="2"/>
        <v>0</v>
      </c>
    </row>
    <row r="43" spans="1:6" s="53" customFormat="1" ht="26.4">
      <c r="A43" s="976"/>
      <c r="B43" s="976" t="s">
        <v>804</v>
      </c>
      <c r="C43" s="977"/>
      <c r="D43" s="987"/>
      <c r="E43" s="981"/>
      <c r="F43" s="981">
        <f t="shared" si="2"/>
        <v>0</v>
      </c>
    </row>
    <row r="44" spans="1:6" s="53" customFormat="1" ht="15.6">
      <c r="A44" s="978"/>
      <c r="B44" s="978" t="s">
        <v>805</v>
      </c>
      <c r="C44" s="977"/>
      <c r="D44" s="980"/>
      <c r="E44" s="981"/>
      <c r="F44" s="981">
        <f t="shared" si="2"/>
        <v>0</v>
      </c>
    </row>
    <row r="45" spans="1:6" s="53" customFormat="1" ht="26.4">
      <c r="A45" s="976"/>
      <c r="B45" s="976" t="s">
        <v>699</v>
      </c>
      <c r="C45" s="977"/>
      <c r="D45" s="987"/>
      <c r="E45" s="981"/>
      <c r="F45" s="981">
        <f t="shared" si="2"/>
        <v>0</v>
      </c>
    </row>
    <row r="46" spans="1:6" s="53" customFormat="1" ht="15.6">
      <c r="A46" s="976"/>
      <c r="B46" s="978" t="s">
        <v>700</v>
      </c>
      <c r="C46" s="977"/>
      <c r="D46" s="987"/>
      <c r="E46" s="981"/>
      <c r="F46" s="981"/>
    </row>
    <row r="47" spans="1:6" s="53" customFormat="1" ht="15.6">
      <c r="A47" s="976" t="s">
        <v>2229</v>
      </c>
      <c r="B47" s="976" t="s">
        <v>701</v>
      </c>
      <c r="C47" s="977" t="s">
        <v>2011</v>
      </c>
      <c r="D47" s="985">
        <f>8*10</f>
        <v>80</v>
      </c>
      <c r="E47" s="988"/>
      <c r="F47" s="981">
        <f>E47*D47</f>
        <v>0</v>
      </c>
    </row>
    <row r="48" spans="1:6" s="53" customFormat="1" ht="15.6">
      <c r="A48" s="976" t="s">
        <v>2230</v>
      </c>
      <c r="B48" s="976" t="s">
        <v>702</v>
      </c>
      <c r="C48" s="977" t="s">
        <v>2011</v>
      </c>
      <c r="D48" s="985">
        <f>0.9*10</f>
        <v>9</v>
      </c>
      <c r="E48" s="988"/>
      <c r="F48" s="981">
        <f t="shared" ref="F48:F62" si="3">E48*D48</f>
        <v>0</v>
      </c>
    </row>
    <row r="49" spans="1:6" s="53" customFormat="1" ht="15.6">
      <c r="A49" s="904"/>
      <c r="B49" s="978" t="s">
        <v>703</v>
      </c>
      <c r="C49" s="977"/>
      <c r="D49" s="985"/>
      <c r="E49" s="988"/>
      <c r="F49" s="981">
        <f t="shared" si="3"/>
        <v>0</v>
      </c>
    </row>
    <row r="50" spans="1:6" s="53" customFormat="1" ht="39.6">
      <c r="A50" s="976"/>
      <c r="B50" s="976" t="s">
        <v>704</v>
      </c>
      <c r="C50" s="977"/>
      <c r="D50" s="985"/>
      <c r="E50" s="988"/>
      <c r="F50" s="981">
        <f t="shared" si="3"/>
        <v>0</v>
      </c>
    </row>
    <row r="51" spans="1:6" s="53" customFormat="1" ht="15.6">
      <c r="A51" s="976" t="s">
        <v>2231</v>
      </c>
      <c r="B51" s="976" t="s">
        <v>705</v>
      </c>
      <c r="C51" s="977" t="s">
        <v>2011</v>
      </c>
      <c r="D51" s="989">
        <f>0.9*10</f>
        <v>9</v>
      </c>
      <c r="E51" s="988"/>
      <c r="F51" s="981">
        <f t="shared" si="3"/>
        <v>0</v>
      </c>
    </row>
    <row r="52" spans="1:6" s="53" customFormat="1" ht="15.6">
      <c r="A52" s="976" t="s">
        <v>2232</v>
      </c>
      <c r="B52" s="976" t="s">
        <v>706</v>
      </c>
      <c r="C52" s="977" t="s">
        <v>2011</v>
      </c>
      <c r="D52" s="989">
        <f>0.9*10</f>
        <v>9</v>
      </c>
      <c r="E52" s="988"/>
      <c r="F52" s="981">
        <f t="shared" si="3"/>
        <v>0</v>
      </c>
    </row>
    <row r="53" spans="1:6" s="53" customFormat="1" ht="15.6">
      <c r="A53" s="904"/>
      <c r="B53" s="978" t="s">
        <v>412</v>
      </c>
      <c r="C53" s="977"/>
      <c r="D53" s="985"/>
      <c r="E53" s="988"/>
      <c r="F53" s="981">
        <f t="shared" si="3"/>
        <v>0</v>
      </c>
    </row>
    <row r="54" spans="1:6" s="53" customFormat="1" ht="26.4">
      <c r="A54" s="976" t="s">
        <v>2233</v>
      </c>
      <c r="B54" s="723" t="s">
        <v>707</v>
      </c>
      <c r="C54" s="990" t="s">
        <v>156</v>
      </c>
      <c r="D54" s="991">
        <f>80*10</f>
        <v>800</v>
      </c>
      <c r="E54" s="992"/>
      <c r="F54" s="981">
        <f t="shared" si="3"/>
        <v>0</v>
      </c>
    </row>
    <row r="55" spans="1:6" s="53" customFormat="1" ht="15.6">
      <c r="A55" s="904"/>
      <c r="B55" s="978" t="s">
        <v>708</v>
      </c>
      <c r="C55" s="977"/>
      <c r="D55" s="985"/>
      <c r="E55" s="988"/>
      <c r="F55" s="981">
        <f t="shared" si="3"/>
        <v>0</v>
      </c>
    </row>
    <row r="56" spans="1:6" s="53" customFormat="1" ht="15.6">
      <c r="A56" s="976" t="s">
        <v>2234</v>
      </c>
      <c r="B56" s="904" t="s">
        <v>709</v>
      </c>
      <c r="C56" s="974" t="s">
        <v>2012</v>
      </c>
      <c r="D56" s="912">
        <f>20*10</f>
        <v>200</v>
      </c>
      <c r="E56" s="993"/>
      <c r="F56" s="981">
        <f t="shared" si="3"/>
        <v>0</v>
      </c>
    </row>
    <row r="57" spans="1:6" s="53" customFormat="1" ht="15.6">
      <c r="A57" s="976" t="s">
        <v>2235</v>
      </c>
      <c r="B57" s="904" t="s">
        <v>710</v>
      </c>
      <c r="C57" s="974" t="s">
        <v>2012</v>
      </c>
      <c r="D57" s="912">
        <f>20*10</f>
        <v>200</v>
      </c>
      <c r="E57" s="993"/>
      <c r="F57" s="981">
        <f t="shared" si="3"/>
        <v>0</v>
      </c>
    </row>
    <row r="58" spans="1:6" s="53" customFormat="1" ht="15.6">
      <c r="A58" s="976" t="s">
        <v>2236</v>
      </c>
      <c r="B58" s="976" t="s">
        <v>806</v>
      </c>
      <c r="C58" s="974" t="s">
        <v>2012</v>
      </c>
      <c r="D58" s="912">
        <f>20*10</f>
        <v>200</v>
      </c>
      <c r="E58" s="993"/>
      <c r="F58" s="981">
        <f t="shared" si="3"/>
        <v>0</v>
      </c>
    </row>
    <row r="59" spans="1:6" s="53" customFormat="1" ht="15.6">
      <c r="A59" s="904"/>
      <c r="B59" s="978" t="s">
        <v>712</v>
      </c>
      <c r="C59" s="977"/>
      <c r="D59" s="985"/>
      <c r="E59" s="988"/>
      <c r="F59" s="981">
        <f t="shared" si="3"/>
        <v>0</v>
      </c>
    </row>
    <row r="60" spans="1:6" s="53" customFormat="1" ht="39.6">
      <c r="A60" s="976" t="s">
        <v>2237</v>
      </c>
      <c r="B60" s="976" t="s">
        <v>713</v>
      </c>
      <c r="C60" s="977" t="s">
        <v>7</v>
      </c>
      <c r="D60" s="985">
        <v>10</v>
      </c>
      <c r="E60" s="988"/>
      <c r="F60" s="981">
        <f t="shared" si="3"/>
        <v>0</v>
      </c>
    </row>
    <row r="61" spans="1:6" s="53" customFormat="1" ht="15.6">
      <c r="A61" s="904"/>
      <c r="B61" s="978" t="s">
        <v>714</v>
      </c>
      <c r="C61" s="977"/>
      <c r="D61" s="985"/>
      <c r="E61" s="988"/>
      <c r="F61" s="981">
        <f t="shared" si="3"/>
        <v>0</v>
      </c>
    </row>
    <row r="62" spans="1:6" s="53" customFormat="1" ht="16.2" thickBot="1">
      <c r="A62" s="1009" t="s">
        <v>2238</v>
      </c>
      <c r="B62" s="1009" t="s">
        <v>715</v>
      </c>
      <c r="C62" s="1010" t="s">
        <v>7</v>
      </c>
      <c r="D62" s="1013">
        <v>5</v>
      </c>
      <c r="E62" s="1015"/>
      <c r="F62" s="1014">
        <f t="shared" si="3"/>
        <v>0</v>
      </c>
    </row>
    <row r="63" spans="1:6" s="52" customFormat="1" ht="14.4" thickTop="1" thickBot="1">
      <c r="A63" s="1558" t="s">
        <v>109</v>
      </c>
      <c r="B63" s="1558"/>
      <c r="C63" s="1558"/>
      <c r="D63" s="1558"/>
      <c r="E63" s="1036"/>
      <c r="F63" s="1037">
        <f>SUM(F41:F62)</f>
        <v>0</v>
      </c>
    </row>
    <row r="64" spans="1:6" s="53" customFormat="1" ht="16.2" thickTop="1">
      <c r="A64" s="946"/>
      <c r="B64" s="1032" t="s">
        <v>807</v>
      </c>
      <c r="C64" s="1027"/>
      <c r="D64" s="1033"/>
      <c r="E64" s="1031"/>
      <c r="F64" s="1031">
        <f>E64*D64</f>
        <v>0</v>
      </c>
    </row>
    <row r="65" spans="1:6" s="173" customFormat="1" ht="26.4">
      <c r="A65" s="995"/>
      <c r="B65" s="996" t="s">
        <v>720</v>
      </c>
      <c r="C65" s="997"/>
      <c r="D65" s="995"/>
      <c r="E65" s="998"/>
      <c r="F65" s="981">
        <f>E65*D65</f>
        <v>0</v>
      </c>
    </row>
    <row r="66" spans="1:6" s="173" customFormat="1" ht="52.8">
      <c r="A66" s="995"/>
      <c r="B66" s="996" t="s">
        <v>808</v>
      </c>
      <c r="C66" s="997"/>
      <c r="D66" s="995"/>
      <c r="E66" s="998"/>
      <c r="F66" s="981">
        <f>E66*D66</f>
        <v>0</v>
      </c>
    </row>
    <row r="67" spans="1:6" s="173" customFormat="1" ht="26.4">
      <c r="A67" s="995"/>
      <c r="B67" s="996" t="s">
        <v>809</v>
      </c>
      <c r="C67" s="997"/>
      <c r="D67" s="995"/>
      <c r="E67" s="998"/>
      <c r="F67" s="981">
        <f>E67*D67</f>
        <v>0</v>
      </c>
    </row>
    <row r="68" spans="1:6" s="53" customFormat="1" ht="15.6">
      <c r="A68" s="995"/>
      <c r="B68" s="994" t="s">
        <v>899</v>
      </c>
      <c r="C68" s="977"/>
      <c r="D68" s="985"/>
      <c r="E68" s="981"/>
      <c r="F68" s="981">
        <f t="shared" ref="F68:F89" si="4">E68*D68</f>
        <v>0</v>
      </c>
    </row>
    <row r="69" spans="1:6" s="53" customFormat="1" ht="26.4">
      <c r="A69" s="976" t="s">
        <v>2239</v>
      </c>
      <c r="B69" s="999" t="s">
        <v>900</v>
      </c>
      <c r="C69" s="977" t="s">
        <v>360</v>
      </c>
      <c r="D69" s="985">
        <f>1*2</f>
        <v>2</v>
      </c>
      <c r="E69" s="981"/>
      <c r="F69" s="981">
        <f t="shared" si="4"/>
        <v>0</v>
      </c>
    </row>
    <row r="70" spans="1:6" s="53" customFormat="1" ht="15.6">
      <c r="A70" s="976" t="s">
        <v>2240</v>
      </c>
      <c r="B70" s="999" t="s">
        <v>812</v>
      </c>
      <c r="C70" s="977" t="s">
        <v>360</v>
      </c>
      <c r="D70" s="985">
        <f>2*2</f>
        <v>4</v>
      </c>
      <c r="E70" s="981"/>
      <c r="F70" s="981">
        <f t="shared" si="4"/>
        <v>0</v>
      </c>
    </row>
    <row r="71" spans="1:6" s="53" customFormat="1" ht="26.4">
      <c r="A71" s="976" t="s">
        <v>2241</v>
      </c>
      <c r="B71" s="999" t="s">
        <v>813</v>
      </c>
      <c r="C71" s="977" t="s">
        <v>360</v>
      </c>
      <c r="D71" s="985">
        <f>2*2</f>
        <v>4</v>
      </c>
      <c r="E71" s="981"/>
      <c r="F71" s="981">
        <f t="shared" si="4"/>
        <v>0</v>
      </c>
    </row>
    <row r="72" spans="1:6" s="53" customFormat="1" ht="26.4">
      <c r="A72" s="976" t="s">
        <v>2242</v>
      </c>
      <c r="B72" s="999" t="s">
        <v>855</v>
      </c>
      <c r="C72" s="977" t="s">
        <v>360</v>
      </c>
      <c r="D72" s="985">
        <f>2*4</f>
        <v>8</v>
      </c>
      <c r="E72" s="981"/>
      <c r="F72" s="981">
        <f t="shared" si="4"/>
        <v>0</v>
      </c>
    </row>
    <row r="73" spans="1:6" s="53" customFormat="1" ht="15.6">
      <c r="A73" s="976" t="s">
        <v>2243</v>
      </c>
      <c r="B73" s="999" t="s">
        <v>856</v>
      </c>
      <c r="C73" s="977" t="s">
        <v>360</v>
      </c>
      <c r="D73" s="985">
        <f>2*4</f>
        <v>8</v>
      </c>
      <c r="E73" s="981"/>
      <c r="F73" s="981">
        <f t="shared" si="4"/>
        <v>0</v>
      </c>
    </row>
    <row r="74" spans="1:6" s="174" customFormat="1" ht="26.4">
      <c r="A74" s="976" t="s">
        <v>2244</v>
      </c>
      <c r="B74" s="999" t="s">
        <v>816</v>
      </c>
      <c r="C74" s="977" t="s">
        <v>360</v>
      </c>
      <c r="D74" s="985">
        <f>2*2</f>
        <v>4</v>
      </c>
      <c r="E74" s="1000"/>
      <c r="F74" s="981">
        <f t="shared" si="4"/>
        <v>0</v>
      </c>
    </row>
    <row r="75" spans="1:6" s="174" customFormat="1" ht="26.4">
      <c r="A75" s="976" t="s">
        <v>2245</v>
      </c>
      <c r="B75" s="999" t="s">
        <v>817</v>
      </c>
      <c r="C75" s="977" t="s">
        <v>360</v>
      </c>
      <c r="D75" s="985">
        <f>1*2</f>
        <v>2</v>
      </c>
      <c r="E75" s="1000"/>
      <c r="F75" s="981">
        <f t="shared" si="4"/>
        <v>0</v>
      </c>
    </row>
    <row r="76" spans="1:6" s="174" customFormat="1" ht="26.4">
      <c r="A76" s="976" t="s">
        <v>2246</v>
      </c>
      <c r="B76" s="999" t="s">
        <v>901</v>
      </c>
      <c r="C76" s="977" t="s">
        <v>360</v>
      </c>
      <c r="D76" s="985">
        <f>1*2</f>
        <v>2</v>
      </c>
      <c r="E76" s="1000"/>
      <c r="F76" s="981">
        <f t="shared" si="4"/>
        <v>0</v>
      </c>
    </row>
    <row r="77" spans="1:6" s="174" customFormat="1" ht="39.6">
      <c r="A77" s="976" t="s">
        <v>2247</v>
      </c>
      <c r="B77" s="999" t="s">
        <v>902</v>
      </c>
      <c r="C77" s="977" t="s">
        <v>360</v>
      </c>
      <c r="D77" s="985">
        <f>1*2</f>
        <v>2</v>
      </c>
      <c r="E77" s="1000"/>
      <c r="F77" s="981">
        <f t="shared" si="4"/>
        <v>0</v>
      </c>
    </row>
    <row r="78" spans="1:6" s="53" customFormat="1" ht="15.6">
      <c r="A78" s="904"/>
      <c r="B78" s="994" t="s">
        <v>820</v>
      </c>
      <c r="C78" s="977"/>
      <c r="D78" s="985"/>
      <c r="E78" s="981"/>
      <c r="F78" s="981">
        <f t="shared" si="4"/>
        <v>0</v>
      </c>
    </row>
    <row r="79" spans="1:6" s="53" customFormat="1" ht="26.4">
      <c r="A79" s="976" t="s">
        <v>2248</v>
      </c>
      <c r="B79" s="999" t="s">
        <v>903</v>
      </c>
      <c r="C79" s="977" t="s">
        <v>360</v>
      </c>
      <c r="D79" s="985">
        <f>2*1</f>
        <v>2</v>
      </c>
      <c r="E79" s="981"/>
      <c r="F79" s="981">
        <f t="shared" si="4"/>
        <v>0</v>
      </c>
    </row>
    <row r="80" spans="1:6" s="53" customFormat="1" ht="15.6">
      <c r="A80" s="976" t="s">
        <v>2249</v>
      </c>
      <c r="B80" s="999" t="s">
        <v>812</v>
      </c>
      <c r="C80" s="977" t="s">
        <v>360</v>
      </c>
      <c r="D80" s="985">
        <f>2*2</f>
        <v>4</v>
      </c>
      <c r="E80" s="981"/>
      <c r="F80" s="981">
        <f t="shared" si="4"/>
        <v>0</v>
      </c>
    </row>
    <row r="81" spans="1:6" s="53" customFormat="1" ht="26.4">
      <c r="A81" s="976" t="s">
        <v>2250</v>
      </c>
      <c r="B81" s="999" t="s">
        <v>813</v>
      </c>
      <c r="C81" s="977" t="s">
        <v>360</v>
      </c>
      <c r="D81" s="985">
        <f>2*2</f>
        <v>4</v>
      </c>
      <c r="E81" s="981"/>
      <c r="F81" s="981">
        <f t="shared" si="4"/>
        <v>0</v>
      </c>
    </row>
    <row r="82" spans="1:6" s="53" customFormat="1" ht="27" thickBot="1">
      <c r="A82" s="1009" t="s">
        <v>2251</v>
      </c>
      <c r="B82" s="1016" t="s">
        <v>2074</v>
      </c>
      <c r="C82" s="1010" t="s">
        <v>360</v>
      </c>
      <c r="D82" s="1013">
        <f>1*2</f>
        <v>2</v>
      </c>
      <c r="E82" s="1014"/>
      <c r="F82" s="1014">
        <f t="shared" si="4"/>
        <v>0</v>
      </c>
    </row>
    <row r="83" spans="1:6" s="52" customFormat="1" ht="14.4" thickTop="1" thickBot="1">
      <c r="A83" s="1558" t="s">
        <v>109</v>
      </c>
      <c r="B83" s="1558"/>
      <c r="C83" s="1558"/>
      <c r="D83" s="1558"/>
      <c r="E83" s="1036"/>
      <c r="F83" s="1037">
        <f>SUM(F64:F82)</f>
        <v>0</v>
      </c>
    </row>
    <row r="84" spans="1:6" s="53" customFormat="1" ht="27" thickTop="1">
      <c r="A84" s="1034" t="s">
        <v>2252</v>
      </c>
      <c r="B84" s="1035" t="s">
        <v>823</v>
      </c>
      <c r="C84" s="1027" t="s">
        <v>360</v>
      </c>
      <c r="D84" s="1033">
        <v>2</v>
      </c>
      <c r="E84" s="1031"/>
      <c r="F84" s="1031">
        <f t="shared" si="4"/>
        <v>0</v>
      </c>
    </row>
    <row r="85" spans="1:6" s="53" customFormat="1" ht="15.6">
      <c r="A85" s="976" t="s">
        <v>2253</v>
      </c>
      <c r="B85" s="999" t="s">
        <v>824</v>
      </c>
      <c r="C85" s="977" t="s">
        <v>145</v>
      </c>
      <c r="D85" s="985">
        <f>12*2</f>
        <v>24</v>
      </c>
      <c r="E85" s="981"/>
      <c r="F85" s="981">
        <f t="shared" si="4"/>
        <v>0</v>
      </c>
    </row>
    <row r="86" spans="1:6" s="53" customFormat="1" ht="52.8">
      <c r="A86" s="976" t="s">
        <v>2254</v>
      </c>
      <c r="B86" s="999" t="s">
        <v>825</v>
      </c>
      <c r="C86" s="977" t="s">
        <v>360</v>
      </c>
      <c r="D86" s="985">
        <v>2</v>
      </c>
      <c r="E86" s="981"/>
      <c r="F86" s="981">
        <f t="shared" si="4"/>
        <v>0</v>
      </c>
    </row>
    <row r="87" spans="1:6" s="174" customFormat="1" ht="26.4">
      <c r="A87" s="976" t="s">
        <v>2255</v>
      </c>
      <c r="B87" s="999" t="s">
        <v>817</v>
      </c>
      <c r="C87" s="977" t="s">
        <v>360</v>
      </c>
      <c r="D87" s="985">
        <v>2</v>
      </c>
      <c r="E87" s="1000"/>
      <c r="F87" s="981">
        <f t="shared" si="4"/>
        <v>0</v>
      </c>
    </row>
    <row r="88" spans="1:6" s="174" customFormat="1" ht="26.4">
      <c r="A88" s="976" t="s">
        <v>2256</v>
      </c>
      <c r="B88" s="999" t="s">
        <v>826</v>
      </c>
      <c r="C88" s="977" t="s">
        <v>360</v>
      </c>
      <c r="D88" s="985">
        <v>4</v>
      </c>
      <c r="E88" s="981"/>
      <c r="F88" s="981">
        <f t="shared" si="4"/>
        <v>0</v>
      </c>
    </row>
    <row r="89" spans="1:6" s="174" customFormat="1" ht="39.6">
      <c r="A89" s="976" t="s">
        <v>2257</v>
      </c>
      <c r="B89" s="999" t="s">
        <v>902</v>
      </c>
      <c r="C89" s="977" t="s">
        <v>360</v>
      </c>
      <c r="D89" s="985">
        <v>2</v>
      </c>
      <c r="E89" s="981"/>
      <c r="F89" s="981">
        <f t="shared" si="4"/>
        <v>0</v>
      </c>
    </row>
    <row r="90" spans="1:6" s="53" customFormat="1" ht="15.6">
      <c r="A90" s="904"/>
      <c r="B90" s="994" t="s">
        <v>827</v>
      </c>
      <c r="C90" s="977"/>
      <c r="D90" s="985"/>
      <c r="E90" s="981"/>
      <c r="F90" s="981"/>
    </row>
    <row r="91" spans="1:6" s="53" customFormat="1" ht="15.6">
      <c r="A91" s="976" t="s">
        <v>2258</v>
      </c>
      <c r="B91" s="999" t="s">
        <v>812</v>
      </c>
      <c r="C91" s="977"/>
      <c r="D91" s="985">
        <f>1*2</f>
        <v>2</v>
      </c>
      <c r="E91" s="981"/>
      <c r="F91" s="981">
        <f>E91*D91</f>
        <v>0</v>
      </c>
    </row>
    <row r="92" spans="1:6" s="173" customFormat="1" ht="26.4">
      <c r="A92" s="976" t="s">
        <v>2259</v>
      </c>
      <c r="B92" s="1001" t="s">
        <v>904</v>
      </c>
      <c r="C92" s="1002" t="s">
        <v>7</v>
      </c>
      <c r="D92" s="995">
        <v>1</v>
      </c>
      <c r="E92" s="1003"/>
      <c r="F92" s="981">
        <f t="shared" ref="F92:F108" si="5">E92*D92</f>
        <v>0</v>
      </c>
    </row>
    <row r="93" spans="1:6" s="173" customFormat="1" ht="26.4">
      <c r="A93" s="976" t="s">
        <v>2260</v>
      </c>
      <c r="B93" s="1001" t="s">
        <v>905</v>
      </c>
      <c r="C93" s="1002"/>
      <c r="D93" s="995">
        <v>1</v>
      </c>
      <c r="E93" s="1003"/>
      <c r="F93" s="981">
        <f t="shared" si="5"/>
        <v>0</v>
      </c>
    </row>
    <row r="94" spans="1:6" s="173" customFormat="1" ht="26.4">
      <c r="A94" s="976" t="s">
        <v>2261</v>
      </c>
      <c r="B94" s="1001" t="s">
        <v>906</v>
      </c>
      <c r="C94" s="1002" t="s">
        <v>7</v>
      </c>
      <c r="D94" s="995">
        <v>1</v>
      </c>
      <c r="E94" s="1003"/>
      <c r="F94" s="981">
        <f t="shared" si="5"/>
        <v>0</v>
      </c>
    </row>
    <row r="95" spans="1:6" s="173" customFormat="1" ht="14.4">
      <c r="A95" s="976" t="s">
        <v>2262</v>
      </c>
      <c r="B95" s="1001" t="s">
        <v>907</v>
      </c>
      <c r="C95" s="1002" t="s">
        <v>7</v>
      </c>
      <c r="D95" s="995">
        <v>1</v>
      </c>
      <c r="E95" s="1003"/>
      <c r="F95" s="981">
        <f t="shared" si="5"/>
        <v>0</v>
      </c>
    </row>
    <row r="96" spans="1:6" s="174" customFormat="1" ht="26.4">
      <c r="A96" s="976" t="s">
        <v>2263</v>
      </c>
      <c r="B96" s="999" t="s">
        <v>832</v>
      </c>
      <c r="C96" s="977" t="s">
        <v>360</v>
      </c>
      <c r="D96" s="985">
        <v>2</v>
      </c>
      <c r="E96" s="981"/>
      <c r="F96" s="981">
        <f t="shared" si="5"/>
        <v>0</v>
      </c>
    </row>
    <row r="97" spans="1:6" s="174" customFormat="1" ht="26.4">
      <c r="A97" s="976" t="s">
        <v>2264</v>
      </c>
      <c r="B97" s="999" t="s">
        <v>817</v>
      </c>
      <c r="C97" s="977" t="s">
        <v>360</v>
      </c>
      <c r="D97" s="985">
        <v>1</v>
      </c>
      <c r="E97" s="981"/>
      <c r="F97" s="981">
        <f t="shared" si="5"/>
        <v>0</v>
      </c>
    </row>
    <row r="98" spans="1:6" s="53" customFormat="1" ht="15.6">
      <c r="A98" s="904"/>
      <c r="B98" s="994" t="s">
        <v>833</v>
      </c>
      <c r="C98" s="977"/>
      <c r="D98" s="985"/>
      <c r="E98" s="981"/>
      <c r="F98" s="981">
        <f t="shared" si="5"/>
        <v>0</v>
      </c>
    </row>
    <row r="99" spans="1:6" s="53" customFormat="1" ht="26.4">
      <c r="A99" s="976" t="s">
        <v>2265</v>
      </c>
      <c r="B99" s="999" t="s">
        <v>908</v>
      </c>
      <c r="C99" s="977" t="s">
        <v>360</v>
      </c>
      <c r="D99" s="985">
        <f>1*2</f>
        <v>2</v>
      </c>
      <c r="E99" s="981"/>
      <c r="F99" s="981">
        <f t="shared" si="5"/>
        <v>0</v>
      </c>
    </row>
    <row r="100" spans="1:6" s="53" customFormat="1" ht="15.6">
      <c r="A100" s="976" t="s">
        <v>2266</v>
      </c>
      <c r="B100" s="999" t="s">
        <v>909</v>
      </c>
      <c r="C100" s="977" t="s">
        <v>360</v>
      </c>
      <c r="D100" s="985">
        <f>2*2</f>
        <v>4</v>
      </c>
      <c r="E100" s="981"/>
      <c r="F100" s="981">
        <f t="shared" si="5"/>
        <v>0</v>
      </c>
    </row>
    <row r="101" spans="1:6" s="53" customFormat="1" ht="27" thickBot="1">
      <c r="A101" s="1009" t="s">
        <v>2267</v>
      </c>
      <c r="B101" s="1016" t="s">
        <v>910</v>
      </c>
      <c r="C101" s="1010" t="s">
        <v>360</v>
      </c>
      <c r="D101" s="1013">
        <f>2*2</f>
        <v>4</v>
      </c>
      <c r="E101" s="1014"/>
      <c r="F101" s="1014">
        <f t="shared" si="5"/>
        <v>0</v>
      </c>
    </row>
    <row r="102" spans="1:6" s="52" customFormat="1" ht="14.4" thickTop="1" thickBot="1">
      <c r="A102" s="1558" t="s">
        <v>109</v>
      </c>
      <c r="B102" s="1558"/>
      <c r="C102" s="1558"/>
      <c r="D102" s="1558"/>
      <c r="E102" s="1036"/>
      <c r="F102" s="1037">
        <f>SUM(F84:F101)</f>
        <v>0</v>
      </c>
    </row>
    <row r="103" spans="1:6" s="53" customFormat="1" ht="27" thickTop="1">
      <c r="A103" s="1034" t="s">
        <v>2268</v>
      </c>
      <c r="B103" s="1035" t="s">
        <v>2075</v>
      </c>
      <c r="C103" s="1027" t="s">
        <v>360</v>
      </c>
      <c r="D103" s="1033">
        <f>1*2</f>
        <v>2</v>
      </c>
      <c r="E103" s="1031"/>
      <c r="F103" s="1031">
        <f t="shared" si="5"/>
        <v>0</v>
      </c>
    </row>
    <row r="104" spans="1:6" s="174" customFormat="1" ht="26.4">
      <c r="A104" s="976" t="s">
        <v>2269</v>
      </c>
      <c r="B104" s="999" t="s">
        <v>826</v>
      </c>
      <c r="C104" s="977" t="s">
        <v>360</v>
      </c>
      <c r="D104" s="985">
        <f>2*2</f>
        <v>4</v>
      </c>
      <c r="E104" s="981"/>
      <c r="F104" s="981">
        <f t="shared" si="5"/>
        <v>0</v>
      </c>
    </row>
    <row r="105" spans="1:6" s="174" customFormat="1" ht="26.4">
      <c r="A105" s="976" t="s">
        <v>2271</v>
      </c>
      <c r="B105" s="999" t="s">
        <v>817</v>
      </c>
      <c r="C105" s="977" t="s">
        <v>360</v>
      </c>
      <c r="D105" s="985">
        <f>2*2</f>
        <v>4</v>
      </c>
      <c r="E105" s="981"/>
      <c r="F105" s="981">
        <f t="shared" si="5"/>
        <v>0</v>
      </c>
    </row>
    <row r="106" spans="1:6" s="174" customFormat="1" ht="26.4">
      <c r="A106" s="976" t="s">
        <v>2270</v>
      </c>
      <c r="B106" s="1001" t="s">
        <v>911</v>
      </c>
      <c r="C106" s="977" t="s">
        <v>360</v>
      </c>
      <c r="D106" s="985">
        <f>2*1</f>
        <v>2</v>
      </c>
      <c r="E106" s="981"/>
      <c r="F106" s="981">
        <f t="shared" si="5"/>
        <v>0</v>
      </c>
    </row>
    <row r="107" spans="1:6" s="53" customFormat="1" ht="15.6">
      <c r="A107" s="904"/>
      <c r="B107" s="978" t="s">
        <v>868</v>
      </c>
      <c r="C107" s="977"/>
      <c r="D107" s="980"/>
      <c r="E107" s="1004"/>
      <c r="F107" s="981">
        <f t="shared" si="5"/>
        <v>0</v>
      </c>
    </row>
    <row r="108" spans="1:6" s="53" customFormat="1" ht="39.6">
      <c r="A108" s="976" t="s">
        <v>2271</v>
      </c>
      <c r="B108" s="976" t="s">
        <v>869</v>
      </c>
      <c r="C108" s="977" t="s">
        <v>53</v>
      </c>
      <c r="D108" s="987">
        <f>2800/150</f>
        <v>18.666666666666668</v>
      </c>
      <c r="E108" s="981"/>
      <c r="F108" s="981">
        <f t="shared" si="5"/>
        <v>0</v>
      </c>
    </row>
    <row r="109" spans="1:6" s="53" customFormat="1" ht="15.6">
      <c r="A109" s="904"/>
      <c r="B109" s="978" t="s">
        <v>870</v>
      </c>
      <c r="C109" s="977"/>
      <c r="D109" s="978"/>
      <c r="E109" s="979"/>
      <c r="F109" s="981">
        <f>E109*D109</f>
        <v>0</v>
      </c>
    </row>
    <row r="110" spans="1:6" s="53" customFormat="1" ht="26.4">
      <c r="A110" s="978"/>
      <c r="B110" s="978" t="s">
        <v>871</v>
      </c>
      <c r="C110" s="977"/>
      <c r="D110" s="978"/>
      <c r="E110" s="979"/>
      <c r="F110" s="981">
        <f>E110*D110</f>
        <v>0</v>
      </c>
    </row>
    <row r="111" spans="1:6" s="53" customFormat="1" ht="15.6">
      <c r="A111" s="978"/>
      <c r="B111" s="978" t="s">
        <v>872</v>
      </c>
      <c r="C111" s="977"/>
      <c r="D111" s="980"/>
      <c r="E111" s="981"/>
      <c r="F111" s="981">
        <f>E111*D111</f>
        <v>0</v>
      </c>
    </row>
    <row r="112" spans="1:6" s="53" customFormat="1" ht="15.6">
      <c r="A112" s="978"/>
      <c r="B112" s="978" t="s">
        <v>873</v>
      </c>
      <c r="C112" s="977"/>
      <c r="D112" s="1005"/>
      <c r="E112" s="981"/>
      <c r="F112" s="981"/>
    </row>
    <row r="113" spans="1:6" s="53" customFormat="1" ht="26.4">
      <c r="A113" s="976" t="s">
        <v>2272</v>
      </c>
      <c r="B113" s="976" t="s">
        <v>874</v>
      </c>
      <c r="C113" s="977" t="s">
        <v>676</v>
      </c>
      <c r="D113" s="987">
        <v>20</v>
      </c>
      <c r="E113" s="981"/>
      <c r="F113" s="981">
        <f>E113*D113</f>
        <v>0</v>
      </c>
    </row>
    <row r="114" spans="1:6" s="53" customFormat="1" ht="15.6">
      <c r="A114" s="904"/>
      <c r="B114" s="978" t="s">
        <v>875</v>
      </c>
      <c r="C114" s="1006"/>
      <c r="D114" s="1005"/>
      <c r="E114" s="981"/>
      <c r="F114" s="981">
        <f t="shared" ref="F114:F122" si="6">E114*D114</f>
        <v>0</v>
      </c>
    </row>
    <row r="115" spans="1:6" s="53" customFormat="1" ht="26.4">
      <c r="A115" s="978"/>
      <c r="B115" s="976" t="s">
        <v>876</v>
      </c>
      <c r="C115" s="1006"/>
      <c r="D115" s="980"/>
      <c r="E115" s="981"/>
      <c r="F115" s="981">
        <f t="shared" si="6"/>
        <v>0</v>
      </c>
    </row>
    <row r="116" spans="1:6" s="53" customFormat="1" ht="15.6">
      <c r="A116" s="976" t="s">
        <v>2273</v>
      </c>
      <c r="B116" s="976" t="s">
        <v>912</v>
      </c>
      <c r="C116" s="977" t="s">
        <v>676</v>
      </c>
      <c r="D116" s="987">
        <v>20</v>
      </c>
      <c r="E116" s="981"/>
      <c r="F116" s="981">
        <f t="shared" si="6"/>
        <v>0</v>
      </c>
    </row>
    <row r="117" spans="1:6" s="53" customFormat="1" ht="15.6">
      <c r="A117" s="904"/>
      <c r="B117" s="978" t="s">
        <v>878</v>
      </c>
      <c r="C117" s="977"/>
      <c r="D117" s="980"/>
      <c r="E117" s="981"/>
      <c r="F117" s="981">
        <f t="shared" si="6"/>
        <v>0</v>
      </c>
    </row>
    <row r="118" spans="1:6" s="53" customFormat="1" ht="15.6">
      <c r="A118" s="978"/>
      <c r="B118" s="976" t="s">
        <v>2076</v>
      </c>
      <c r="C118" s="977"/>
      <c r="D118" s="980"/>
      <c r="E118" s="981"/>
      <c r="F118" s="981">
        <f t="shared" si="6"/>
        <v>0</v>
      </c>
    </row>
    <row r="119" spans="1:6" s="53" customFormat="1" ht="15.6">
      <c r="A119" s="976" t="s">
        <v>2274</v>
      </c>
      <c r="B119" s="904" t="s">
        <v>913</v>
      </c>
      <c r="C119" s="974" t="s">
        <v>53</v>
      </c>
      <c r="D119" s="1007">
        <v>20</v>
      </c>
      <c r="E119" s="967"/>
      <c r="F119" s="981">
        <f t="shared" si="6"/>
        <v>0</v>
      </c>
    </row>
    <row r="120" spans="1:6" s="53" customFormat="1" ht="15.6">
      <c r="A120" s="904"/>
      <c r="B120" s="975" t="s">
        <v>881</v>
      </c>
      <c r="C120" s="974"/>
      <c r="D120" s="975"/>
      <c r="E120" s="1008"/>
      <c r="F120" s="981">
        <f t="shared" si="6"/>
        <v>0</v>
      </c>
    </row>
    <row r="121" spans="1:6" s="53" customFormat="1" ht="26.4">
      <c r="A121" s="976" t="s">
        <v>2275</v>
      </c>
      <c r="B121" s="904" t="s">
        <v>914</v>
      </c>
      <c r="C121" s="974" t="s">
        <v>883</v>
      </c>
      <c r="D121" s="1007">
        <v>1</v>
      </c>
      <c r="E121" s="967"/>
      <c r="F121" s="981">
        <f t="shared" si="6"/>
        <v>0</v>
      </c>
    </row>
    <row r="122" spans="1:6" s="53" customFormat="1" ht="27" thickBot="1">
      <c r="A122" s="1009" t="s">
        <v>2276</v>
      </c>
      <c r="B122" s="1017" t="s">
        <v>884</v>
      </c>
      <c r="C122" s="1018" t="s">
        <v>67</v>
      </c>
      <c r="D122" s="1019">
        <v>0.15</v>
      </c>
      <c r="E122" s="1020"/>
      <c r="F122" s="1014">
        <f t="shared" si="6"/>
        <v>0</v>
      </c>
    </row>
    <row r="123" spans="1:6" s="52" customFormat="1" ht="14.4" thickTop="1" thickBot="1">
      <c r="A123" s="1558" t="s">
        <v>109</v>
      </c>
      <c r="B123" s="1558"/>
      <c r="C123" s="1558"/>
      <c r="D123" s="1558"/>
      <c r="E123" s="1036"/>
      <c r="F123" s="1037">
        <f>SUM(F103:F122)</f>
        <v>0</v>
      </c>
    </row>
    <row r="124" spans="1:6" s="52" customFormat="1" ht="15" customHeight="1" thickTop="1" thickBot="1">
      <c r="A124" s="1577" t="s">
        <v>1608</v>
      </c>
      <c r="B124" s="1577"/>
      <c r="C124" s="1577"/>
      <c r="D124" s="1577"/>
      <c r="E124" s="1577"/>
      <c r="F124" s="1577"/>
    </row>
    <row r="125" spans="1:6" s="52" customFormat="1" ht="14.4" thickTop="1" thickBot="1">
      <c r="A125" s="785" t="s">
        <v>39</v>
      </c>
      <c r="B125" s="1578" t="s">
        <v>5</v>
      </c>
      <c r="C125" s="1578"/>
      <c r="D125" s="1578"/>
      <c r="E125" s="786" t="s">
        <v>1607</v>
      </c>
      <c r="F125" s="869" t="s">
        <v>1606</v>
      </c>
    </row>
    <row r="126" spans="1:6" s="52" customFormat="1" ht="13.8" thickTop="1">
      <c r="A126" s="783">
        <v>1</v>
      </c>
      <c r="B126" s="1579" t="s">
        <v>751</v>
      </c>
      <c r="C126" s="1579"/>
      <c r="D126" s="1579"/>
      <c r="E126" s="783" t="s">
        <v>108</v>
      </c>
      <c r="F126" s="870">
        <f>F24</f>
        <v>0</v>
      </c>
    </row>
    <row r="127" spans="1:6" s="52" customFormat="1" ht="13.2">
      <c r="A127" s="629">
        <v>2</v>
      </c>
      <c r="B127" s="1572" t="s">
        <v>752</v>
      </c>
      <c r="C127" s="1572"/>
      <c r="D127" s="1572"/>
      <c r="E127" s="629" t="s">
        <v>108</v>
      </c>
      <c r="F127" s="660">
        <f>F39</f>
        <v>0</v>
      </c>
    </row>
    <row r="128" spans="1:6" s="52" customFormat="1" ht="13.2">
      <c r="A128" s="629">
        <v>3</v>
      </c>
      <c r="B128" s="1572" t="s">
        <v>753</v>
      </c>
      <c r="C128" s="1572"/>
      <c r="D128" s="1572"/>
      <c r="E128" s="629" t="s">
        <v>108</v>
      </c>
      <c r="F128" s="660">
        <f>F63</f>
        <v>0</v>
      </c>
    </row>
    <row r="129" spans="1:6" s="52" customFormat="1" ht="13.2">
      <c r="A129" s="629">
        <v>4</v>
      </c>
      <c r="B129" s="1572" t="s">
        <v>754</v>
      </c>
      <c r="C129" s="1572"/>
      <c r="D129" s="1572"/>
      <c r="E129" s="629" t="s">
        <v>108</v>
      </c>
      <c r="F129" s="660">
        <f>F83</f>
        <v>0</v>
      </c>
    </row>
    <row r="130" spans="1:6" s="52" customFormat="1" ht="13.2">
      <c r="A130" s="629">
        <v>5</v>
      </c>
      <c r="B130" s="1572" t="s">
        <v>915</v>
      </c>
      <c r="C130" s="1572"/>
      <c r="D130" s="1572"/>
      <c r="E130" s="629" t="s">
        <v>108</v>
      </c>
      <c r="F130" s="660">
        <f>F102</f>
        <v>0</v>
      </c>
    </row>
    <row r="131" spans="1:6" s="52" customFormat="1" ht="13.2">
      <c r="A131" s="629">
        <v>6</v>
      </c>
      <c r="B131" s="1572" t="s">
        <v>916</v>
      </c>
      <c r="C131" s="1572"/>
      <c r="D131" s="1572"/>
      <c r="E131" s="629" t="s">
        <v>108</v>
      </c>
      <c r="F131" s="660">
        <f>F123</f>
        <v>0</v>
      </c>
    </row>
    <row r="132" spans="1:6" s="52" customFormat="1" ht="13.2">
      <c r="A132" s="629"/>
      <c r="B132" s="1572"/>
      <c r="C132" s="1572"/>
      <c r="D132" s="1572"/>
      <c r="E132" s="629"/>
      <c r="F132" s="660"/>
    </row>
    <row r="133" spans="1:6" s="52" customFormat="1" ht="13.2">
      <c r="A133" s="629"/>
      <c r="B133" s="1572"/>
      <c r="C133" s="1572"/>
      <c r="D133" s="1572"/>
      <c r="E133" s="629"/>
      <c r="F133" s="660"/>
    </row>
    <row r="134" spans="1:6" customFormat="1" ht="13.2">
      <c r="A134" s="629"/>
      <c r="B134" s="1572"/>
      <c r="C134" s="1572"/>
      <c r="D134" s="1572"/>
      <c r="E134" s="629"/>
      <c r="F134" s="660"/>
    </row>
    <row r="135" spans="1:6" customFormat="1" ht="13.2">
      <c r="A135" s="629"/>
      <c r="B135" s="1572"/>
      <c r="C135" s="1572"/>
      <c r="D135" s="1572"/>
      <c r="E135" s="653"/>
      <c r="F135" s="660"/>
    </row>
    <row r="136" spans="1:6" s="52" customFormat="1" ht="13.2">
      <c r="A136" s="724"/>
      <c r="B136" s="1572"/>
      <c r="C136" s="1572"/>
      <c r="D136" s="1572"/>
      <c r="E136" s="653"/>
      <c r="F136" s="629"/>
    </row>
    <row r="137" spans="1:6" s="52" customFormat="1" ht="13.8" thickBot="1">
      <c r="A137" s="1021"/>
      <c r="B137" s="1572"/>
      <c r="C137" s="1572"/>
      <c r="D137" s="1572"/>
      <c r="E137" s="653"/>
      <c r="F137" s="642"/>
    </row>
    <row r="138" spans="1:6" s="52" customFormat="1" ht="14.4" thickTop="1" thickBot="1">
      <c r="A138" s="1558" t="s">
        <v>109</v>
      </c>
      <c r="B138" s="1558"/>
      <c r="C138" s="1558"/>
      <c r="D138" s="1558"/>
      <c r="E138" s="1036"/>
      <c r="F138" s="1037">
        <f>SUM(F126:F137)</f>
        <v>0</v>
      </c>
    </row>
    <row r="139" spans="1:6" s="53" customFormat="1" ht="30" customHeight="1" thickTop="1">
      <c r="A139" s="892"/>
      <c r="B139" s="892"/>
      <c r="C139" s="957"/>
      <c r="D139" s="958"/>
      <c r="E139" s="959"/>
      <c r="F139" s="959"/>
    </row>
  </sheetData>
  <mergeCells count="25">
    <mergeCell ref="A24:D24"/>
    <mergeCell ref="A1:F1"/>
    <mergeCell ref="A2:F2"/>
    <mergeCell ref="A3:F3"/>
    <mergeCell ref="A4:F4"/>
    <mergeCell ref="A124:F124"/>
    <mergeCell ref="B125:D125"/>
    <mergeCell ref="B126:D126"/>
    <mergeCell ref="B127:D127"/>
    <mergeCell ref="A138:D138"/>
    <mergeCell ref="B128:D128"/>
    <mergeCell ref="B129:D129"/>
    <mergeCell ref="B130:D130"/>
    <mergeCell ref="B131:D131"/>
    <mergeCell ref="B132:D132"/>
    <mergeCell ref="B133:D133"/>
    <mergeCell ref="B134:D134"/>
    <mergeCell ref="B135:D135"/>
    <mergeCell ref="B136:D136"/>
    <mergeCell ref="B137:D137"/>
    <mergeCell ref="A39:D39"/>
    <mergeCell ref="A63:D63"/>
    <mergeCell ref="A83:D83"/>
    <mergeCell ref="A102:D102"/>
    <mergeCell ref="A123:D123"/>
  </mergeCells>
  <phoneticPr fontId="61" type="noConversion"/>
  <pageMargins left="0.7" right="0.7" top="0.75" bottom="0.75" header="0.3" footer="0.3"/>
  <pageSetup paperSize="9" scale="77" fitToHeight="0" orientation="portrait" r:id="rId1"/>
  <headerFooter alignWithMargins="0">
    <oddFooter>&amp;CPage &amp;P of &amp;N&amp;R&amp;A</oddFooter>
  </headerFooter>
  <rowBreaks count="7" manualBreakCount="7">
    <brk id="24" max="5" man="1"/>
    <brk id="39" max="5" man="1"/>
    <brk id="63" max="5" man="1"/>
    <brk id="83" max="5" man="1"/>
    <brk id="102" max="5" man="1"/>
    <brk id="123" max="5" man="1"/>
    <brk id="14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77"/>
  <sheetViews>
    <sheetView view="pageBreakPreview" topLeftCell="A157" zoomScaleNormal="106" zoomScaleSheetLayoutView="100" workbookViewId="0">
      <selection activeCell="E135" sqref="E135:E153"/>
    </sheetView>
  </sheetViews>
  <sheetFormatPr defaultColWidth="54.109375" defaultRowHeight="13.2"/>
  <cols>
    <col min="1" max="1" width="14.109375" style="300" customWidth="1"/>
    <col min="2" max="2" width="57.33203125" style="300" customWidth="1"/>
    <col min="3" max="3" width="14.44140625" style="301" customWidth="1"/>
    <col min="4" max="4" width="12.44140625" style="302" customWidth="1"/>
    <col min="5" max="5" width="14.44140625" style="153" customWidth="1"/>
    <col min="6" max="6" width="16.6640625" style="154" customWidth="1"/>
    <col min="7" max="8" width="54.109375" style="300"/>
    <col min="9" max="16384" width="54.109375" style="63"/>
  </cols>
  <sheetData>
    <row r="1" spans="1:9" s="60" customFormat="1" ht="14.4" thickTop="1" thickBot="1">
      <c r="A1" s="1545" t="s">
        <v>34</v>
      </c>
      <c r="B1" s="1545"/>
      <c r="C1" s="1545"/>
      <c r="D1" s="1545"/>
      <c r="E1" s="1545"/>
      <c r="F1" s="1545"/>
      <c r="G1" s="290"/>
      <c r="H1" s="290"/>
    </row>
    <row r="2" spans="1:9" s="207" customFormat="1" ht="14.4" thickTop="1" thickBot="1">
      <c r="A2" s="1534" t="s">
        <v>2698</v>
      </c>
      <c r="B2" s="1534"/>
      <c r="C2" s="1534"/>
      <c r="D2" s="1534"/>
      <c r="E2" s="1534"/>
      <c r="F2" s="1534"/>
    </row>
    <row r="3" spans="1:9" s="207" customFormat="1" ht="14.4" thickTop="1" thickBot="1">
      <c r="A3" s="1534" t="s">
        <v>2696</v>
      </c>
      <c r="B3" s="1534"/>
      <c r="C3" s="1534"/>
      <c r="D3" s="1534"/>
      <c r="E3" s="1534"/>
      <c r="F3" s="1534"/>
    </row>
    <row r="4" spans="1:9" s="60" customFormat="1" ht="14.4" thickTop="1" thickBot="1">
      <c r="A4" s="1557" t="s">
        <v>917</v>
      </c>
      <c r="B4" s="1557"/>
      <c r="C4" s="1557"/>
      <c r="D4" s="1557"/>
      <c r="E4" s="1557"/>
      <c r="F4" s="1557"/>
      <c r="G4" s="290"/>
      <c r="H4" s="290"/>
    </row>
    <row r="5" spans="1:9" s="60" customFormat="1" ht="14.4" thickTop="1" thickBot="1">
      <c r="A5" s="1108" t="s">
        <v>39</v>
      </c>
      <c r="B5" s="1108" t="s">
        <v>5</v>
      </c>
      <c r="C5" s="1109" t="s">
        <v>40</v>
      </c>
      <c r="D5" s="1109" t="s">
        <v>41</v>
      </c>
      <c r="E5" s="1109" t="s">
        <v>42</v>
      </c>
      <c r="F5" s="1110" t="s">
        <v>43</v>
      </c>
      <c r="G5" s="291"/>
      <c r="H5" s="292"/>
      <c r="I5" s="236"/>
    </row>
    <row r="6" spans="1:9" s="27" customFormat="1" ht="13.8" thickTop="1">
      <c r="A6" s="946"/>
      <c r="B6" s="928" t="s">
        <v>757</v>
      </c>
      <c r="C6" s="1106"/>
      <c r="D6" s="1080"/>
      <c r="E6" s="1081"/>
      <c r="F6" s="1082"/>
      <c r="G6" s="293"/>
      <c r="H6" s="293"/>
    </row>
    <row r="7" spans="1:9" s="27" customFormat="1">
      <c r="A7" s="1044"/>
      <c r="B7" s="894" t="s">
        <v>758</v>
      </c>
      <c r="C7" s="1040"/>
      <c r="D7" s="1041"/>
      <c r="E7" s="1042"/>
      <c r="F7" s="1043"/>
      <c r="G7" s="293"/>
      <c r="H7" s="293"/>
    </row>
    <row r="8" spans="1:9" s="27" customFormat="1" ht="66">
      <c r="A8" s="899" t="s">
        <v>1546</v>
      </c>
      <c r="B8" s="899" t="s">
        <v>918</v>
      </c>
      <c r="C8" s="1041" t="s">
        <v>145</v>
      </c>
      <c r="D8" s="1041">
        <v>8850</v>
      </c>
      <c r="E8" s="1042"/>
      <c r="F8" s="1043">
        <f>E8*D8</f>
        <v>0</v>
      </c>
      <c r="G8" s="293"/>
      <c r="H8" s="293"/>
    </row>
    <row r="9" spans="1:9" s="27" customFormat="1" ht="66">
      <c r="A9" s="899" t="s">
        <v>1547</v>
      </c>
      <c r="B9" s="899" t="s">
        <v>919</v>
      </c>
      <c r="C9" s="1041" t="s">
        <v>145</v>
      </c>
      <c r="D9" s="1041">
        <v>8850</v>
      </c>
      <c r="E9" s="1042"/>
      <c r="F9" s="1043">
        <f>E9*D9</f>
        <v>0</v>
      </c>
      <c r="G9" s="293"/>
      <c r="H9" s="293"/>
    </row>
    <row r="10" spans="1:9" s="27" customFormat="1" ht="79.2">
      <c r="A10" s="899" t="s">
        <v>1548</v>
      </c>
      <c r="B10" s="899" t="s">
        <v>761</v>
      </c>
      <c r="C10" s="1041" t="s">
        <v>145</v>
      </c>
      <c r="D10" s="1041">
        <v>8850</v>
      </c>
      <c r="E10" s="1042"/>
      <c r="F10" s="1043">
        <f>E10*D10</f>
        <v>0</v>
      </c>
      <c r="G10" s="293"/>
      <c r="H10" s="293"/>
    </row>
    <row r="11" spans="1:9" s="27" customFormat="1">
      <c r="A11" s="1045"/>
      <c r="B11" s="900" t="s">
        <v>762</v>
      </c>
      <c r="C11" s="1046"/>
      <c r="D11" s="1047"/>
      <c r="E11" s="1042"/>
      <c r="F11" s="1043"/>
      <c r="G11" s="293"/>
      <c r="H11" s="293"/>
    </row>
    <row r="12" spans="1:9" s="27" customFormat="1" ht="52.8">
      <c r="A12" s="904"/>
      <c r="B12" s="899" t="s">
        <v>763</v>
      </c>
      <c r="C12" s="1046"/>
      <c r="D12" s="1047"/>
      <c r="E12" s="1042"/>
      <c r="F12" s="1043"/>
      <c r="G12" s="293"/>
      <c r="H12" s="293"/>
    </row>
    <row r="13" spans="1:9" s="27" customFormat="1">
      <c r="A13" s="903"/>
      <c r="B13" s="903" t="s">
        <v>764</v>
      </c>
      <c r="C13" s="1046"/>
      <c r="D13" s="1047"/>
      <c r="E13" s="1042"/>
      <c r="F13" s="1043"/>
      <c r="G13" s="293"/>
      <c r="H13" s="293"/>
    </row>
    <row r="14" spans="1:9" s="27" customFormat="1">
      <c r="A14" s="903"/>
      <c r="B14" s="903" t="s">
        <v>765</v>
      </c>
      <c r="C14" s="1046"/>
      <c r="D14" s="1047"/>
      <c r="E14" s="1042"/>
      <c r="F14" s="1043"/>
      <c r="G14" s="293"/>
      <c r="H14" s="293"/>
    </row>
    <row r="15" spans="1:9" s="27" customFormat="1" ht="26.4">
      <c r="A15" s="903"/>
      <c r="B15" s="903" t="s">
        <v>766</v>
      </c>
      <c r="C15" s="1046"/>
      <c r="D15" s="1047"/>
      <c r="E15" s="1042"/>
      <c r="F15" s="1043"/>
      <c r="G15" s="293"/>
      <c r="H15" s="293"/>
    </row>
    <row r="16" spans="1:9" s="27" customFormat="1" ht="26.4">
      <c r="A16" s="903"/>
      <c r="B16" s="903" t="s">
        <v>767</v>
      </c>
      <c r="C16" s="1046"/>
      <c r="D16" s="1047"/>
      <c r="E16" s="1042"/>
      <c r="F16" s="1043"/>
      <c r="G16" s="293"/>
      <c r="H16" s="293"/>
    </row>
    <row r="17" spans="1:8" s="27" customFormat="1">
      <c r="A17" s="903"/>
      <c r="B17" s="903" t="s">
        <v>768</v>
      </c>
      <c r="C17" s="1046"/>
      <c r="D17" s="1047"/>
      <c r="E17" s="1042"/>
      <c r="F17" s="1043"/>
      <c r="G17" s="293"/>
      <c r="H17" s="293"/>
    </row>
    <row r="18" spans="1:8" s="27" customFormat="1">
      <c r="A18" s="899" t="s">
        <v>1549</v>
      </c>
      <c r="B18" s="903" t="s">
        <v>769</v>
      </c>
      <c r="C18" s="1046" t="s">
        <v>70</v>
      </c>
      <c r="D18" s="1047">
        <v>1</v>
      </c>
      <c r="E18" s="1042"/>
      <c r="F18" s="1043">
        <f>E18*D18</f>
        <v>0</v>
      </c>
      <c r="G18" s="293"/>
      <c r="H18" s="293"/>
    </row>
    <row r="19" spans="1:8" s="27" customFormat="1" ht="26.4">
      <c r="A19" s="903"/>
      <c r="B19" s="903" t="s">
        <v>888</v>
      </c>
      <c r="C19" s="1046"/>
      <c r="D19" s="1047"/>
      <c r="E19" s="1042"/>
      <c r="F19" s="1043">
        <f t="shared" ref="F19:F24" si="0">E19*D19</f>
        <v>0</v>
      </c>
      <c r="G19" s="293"/>
      <c r="H19" s="293"/>
    </row>
    <row r="20" spans="1:8" s="27" customFormat="1">
      <c r="A20" s="905"/>
      <c r="B20" s="905" t="s">
        <v>770</v>
      </c>
      <c r="C20" s="1048"/>
      <c r="D20" s="1041"/>
      <c r="E20" s="1042"/>
      <c r="F20" s="1043">
        <f t="shared" si="0"/>
        <v>0</v>
      </c>
      <c r="G20" s="293"/>
      <c r="H20" s="293"/>
    </row>
    <row r="21" spans="1:8" s="27" customFormat="1" ht="52.8">
      <c r="A21" s="899" t="s">
        <v>1550</v>
      </c>
      <c r="B21" s="907" t="s">
        <v>771</v>
      </c>
      <c r="C21" s="1048" t="s">
        <v>264</v>
      </c>
      <c r="D21" s="1041">
        <v>8850</v>
      </c>
      <c r="E21" s="1042"/>
      <c r="F21" s="1043">
        <f t="shared" si="0"/>
        <v>0</v>
      </c>
      <c r="G21" s="293"/>
      <c r="H21" s="293"/>
    </row>
    <row r="22" spans="1:8" s="27" customFormat="1" ht="26.4">
      <c r="A22" s="907"/>
      <c r="B22" s="905" t="s">
        <v>920</v>
      </c>
      <c r="C22" s="1048"/>
      <c r="D22" s="1041"/>
      <c r="E22" s="1042"/>
      <c r="F22" s="1043">
        <f t="shared" si="0"/>
        <v>0</v>
      </c>
      <c r="G22" s="293"/>
      <c r="H22" s="293"/>
    </row>
    <row r="23" spans="1:8" s="27" customFormat="1">
      <c r="A23" s="907"/>
      <c r="B23" s="907" t="s">
        <v>921</v>
      </c>
      <c r="C23" s="1048"/>
      <c r="D23" s="1047"/>
      <c r="E23" s="1042"/>
      <c r="F23" s="1043">
        <f t="shared" si="0"/>
        <v>0</v>
      </c>
      <c r="G23" s="293"/>
      <c r="H23" s="293"/>
    </row>
    <row r="24" spans="1:8" s="27" customFormat="1" ht="13.8" thickBot="1">
      <c r="A24" s="1072" t="s">
        <v>1551</v>
      </c>
      <c r="B24" s="933" t="s">
        <v>922</v>
      </c>
      <c r="C24" s="1093" t="s">
        <v>53</v>
      </c>
      <c r="D24" s="1094">
        <v>40</v>
      </c>
      <c r="E24" s="1095"/>
      <c r="F24" s="1076">
        <f t="shared" si="0"/>
        <v>0</v>
      </c>
      <c r="G24" s="293"/>
      <c r="H24" s="293"/>
    </row>
    <row r="25" spans="1:8" s="61" customFormat="1" ht="14.4" thickTop="1" thickBot="1">
      <c r="A25" s="1589" t="s">
        <v>533</v>
      </c>
      <c r="B25" s="1590"/>
      <c r="C25" s="1590"/>
      <c r="D25" s="1590"/>
      <c r="E25" s="1590"/>
      <c r="F25" s="1096">
        <f>SUM(F8:F24)</f>
        <v>0</v>
      </c>
      <c r="G25" s="294"/>
      <c r="H25" s="294"/>
    </row>
    <row r="26" spans="1:8" s="27" customFormat="1" ht="13.8" thickTop="1">
      <c r="A26" s="947"/>
      <c r="B26" s="947" t="s">
        <v>923</v>
      </c>
      <c r="C26" s="1079"/>
      <c r="D26" s="1090"/>
      <c r="E26" s="1091"/>
      <c r="F26" s="1092"/>
      <c r="G26" s="293"/>
      <c r="H26" s="293"/>
    </row>
    <row r="27" spans="1:8" s="27" customFormat="1" ht="52.8">
      <c r="A27" s="907"/>
      <c r="B27" s="907" t="s">
        <v>2072</v>
      </c>
      <c r="C27" s="1048"/>
      <c r="D27" s="1041"/>
      <c r="E27" s="1042"/>
      <c r="F27" s="1043"/>
      <c r="G27" s="293"/>
      <c r="H27" s="293"/>
    </row>
    <row r="28" spans="1:8" s="27" customFormat="1" ht="132">
      <c r="A28" s="907"/>
      <c r="B28" s="907" t="s">
        <v>775</v>
      </c>
      <c r="C28" s="1048"/>
      <c r="D28" s="1041"/>
      <c r="E28" s="1042"/>
      <c r="F28" s="1043"/>
      <c r="G28" s="293"/>
      <c r="H28" s="293"/>
    </row>
    <row r="29" spans="1:8" s="27" customFormat="1" ht="132">
      <c r="A29" s="907"/>
      <c r="B29" s="903" t="s">
        <v>776</v>
      </c>
      <c r="C29" s="1048"/>
      <c r="D29" s="1041"/>
      <c r="E29" s="1042"/>
      <c r="F29" s="1043"/>
      <c r="G29" s="293"/>
      <c r="H29" s="293"/>
    </row>
    <row r="30" spans="1:8" s="27" customFormat="1" ht="79.8" thickBot="1">
      <c r="A30" s="907"/>
      <c r="B30" s="907" t="s">
        <v>891</v>
      </c>
      <c r="C30" s="1048"/>
      <c r="D30" s="1041"/>
      <c r="E30" s="1042"/>
      <c r="F30" s="1043"/>
      <c r="G30" s="293"/>
      <c r="H30" s="293"/>
    </row>
    <row r="31" spans="1:8" s="27" customFormat="1" ht="15.6" thickTop="1" thickBot="1">
      <c r="A31" s="899" t="s">
        <v>1552</v>
      </c>
      <c r="B31" s="905" t="s">
        <v>780</v>
      </c>
      <c r="C31" s="1048" t="s">
        <v>145</v>
      </c>
      <c r="D31" s="1041">
        <v>8840</v>
      </c>
      <c r="E31" s="1042"/>
      <c r="F31" s="1043">
        <f>E31*D31</f>
        <v>0</v>
      </c>
      <c r="G31" s="1039"/>
      <c r="H31" s="295"/>
    </row>
    <row r="32" spans="1:8" s="27" customFormat="1" ht="13.8" thickTop="1">
      <c r="A32" s="905"/>
      <c r="B32" s="911" t="s">
        <v>781</v>
      </c>
      <c r="C32" s="1048"/>
      <c r="D32" s="1049"/>
      <c r="E32" s="1050"/>
      <c r="F32" s="1043">
        <f t="shared" ref="F32:F43" si="1">E32*D32</f>
        <v>0</v>
      </c>
      <c r="G32" s="293"/>
      <c r="H32" s="293"/>
    </row>
    <row r="33" spans="1:8" s="27" customFormat="1">
      <c r="A33" s="905"/>
      <c r="B33" s="905" t="s">
        <v>782</v>
      </c>
      <c r="C33" s="1048"/>
      <c r="D33" s="1041"/>
      <c r="E33" s="1042"/>
      <c r="F33" s="1043">
        <f t="shared" si="1"/>
        <v>0</v>
      </c>
      <c r="G33" s="293"/>
      <c r="H33" s="293"/>
    </row>
    <row r="34" spans="1:8" s="27" customFormat="1">
      <c r="A34" s="899" t="s">
        <v>2277</v>
      </c>
      <c r="B34" s="907" t="s">
        <v>795</v>
      </c>
      <c r="C34" s="1048" t="s">
        <v>53</v>
      </c>
      <c r="D34" s="1051">
        <v>4</v>
      </c>
      <c r="E34" s="1042"/>
      <c r="F34" s="1043">
        <f t="shared" si="1"/>
        <v>0</v>
      </c>
      <c r="G34" s="293"/>
      <c r="H34" s="293"/>
    </row>
    <row r="35" spans="1:8" s="27" customFormat="1">
      <c r="A35" s="899" t="s">
        <v>2278</v>
      </c>
      <c r="B35" s="907" t="s">
        <v>796</v>
      </c>
      <c r="C35" s="1048" t="s">
        <v>53</v>
      </c>
      <c r="D35" s="1051">
        <v>4</v>
      </c>
      <c r="E35" s="1042"/>
      <c r="F35" s="1043">
        <f t="shared" si="1"/>
        <v>0</v>
      </c>
      <c r="G35" s="293"/>
      <c r="H35" s="293"/>
    </row>
    <row r="36" spans="1:8" s="27" customFormat="1">
      <c r="A36" s="899" t="s">
        <v>2279</v>
      </c>
      <c r="B36" s="907" t="s">
        <v>797</v>
      </c>
      <c r="C36" s="1048" t="s">
        <v>53</v>
      </c>
      <c r="D36" s="1051">
        <v>1</v>
      </c>
      <c r="E36" s="1042"/>
      <c r="F36" s="1043">
        <f t="shared" si="1"/>
        <v>0</v>
      </c>
      <c r="G36" s="293"/>
      <c r="H36" s="293"/>
    </row>
    <row r="37" spans="1:8" s="27" customFormat="1">
      <c r="A37" s="899" t="s">
        <v>2280</v>
      </c>
      <c r="B37" s="907" t="s">
        <v>798</v>
      </c>
      <c r="C37" s="1048" t="s">
        <v>53</v>
      </c>
      <c r="D37" s="1051">
        <v>1</v>
      </c>
      <c r="E37" s="1042"/>
      <c r="F37" s="1043">
        <f t="shared" si="1"/>
        <v>0</v>
      </c>
      <c r="G37" s="293"/>
      <c r="H37" s="293"/>
    </row>
    <row r="38" spans="1:8" s="27" customFormat="1">
      <c r="A38" s="899" t="s">
        <v>2281</v>
      </c>
      <c r="B38" s="907" t="s">
        <v>799</v>
      </c>
      <c r="C38" s="1048" t="s">
        <v>53</v>
      </c>
      <c r="D38" s="1051">
        <v>2</v>
      </c>
      <c r="E38" s="1042"/>
      <c r="F38" s="1043">
        <f t="shared" si="1"/>
        <v>0</v>
      </c>
      <c r="G38" s="293"/>
      <c r="H38" s="293"/>
    </row>
    <row r="39" spans="1:8" s="27" customFormat="1">
      <c r="A39" s="899" t="s">
        <v>2282</v>
      </c>
      <c r="B39" s="907" t="s">
        <v>800</v>
      </c>
      <c r="C39" s="1048" t="s">
        <v>53</v>
      </c>
      <c r="D39" s="1051">
        <v>1</v>
      </c>
      <c r="E39" s="1042"/>
      <c r="F39" s="1043">
        <f t="shared" si="1"/>
        <v>0</v>
      </c>
      <c r="G39" s="293"/>
      <c r="H39" s="293"/>
    </row>
    <row r="40" spans="1:8" s="27" customFormat="1" ht="26.4">
      <c r="A40" s="1052"/>
      <c r="B40" s="911" t="s">
        <v>801</v>
      </c>
      <c r="C40" s="1048"/>
      <c r="D40" s="1041"/>
      <c r="E40" s="1042"/>
      <c r="F40" s="1043">
        <f t="shared" si="1"/>
        <v>0</v>
      </c>
      <c r="G40" s="293"/>
      <c r="H40" s="293"/>
    </row>
    <row r="41" spans="1:8" s="27" customFormat="1" ht="39.6">
      <c r="A41" s="907"/>
      <c r="B41" s="913" t="s">
        <v>802</v>
      </c>
      <c r="C41" s="1048"/>
      <c r="D41" s="739"/>
      <c r="E41" s="1042"/>
      <c r="F41" s="1043">
        <f t="shared" si="1"/>
        <v>0</v>
      </c>
      <c r="G41" s="293"/>
      <c r="H41" s="293"/>
    </row>
    <row r="42" spans="1:8" s="27" customFormat="1" ht="66">
      <c r="A42" s="907"/>
      <c r="B42" s="907" t="s">
        <v>2073</v>
      </c>
      <c r="C42" s="1048"/>
      <c r="D42" s="739"/>
      <c r="E42" s="1042"/>
      <c r="F42" s="1043">
        <f t="shared" si="1"/>
        <v>0</v>
      </c>
      <c r="G42" s="293"/>
      <c r="H42" s="293"/>
    </row>
    <row r="43" spans="1:8" s="27" customFormat="1" ht="27" thickBot="1">
      <c r="A43" s="933"/>
      <c r="B43" s="933" t="s">
        <v>804</v>
      </c>
      <c r="C43" s="1093"/>
      <c r="D43" s="1097"/>
      <c r="E43" s="1095"/>
      <c r="F43" s="1076">
        <f t="shared" si="1"/>
        <v>0</v>
      </c>
      <c r="G43" s="293"/>
      <c r="H43" s="293"/>
    </row>
    <row r="44" spans="1:8" s="61" customFormat="1" ht="14.4" thickTop="1" thickBot="1">
      <c r="A44" s="1589" t="s">
        <v>533</v>
      </c>
      <c r="B44" s="1590"/>
      <c r="C44" s="1590"/>
      <c r="D44" s="1590"/>
      <c r="E44" s="1590"/>
      <c r="F44" s="1096">
        <f>SUM(F26:F43)</f>
        <v>0</v>
      </c>
      <c r="G44" s="294"/>
      <c r="H44" s="294"/>
    </row>
    <row r="45" spans="1:8" s="27" customFormat="1" ht="13.8" thickTop="1">
      <c r="A45" s="947"/>
      <c r="B45" s="947" t="s">
        <v>805</v>
      </c>
      <c r="C45" s="1079"/>
      <c r="D45" s="1080"/>
      <c r="E45" s="1081"/>
      <c r="F45" s="1082">
        <f>E45*D45</f>
        <v>0</v>
      </c>
      <c r="G45" s="293"/>
      <c r="H45" s="293"/>
    </row>
    <row r="46" spans="1:8" s="27" customFormat="1" ht="26.4">
      <c r="A46" s="907"/>
      <c r="B46" s="907" t="s">
        <v>699</v>
      </c>
      <c r="C46" s="1048"/>
      <c r="D46" s="739"/>
      <c r="E46" s="1042"/>
      <c r="F46" s="1043">
        <f>E46*D46</f>
        <v>0</v>
      </c>
      <c r="G46" s="293"/>
      <c r="H46" s="293"/>
    </row>
    <row r="47" spans="1:8" s="27" customFormat="1">
      <c r="A47" s="907"/>
      <c r="B47" s="905" t="s">
        <v>700</v>
      </c>
      <c r="C47" s="1048"/>
      <c r="D47" s="739"/>
      <c r="E47" s="1042"/>
      <c r="F47" s="1043"/>
      <c r="G47" s="293"/>
      <c r="H47" s="293"/>
    </row>
    <row r="48" spans="1:8" s="27" customFormat="1" ht="15.6">
      <c r="A48" s="899" t="s">
        <v>2283</v>
      </c>
      <c r="B48" s="907" t="s">
        <v>701</v>
      </c>
      <c r="C48" s="1048" t="s">
        <v>1613</v>
      </c>
      <c r="D48" s="739">
        <v>68.927000000000007</v>
      </c>
      <c r="E48" s="1042">
        <f>'BILL 3.2 - KIANYAGA UPHILL'!E47</f>
        <v>0</v>
      </c>
      <c r="F48" s="1043">
        <f>E48*D48</f>
        <v>0</v>
      </c>
      <c r="G48" s="293"/>
      <c r="H48" s="293"/>
    </row>
    <row r="49" spans="1:8" s="27" customFormat="1" ht="15.6">
      <c r="A49" s="899" t="s">
        <v>2284</v>
      </c>
      <c r="B49" s="907" t="s">
        <v>702</v>
      </c>
      <c r="C49" s="1048" t="s">
        <v>1613</v>
      </c>
      <c r="D49" s="739">
        <f>0.9*10</f>
        <v>9</v>
      </c>
      <c r="E49" s="1042">
        <f>'BILL 3.2 - KIANYAGA UPHILL'!E48</f>
        <v>0</v>
      </c>
      <c r="F49" s="1043">
        <f t="shared" ref="F49:F67" si="2">E49*D49</f>
        <v>0</v>
      </c>
      <c r="G49" s="293"/>
      <c r="H49" s="293"/>
    </row>
    <row r="50" spans="1:8" s="27" customFormat="1">
      <c r="A50" s="904"/>
      <c r="B50" s="905" t="s">
        <v>703</v>
      </c>
      <c r="C50" s="1048"/>
      <c r="D50" s="739"/>
      <c r="E50" s="1042"/>
      <c r="F50" s="1043">
        <f t="shared" si="2"/>
        <v>0</v>
      </c>
      <c r="G50" s="293"/>
      <c r="H50" s="293"/>
    </row>
    <row r="51" spans="1:8" s="27" customFormat="1" ht="39.6">
      <c r="A51" s="907"/>
      <c r="B51" s="907" t="s">
        <v>704</v>
      </c>
      <c r="C51" s="1048"/>
      <c r="D51" s="739"/>
      <c r="E51" s="1042"/>
      <c r="F51" s="1043">
        <f t="shared" si="2"/>
        <v>0</v>
      </c>
      <c r="G51" s="293"/>
      <c r="H51" s="293"/>
    </row>
    <row r="52" spans="1:8" s="27" customFormat="1" ht="15.6">
      <c r="A52" s="899" t="s">
        <v>2285</v>
      </c>
      <c r="B52" s="907" t="s">
        <v>705</v>
      </c>
      <c r="C52" s="1048" t="s">
        <v>1613</v>
      </c>
      <c r="D52" s="1053">
        <v>5</v>
      </c>
      <c r="E52" s="1042">
        <f>'BILL 3.2 - KIANYAGA UPHILL'!E51</f>
        <v>0</v>
      </c>
      <c r="F52" s="1043">
        <f t="shared" si="2"/>
        <v>0</v>
      </c>
      <c r="G52" s="293"/>
      <c r="H52" s="293"/>
    </row>
    <row r="53" spans="1:8" s="27" customFormat="1" ht="15.6">
      <c r="A53" s="899" t="s">
        <v>2286</v>
      </c>
      <c r="B53" s="907" t="s">
        <v>706</v>
      </c>
      <c r="C53" s="1048" t="s">
        <v>1613</v>
      </c>
      <c r="D53" s="1053">
        <v>5</v>
      </c>
      <c r="E53" s="1042">
        <f>'BILL 3.2 - KIANYAGA UPHILL'!E52</f>
        <v>0</v>
      </c>
      <c r="F53" s="1043">
        <f t="shared" si="2"/>
        <v>0</v>
      </c>
      <c r="G53" s="293"/>
      <c r="H53" s="293"/>
    </row>
    <row r="54" spans="1:8" s="27" customFormat="1">
      <c r="A54" s="907"/>
      <c r="B54" s="905" t="s">
        <v>412</v>
      </c>
      <c r="C54" s="1048"/>
      <c r="D54" s="739"/>
      <c r="E54" s="1042"/>
      <c r="F54" s="1043">
        <f t="shared" si="2"/>
        <v>0</v>
      </c>
      <c r="G54" s="293"/>
      <c r="H54" s="293"/>
    </row>
    <row r="55" spans="1:8" s="27" customFormat="1" ht="26.4">
      <c r="A55" s="899" t="s">
        <v>2292</v>
      </c>
      <c r="B55" s="594" t="s">
        <v>707</v>
      </c>
      <c r="C55" s="750" t="s">
        <v>156</v>
      </c>
      <c r="D55" s="751">
        <v>400</v>
      </c>
      <c r="E55" s="1054">
        <f>'Bill 2.6-Sludge drying beds'!E40</f>
        <v>0</v>
      </c>
      <c r="F55" s="1043">
        <f t="shared" si="2"/>
        <v>0</v>
      </c>
      <c r="G55" s="293"/>
      <c r="H55" s="293"/>
    </row>
    <row r="56" spans="1:8" s="27" customFormat="1">
      <c r="A56" s="907"/>
      <c r="B56" s="905" t="s">
        <v>708</v>
      </c>
      <c r="C56" s="1048"/>
      <c r="D56" s="739"/>
      <c r="E56" s="1054">
        <f>'BILL 3.2 - KIANYAGA UPHILL'!E55</f>
        <v>0</v>
      </c>
      <c r="F56" s="1043">
        <f t="shared" si="2"/>
        <v>0</v>
      </c>
      <c r="G56" s="293"/>
      <c r="H56" s="293"/>
    </row>
    <row r="57" spans="1:8" s="27" customFormat="1" ht="15.6">
      <c r="A57" s="899" t="s">
        <v>2293</v>
      </c>
      <c r="B57" s="907" t="s">
        <v>709</v>
      </c>
      <c r="C57" s="1048" t="s">
        <v>1612</v>
      </c>
      <c r="D57" s="739">
        <v>100</v>
      </c>
      <c r="E57" s="1054">
        <f>'BILL 3.2 - KIANYAGA UPHILL'!E56</f>
        <v>0</v>
      </c>
      <c r="F57" s="1043">
        <f t="shared" si="2"/>
        <v>0</v>
      </c>
      <c r="G57" s="293"/>
      <c r="H57" s="293"/>
    </row>
    <row r="58" spans="1:8" s="27" customFormat="1" ht="15.6">
      <c r="A58" s="899" t="s">
        <v>2294</v>
      </c>
      <c r="B58" s="907" t="s">
        <v>710</v>
      </c>
      <c r="C58" s="1048" t="s">
        <v>1612</v>
      </c>
      <c r="D58" s="739">
        <v>100</v>
      </c>
      <c r="E58" s="1054">
        <f>'BILL 3.2 - KIANYAGA UPHILL'!E57</f>
        <v>0</v>
      </c>
      <c r="F58" s="1043">
        <f t="shared" si="2"/>
        <v>0</v>
      </c>
      <c r="G58" s="293"/>
      <c r="H58" s="293"/>
    </row>
    <row r="59" spans="1:8" s="27" customFormat="1" ht="15.6">
      <c r="A59" s="899" t="s">
        <v>2295</v>
      </c>
      <c r="B59" s="907" t="s">
        <v>806</v>
      </c>
      <c r="C59" s="1048" t="s">
        <v>1612</v>
      </c>
      <c r="D59" s="739">
        <v>100</v>
      </c>
      <c r="E59" s="1054">
        <f>'BILL 3.2 - KIANYAGA UPHILL'!E58</f>
        <v>0</v>
      </c>
      <c r="F59" s="1043">
        <f t="shared" si="2"/>
        <v>0</v>
      </c>
      <c r="G59" s="293"/>
      <c r="H59" s="293"/>
    </row>
    <row r="60" spans="1:8" s="27" customFormat="1">
      <c r="A60" s="907"/>
      <c r="B60" s="905" t="s">
        <v>712</v>
      </c>
      <c r="C60" s="1048"/>
      <c r="D60" s="739"/>
      <c r="E60" s="1054">
        <f>'BILL 3.2 - KIANYAGA UPHILL'!E59</f>
        <v>0</v>
      </c>
      <c r="F60" s="1043">
        <f t="shared" si="2"/>
        <v>0</v>
      </c>
      <c r="G60" s="293"/>
      <c r="H60" s="293"/>
    </row>
    <row r="61" spans="1:8" s="27" customFormat="1" ht="39.75" customHeight="1">
      <c r="A61" s="899" t="s">
        <v>2296</v>
      </c>
      <c r="B61" s="907" t="s">
        <v>713</v>
      </c>
      <c r="C61" s="1048" t="s">
        <v>7</v>
      </c>
      <c r="D61" s="739">
        <v>10</v>
      </c>
      <c r="E61" s="1054">
        <f>'BILL 3.2 - KIANYAGA UPHILL'!E60</f>
        <v>0</v>
      </c>
      <c r="F61" s="1043">
        <f t="shared" si="2"/>
        <v>0</v>
      </c>
      <c r="G61" s="293"/>
      <c r="H61" s="293"/>
    </row>
    <row r="62" spans="1:8" s="27" customFormat="1">
      <c r="A62" s="907"/>
      <c r="B62" s="905" t="s">
        <v>714</v>
      </c>
      <c r="C62" s="1048"/>
      <c r="D62" s="739"/>
      <c r="E62" s="1054">
        <f>'BILL 3.2 - KIANYAGA UPHILL'!E61</f>
        <v>0</v>
      </c>
      <c r="F62" s="1043">
        <f t="shared" si="2"/>
        <v>0</v>
      </c>
      <c r="G62" s="293"/>
      <c r="H62" s="293"/>
    </row>
    <row r="63" spans="1:8" s="27" customFormat="1" ht="26.4">
      <c r="A63" s="899" t="s">
        <v>2297</v>
      </c>
      <c r="B63" s="907" t="s">
        <v>715</v>
      </c>
      <c r="C63" s="1048" t="s">
        <v>7</v>
      </c>
      <c r="D63" s="739">
        <v>0</v>
      </c>
      <c r="E63" s="1054">
        <f>'BILL 3.2 - KIANYAGA UPHILL'!E62</f>
        <v>0</v>
      </c>
      <c r="F63" s="1043">
        <f t="shared" si="2"/>
        <v>0</v>
      </c>
      <c r="G63" s="293"/>
      <c r="H63" s="293"/>
    </row>
    <row r="64" spans="1:8" s="27" customFormat="1">
      <c r="A64" s="907"/>
      <c r="B64" s="401" t="s">
        <v>807</v>
      </c>
      <c r="C64" s="1048"/>
      <c r="D64" s="739"/>
      <c r="E64" s="1042"/>
      <c r="F64" s="1043">
        <f t="shared" si="2"/>
        <v>0</v>
      </c>
      <c r="G64" s="293"/>
      <c r="H64" s="293"/>
    </row>
    <row r="65" spans="1:8" s="52" customFormat="1" ht="39.6">
      <c r="A65" s="1055"/>
      <c r="B65" s="917" t="s">
        <v>720</v>
      </c>
      <c r="C65" s="769"/>
      <c r="D65" s="1056"/>
      <c r="E65" s="1056"/>
      <c r="F65" s="1043">
        <f t="shared" si="2"/>
        <v>0</v>
      </c>
      <c r="G65" s="296"/>
      <c r="H65" s="296"/>
    </row>
    <row r="66" spans="1:8" s="52" customFormat="1" ht="52.8">
      <c r="A66" s="1055"/>
      <c r="B66" s="917" t="s">
        <v>808</v>
      </c>
      <c r="C66" s="769"/>
      <c r="D66" s="1056"/>
      <c r="E66" s="1056"/>
      <c r="F66" s="1043">
        <f t="shared" si="2"/>
        <v>0</v>
      </c>
      <c r="G66" s="296"/>
      <c r="H66" s="296"/>
    </row>
    <row r="67" spans="1:8" s="52" customFormat="1" ht="27" thickBot="1">
      <c r="A67" s="1098"/>
      <c r="B67" s="1099" t="s">
        <v>809</v>
      </c>
      <c r="C67" s="1100"/>
      <c r="D67" s="1101"/>
      <c r="E67" s="1101"/>
      <c r="F67" s="1076">
        <f t="shared" si="2"/>
        <v>0</v>
      </c>
      <c r="G67" s="296"/>
      <c r="H67" s="296"/>
    </row>
    <row r="68" spans="1:8" s="61" customFormat="1" ht="14.4" thickTop="1" thickBot="1">
      <c r="A68" s="1589" t="s">
        <v>533</v>
      </c>
      <c r="B68" s="1590"/>
      <c r="C68" s="1590"/>
      <c r="D68" s="1590"/>
      <c r="E68" s="1590"/>
      <c r="F68" s="1096">
        <f>SUM(F45:F67)</f>
        <v>0</v>
      </c>
      <c r="G68" s="294"/>
      <c r="H68" s="294"/>
    </row>
    <row r="69" spans="1:8" s="27" customFormat="1" ht="13.8" thickTop="1">
      <c r="A69" s="1365"/>
      <c r="B69" s="1344" t="s">
        <v>924</v>
      </c>
      <c r="C69" s="1345"/>
      <c r="D69" s="1346"/>
      <c r="E69" s="1347"/>
      <c r="F69" s="1348"/>
      <c r="G69" s="293"/>
      <c r="H69" s="293"/>
    </row>
    <row r="70" spans="1:8" s="27" customFormat="1" ht="21.6">
      <c r="A70" s="1349" t="s">
        <v>2298</v>
      </c>
      <c r="B70" s="1350" t="s">
        <v>854</v>
      </c>
      <c r="C70" s="1351" t="s">
        <v>360</v>
      </c>
      <c r="D70" s="1352">
        <v>2</v>
      </c>
      <c r="E70" s="1353">
        <f>'BILL 3.1- KIANYAGA MAIN LINE'!E171</f>
        <v>0</v>
      </c>
      <c r="F70" s="1354">
        <f>E70*D70</f>
        <v>0</v>
      </c>
      <c r="G70" s="293"/>
      <c r="H70" s="293"/>
    </row>
    <row r="71" spans="1:8" s="27" customFormat="1">
      <c r="A71" s="1349" t="s">
        <v>2299</v>
      </c>
      <c r="B71" s="1350" t="s">
        <v>812</v>
      </c>
      <c r="C71" s="1351" t="s">
        <v>360</v>
      </c>
      <c r="D71" s="1352">
        <v>4</v>
      </c>
      <c r="E71" s="1353">
        <f>'BILL 3.1- KIANYAGA MAIN LINE'!E172</f>
        <v>0</v>
      </c>
      <c r="F71" s="1354">
        <f t="shared" ref="F71:F97" si="3">E71*D71</f>
        <v>0</v>
      </c>
      <c r="G71" s="293"/>
      <c r="H71" s="293"/>
    </row>
    <row r="72" spans="1:8" s="27" customFormat="1" ht="21.6">
      <c r="A72" s="1349" t="s">
        <v>2300</v>
      </c>
      <c r="B72" s="1350" t="s">
        <v>813</v>
      </c>
      <c r="C72" s="1351" t="s">
        <v>360</v>
      </c>
      <c r="D72" s="1352">
        <v>4</v>
      </c>
      <c r="E72" s="1353">
        <f>'BILL 3.1- KIANYAGA MAIN LINE'!E173</f>
        <v>0</v>
      </c>
      <c r="F72" s="1354">
        <f t="shared" si="3"/>
        <v>0</v>
      </c>
      <c r="G72" s="293"/>
      <c r="H72" s="293"/>
    </row>
    <row r="73" spans="1:8" s="27" customFormat="1" ht="21.6">
      <c r="A73" s="1349" t="s">
        <v>2301</v>
      </c>
      <c r="B73" s="1350" t="s">
        <v>855</v>
      </c>
      <c r="C73" s="1351" t="s">
        <v>360</v>
      </c>
      <c r="D73" s="1352">
        <v>2</v>
      </c>
      <c r="E73" s="1353">
        <f>'BILL 3.1- KIANYAGA MAIN LINE'!E163</f>
        <v>0</v>
      </c>
      <c r="F73" s="1354">
        <f t="shared" si="3"/>
        <v>0</v>
      </c>
      <c r="G73" s="293"/>
      <c r="H73" s="293"/>
    </row>
    <row r="74" spans="1:8" s="27" customFormat="1">
      <c r="A74" s="1349" t="s">
        <v>2302</v>
      </c>
      <c r="B74" s="1350" t="s">
        <v>856</v>
      </c>
      <c r="C74" s="1351" t="s">
        <v>360</v>
      </c>
      <c r="D74" s="1352">
        <v>2</v>
      </c>
      <c r="E74" s="1353">
        <f>'BILL 3.1- KIANYAGA MAIN LINE'!E164</f>
        <v>0</v>
      </c>
      <c r="F74" s="1354">
        <f t="shared" si="3"/>
        <v>0</v>
      </c>
      <c r="G74" s="293"/>
      <c r="H74" s="293"/>
    </row>
    <row r="75" spans="1:8" s="62" customFormat="1" ht="21.6">
      <c r="A75" s="1349" t="s">
        <v>2303</v>
      </c>
      <c r="B75" s="1350" t="s">
        <v>816</v>
      </c>
      <c r="C75" s="1351" t="s">
        <v>360</v>
      </c>
      <c r="D75" s="1352">
        <v>4</v>
      </c>
      <c r="E75" s="1353">
        <f>'BILL 3.1- KIANYAGA MAIN LINE'!E179</f>
        <v>0</v>
      </c>
      <c r="F75" s="1354">
        <f t="shared" si="3"/>
        <v>0</v>
      </c>
      <c r="G75" s="297"/>
      <c r="H75" s="297"/>
    </row>
    <row r="76" spans="1:8" s="62" customFormat="1" ht="21.6">
      <c r="A76" s="1349" t="s">
        <v>2304</v>
      </c>
      <c r="B76" s="1350" t="s">
        <v>817</v>
      </c>
      <c r="C76" s="1351" t="s">
        <v>360</v>
      </c>
      <c r="D76" s="1352">
        <v>2</v>
      </c>
      <c r="E76" s="1353">
        <f>'BILL 3.1- KIANYAGA MAIN LINE'!E178</f>
        <v>0</v>
      </c>
      <c r="F76" s="1354">
        <f t="shared" si="3"/>
        <v>0</v>
      </c>
      <c r="G76" s="297"/>
      <c r="H76" s="297"/>
    </row>
    <row r="77" spans="1:8" s="62" customFormat="1" ht="21.6">
      <c r="A77" s="1349" t="s">
        <v>2305</v>
      </c>
      <c r="B77" s="1350" t="s">
        <v>857</v>
      </c>
      <c r="C77" s="1351" t="s">
        <v>360</v>
      </c>
      <c r="D77" s="1352">
        <v>2</v>
      </c>
      <c r="E77" s="1353">
        <f>'BILL 3.1- KIANYAGA MAIN LINE'!E167</f>
        <v>0</v>
      </c>
      <c r="F77" s="1354">
        <f t="shared" si="3"/>
        <v>0</v>
      </c>
      <c r="G77" s="297"/>
      <c r="H77" s="297"/>
    </row>
    <row r="78" spans="1:8" s="62" customFormat="1" ht="32.4">
      <c r="A78" s="1349" t="s">
        <v>2306</v>
      </c>
      <c r="B78" s="1350" t="s">
        <v>858</v>
      </c>
      <c r="C78" s="1351" t="s">
        <v>360</v>
      </c>
      <c r="D78" s="1352">
        <v>2</v>
      </c>
      <c r="E78" s="1353">
        <f>'BILL 3.1- KIANYAGA MAIN LINE'!E180</f>
        <v>0</v>
      </c>
      <c r="F78" s="1354">
        <f t="shared" si="3"/>
        <v>0</v>
      </c>
      <c r="G78" s="297"/>
      <c r="H78" s="297"/>
    </row>
    <row r="79" spans="1:8" s="27" customFormat="1">
      <c r="A79" s="1349"/>
      <c r="B79" s="1355" t="s">
        <v>820</v>
      </c>
      <c r="C79" s="1351"/>
      <c r="D79" s="1352"/>
      <c r="E79" s="1353"/>
      <c r="F79" s="1354">
        <f t="shared" si="3"/>
        <v>0</v>
      </c>
      <c r="G79" s="293"/>
      <c r="H79" s="293"/>
    </row>
    <row r="80" spans="1:8" s="27" customFormat="1" ht="21.6">
      <c r="A80" s="1349" t="s">
        <v>2307</v>
      </c>
      <c r="B80" s="1350" t="s">
        <v>859</v>
      </c>
      <c r="C80" s="1351" t="s">
        <v>360</v>
      </c>
      <c r="D80" s="1352">
        <f>2*1</f>
        <v>2</v>
      </c>
      <c r="E80" s="1353">
        <f>'BILL 3.1- KIANYAGA MAIN LINE'!E171</f>
        <v>0</v>
      </c>
      <c r="F80" s="1354">
        <f t="shared" si="3"/>
        <v>0</v>
      </c>
      <c r="G80" s="293"/>
      <c r="H80" s="293"/>
    </row>
    <row r="81" spans="1:8" s="27" customFormat="1">
      <c r="A81" s="1349" t="s">
        <v>2308</v>
      </c>
      <c r="B81" s="1350" t="s">
        <v>812</v>
      </c>
      <c r="C81" s="1351" t="s">
        <v>360</v>
      </c>
      <c r="D81" s="1352">
        <f>2*2</f>
        <v>4</v>
      </c>
      <c r="E81" s="1353">
        <f>'BILL 3.1- KIANYAGA MAIN LINE'!E172</f>
        <v>0</v>
      </c>
      <c r="F81" s="1354">
        <f t="shared" si="3"/>
        <v>0</v>
      </c>
      <c r="G81" s="293"/>
      <c r="H81" s="293"/>
    </row>
    <row r="82" spans="1:8" s="27" customFormat="1" ht="21.6">
      <c r="A82" s="1349" t="s">
        <v>2309</v>
      </c>
      <c r="B82" s="1350" t="s">
        <v>813</v>
      </c>
      <c r="C82" s="1351" t="s">
        <v>360</v>
      </c>
      <c r="D82" s="1352">
        <f>2*2</f>
        <v>4</v>
      </c>
      <c r="E82" s="1353">
        <f>'BILL 3.1- KIANYAGA MAIN LINE'!E173</f>
        <v>0</v>
      </c>
      <c r="F82" s="1354">
        <f t="shared" si="3"/>
        <v>0</v>
      </c>
      <c r="G82" s="293"/>
      <c r="H82" s="293"/>
    </row>
    <row r="83" spans="1:8" s="27" customFormat="1" ht="21.6">
      <c r="A83" s="1349" t="s">
        <v>2310</v>
      </c>
      <c r="B83" s="1350" t="s">
        <v>2695</v>
      </c>
      <c r="C83" s="1351" t="s">
        <v>360</v>
      </c>
      <c r="D83" s="1352">
        <f>1*2</f>
        <v>2</v>
      </c>
      <c r="E83" s="1353">
        <f>'BILL 3.1- KIANYAGA MAIN LINE'!E174</f>
        <v>0</v>
      </c>
      <c r="F83" s="1354">
        <f t="shared" si="3"/>
        <v>0</v>
      </c>
      <c r="G83" s="293"/>
      <c r="H83" s="293"/>
    </row>
    <row r="84" spans="1:8" s="27" customFormat="1" ht="21.6">
      <c r="A84" s="1349" t="s">
        <v>2311</v>
      </c>
      <c r="B84" s="1350" t="s">
        <v>823</v>
      </c>
      <c r="C84" s="1351" t="s">
        <v>360</v>
      </c>
      <c r="D84" s="1352">
        <v>2</v>
      </c>
      <c r="E84" s="1353">
        <f>'BILL 3.1- KIANYAGA MAIN LINE'!E175</f>
        <v>0</v>
      </c>
      <c r="F84" s="1354">
        <f t="shared" si="3"/>
        <v>0</v>
      </c>
      <c r="G84" s="293"/>
      <c r="H84" s="293"/>
    </row>
    <row r="85" spans="1:8" s="27" customFormat="1">
      <c r="A85" s="1349" t="s">
        <v>2312</v>
      </c>
      <c r="B85" s="1350" t="s">
        <v>844</v>
      </c>
      <c r="C85" s="1351" t="s">
        <v>145</v>
      </c>
      <c r="D85" s="1352">
        <f>12*2</f>
        <v>24</v>
      </c>
      <c r="E85" s="1353">
        <f>'BILL 3.1- KIANYAGA MAIN LINE'!E176</f>
        <v>0</v>
      </c>
      <c r="F85" s="1354">
        <f t="shared" si="3"/>
        <v>0</v>
      </c>
      <c r="G85" s="293"/>
      <c r="H85" s="293"/>
    </row>
    <row r="86" spans="1:8" s="27" customFormat="1" ht="43.2">
      <c r="A86" s="1349" t="s">
        <v>2313</v>
      </c>
      <c r="B86" s="1350" t="s">
        <v>825</v>
      </c>
      <c r="C86" s="1351" t="s">
        <v>360</v>
      </c>
      <c r="D86" s="1352">
        <v>2</v>
      </c>
      <c r="E86" s="1353">
        <f>'BILL 3.1- KIANYAGA MAIN LINE'!E177</f>
        <v>0</v>
      </c>
      <c r="F86" s="1354">
        <f t="shared" si="3"/>
        <v>0</v>
      </c>
      <c r="G86" s="293"/>
      <c r="H86" s="293"/>
    </row>
    <row r="87" spans="1:8" s="62" customFormat="1" ht="21.6">
      <c r="A87" s="1349" t="s">
        <v>2314</v>
      </c>
      <c r="B87" s="1350" t="s">
        <v>817</v>
      </c>
      <c r="C87" s="1351" t="s">
        <v>360</v>
      </c>
      <c r="D87" s="1352">
        <v>2</v>
      </c>
      <c r="E87" s="1353">
        <f>'BILL 3.1- KIANYAGA MAIN LINE'!E178</f>
        <v>0</v>
      </c>
      <c r="F87" s="1354">
        <f t="shared" si="3"/>
        <v>0</v>
      </c>
      <c r="G87" s="297"/>
      <c r="H87" s="297"/>
    </row>
    <row r="88" spans="1:8" s="62" customFormat="1" ht="21.6">
      <c r="A88" s="1349" t="s">
        <v>2315</v>
      </c>
      <c r="B88" s="1350" t="s">
        <v>826</v>
      </c>
      <c r="C88" s="1351" t="s">
        <v>360</v>
      </c>
      <c r="D88" s="1352">
        <f>2*2</f>
        <v>4</v>
      </c>
      <c r="E88" s="1353">
        <f>'BILL 3.1- KIANYAGA MAIN LINE'!E179</f>
        <v>0</v>
      </c>
      <c r="F88" s="1354">
        <f t="shared" si="3"/>
        <v>0</v>
      </c>
      <c r="G88" s="297"/>
      <c r="H88" s="297"/>
    </row>
    <row r="89" spans="1:8" s="62" customFormat="1" ht="32.4">
      <c r="A89" s="1349" t="s">
        <v>2316</v>
      </c>
      <c r="B89" s="1350" t="s">
        <v>858</v>
      </c>
      <c r="C89" s="1351" t="s">
        <v>360</v>
      </c>
      <c r="D89" s="1352">
        <f>4*1</f>
        <v>4</v>
      </c>
      <c r="E89" s="1353">
        <f>'BILL 3.1- KIANYAGA MAIN LINE'!E180</f>
        <v>0</v>
      </c>
      <c r="F89" s="1354">
        <f t="shared" si="3"/>
        <v>0</v>
      </c>
      <c r="G89" s="297"/>
      <c r="H89" s="297"/>
    </row>
    <row r="90" spans="1:8" s="27" customFormat="1">
      <c r="A90" s="1365"/>
      <c r="B90" s="1355" t="s">
        <v>827</v>
      </c>
      <c r="C90" s="1351"/>
      <c r="D90" s="1352"/>
      <c r="E90" s="1353"/>
      <c r="F90" s="1354">
        <f t="shared" si="3"/>
        <v>0</v>
      </c>
      <c r="G90" s="293"/>
      <c r="H90" s="293"/>
    </row>
    <row r="91" spans="1:8" s="27" customFormat="1">
      <c r="A91" s="1349" t="s">
        <v>2317</v>
      </c>
      <c r="B91" s="1350" t="s">
        <v>812</v>
      </c>
      <c r="C91" s="1351"/>
      <c r="D91" s="1352">
        <f>1*2</f>
        <v>2</v>
      </c>
      <c r="E91" s="1353">
        <f>'BILL 3.1- KIANYAGA MAIN LINE'!E182</f>
        <v>0</v>
      </c>
      <c r="F91" s="1354">
        <f t="shared" si="3"/>
        <v>0</v>
      </c>
      <c r="G91" s="293"/>
      <c r="H91" s="293"/>
    </row>
    <row r="92" spans="1:8" s="52" customFormat="1" ht="21.6">
      <c r="A92" s="1349" t="s">
        <v>2318</v>
      </c>
      <c r="B92" s="1356" t="s">
        <v>860</v>
      </c>
      <c r="C92" s="1357" t="s">
        <v>7</v>
      </c>
      <c r="D92" s="1358">
        <v>1</v>
      </c>
      <c r="E92" s="1353">
        <f>'BILL 3.1- KIANYAGA MAIN LINE'!E183</f>
        <v>0</v>
      </c>
      <c r="F92" s="1354">
        <f t="shared" si="3"/>
        <v>0</v>
      </c>
      <c r="G92" s="296"/>
      <c r="H92" s="296"/>
    </row>
    <row r="93" spans="1:8" s="52" customFormat="1" ht="21.6">
      <c r="A93" s="1349" t="s">
        <v>2319</v>
      </c>
      <c r="B93" s="1356" t="s">
        <v>861</v>
      </c>
      <c r="C93" s="1357"/>
      <c r="D93" s="1358">
        <v>1</v>
      </c>
      <c r="E93" s="1353">
        <f>'BILL 3.1- KIANYAGA MAIN LINE'!E184</f>
        <v>0</v>
      </c>
      <c r="F93" s="1354">
        <f t="shared" si="3"/>
        <v>0</v>
      </c>
      <c r="G93" s="296"/>
      <c r="H93" s="296"/>
    </row>
    <row r="94" spans="1:8" s="52" customFormat="1" ht="21.6">
      <c r="A94" s="1349" t="s">
        <v>2320</v>
      </c>
      <c r="B94" s="1356" t="s">
        <v>925</v>
      </c>
      <c r="C94" s="1357" t="s">
        <v>7</v>
      </c>
      <c r="D94" s="1358">
        <v>1</v>
      </c>
      <c r="E94" s="1353">
        <f>'BILL 3.1- KIANYAGA MAIN LINE'!E185</f>
        <v>0</v>
      </c>
      <c r="F94" s="1354">
        <f t="shared" si="3"/>
        <v>0</v>
      </c>
      <c r="G94" s="296"/>
      <c r="H94" s="296"/>
    </row>
    <row r="95" spans="1:8" s="52" customFormat="1">
      <c r="A95" s="1349" t="s">
        <v>2321</v>
      </c>
      <c r="B95" s="1356" t="s">
        <v>863</v>
      </c>
      <c r="C95" s="1357" t="s">
        <v>7</v>
      </c>
      <c r="D95" s="1358">
        <v>1</v>
      </c>
      <c r="E95" s="1353">
        <f>'BILL 3.1- KIANYAGA MAIN LINE'!E186</f>
        <v>0</v>
      </c>
      <c r="F95" s="1354">
        <f t="shared" si="3"/>
        <v>0</v>
      </c>
      <c r="G95" s="296"/>
      <c r="H95" s="296"/>
    </row>
    <row r="96" spans="1:8" s="62" customFormat="1" ht="21.6">
      <c r="A96" s="1349" t="s">
        <v>2322</v>
      </c>
      <c r="B96" s="1350" t="s">
        <v>832</v>
      </c>
      <c r="C96" s="1351" t="s">
        <v>360</v>
      </c>
      <c r="D96" s="1352">
        <v>2</v>
      </c>
      <c r="E96" s="1353">
        <f>'BILL 3.1- KIANYAGA MAIN LINE'!E187</f>
        <v>0</v>
      </c>
      <c r="F96" s="1354">
        <f t="shared" si="3"/>
        <v>0</v>
      </c>
      <c r="G96" s="297"/>
      <c r="H96" s="297"/>
    </row>
    <row r="97" spans="1:8" s="62" customFormat="1" ht="22.2" thickBot="1">
      <c r="A97" s="1359" t="s">
        <v>2323</v>
      </c>
      <c r="B97" s="1360" t="s">
        <v>817</v>
      </c>
      <c r="C97" s="1361" t="s">
        <v>360</v>
      </c>
      <c r="D97" s="1362">
        <v>1</v>
      </c>
      <c r="E97" s="1363">
        <f>'BILL 3.1- KIANYAGA MAIN LINE'!E188</f>
        <v>0</v>
      </c>
      <c r="F97" s="1364">
        <f t="shared" si="3"/>
        <v>0</v>
      </c>
      <c r="G97" s="297"/>
      <c r="H97" s="297"/>
    </row>
    <row r="98" spans="1:8" s="61" customFormat="1" ht="14.4" thickTop="1" thickBot="1">
      <c r="A98" s="1591" t="s">
        <v>533</v>
      </c>
      <c r="B98" s="1592"/>
      <c r="C98" s="1592"/>
      <c r="D98" s="1592"/>
      <c r="E98" s="1592"/>
      <c r="F98" s="1111">
        <f>SUM(F70:F97)</f>
        <v>0</v>
      </c>
      <c r="G98" s="294"/>
      <c r="H98" s="294"/>
    </row>
    <row r="99" spans="1:8" s="27" customFormat="1" ht="13.8" thickTop="1">
      <c r="A99" s="1083"/>
      <c r="B99" s="422" t="s">
        <v>833</v>
      </c>
      <c r="C99" s="1079"/>
      <c r="D99" s="1084"/>
      <c r="E99" s="1081"/>
      <c r="F99" s="1082"/>
      <c r="G99" s="293"/>
      <c r="H99" s="293"/>
    </row>
    <row r="100" spans="1:8" s="27" customFormat="1" ht="26.4">
      <c r="A100" s="1078" t="s">
        <v>2324</v>
      </c>
      <c r="B100" s="407" t="s">
        <v>864</v>
      </c>
      <c r="C100" s="1048" t="s">
        <v>360</v>
      </c>
      <c r="D100" s="739">
        <v>1</v>
      </c>
      <c r="E100" s="1042">
        <f>'BILL 3.2 - KIANYAGA UPHILL'!E99</f>
        <v>0</v>
      </c>
      <c r="F100" s="1043">
        <f>E100*D100</f>
        <v>0</v>
      </c>
      <c r="G100" s="293"/>
      <c r="H100" s="293"/>
    </row>
    <row r="101" spans="1:8" s="27" customFormat="1" ht="26.4">
      <c r="A101" s="1078" t="s">
        <v>2325</v>
      </c>
      <c r="B101" s="407" t="s">
        <v>865</v>
      </c>
      <c r="C101" s="1048" t="s">
        <v>360</v>
      </c>
      <c r="D101" s="739">
        <v>2</v>
      </c>
      <c r="E101" s="1042">
        <f>'BILL 3.2 - KIANYAGA UPHILL'!E100</f>
        <v>0</v>
      </c>
      <c r="F101" s="1043">
        <f t="shared" ref="F101:F133" si="4">E101*D101</f>
        <v>0</v>
      </c>
      <c r="G101" s="293"/>
      <c r="H101" s="293"/>
    </row>
    <row r="102" spans="1:8" s="27" customFormat="1" ht="39.6">
      <c r="A102" s="1078" t="s">
        <v>2326</v>
      </c>
      <c r="B102" s="407" t="s">
        <v>866</v>
      </c>
      <c r="C102" s="1048" t="s">
        <v>360</v>
      </c>
      <c r="D102" s="739">
        <v>2</v>
      </c>
      <c r="E102" s="1042">
        <f>'BILL 3.2 - KIANYAGA UPHILL'!E101</f>
        <v>0</v>
      </c>
      <c r="F102" s="1043">
        <f t="shared" si="4"/>
        <v>0</v>
      </c>
      <c r="G102" s="293"/>
      <c r="H102" s="293"/>
    </row>
    <row r="103" spans="1:8" s="27" customFormat="1" ht="26.4">
      <c r="A103" s="1078" t="s">
        <v>2327</v>
      </c>
      <c r="B103" s="407" t="s">
        <v>2075</v>
      </c>
      <c r="C103" s="1048" t="s">
        <v>360</v>
      </c>
      <c r="D103" s="739">
        <v>1</v>
      </c>
      <c r="E103" s="1042">
        <f>'BILL 3.2 - KIANYAGA UPHILL'!E103</f>
        <v>0</v>
      </c>
      <c r="F103" s="1043">
        <f t="shared" si="4"/>
        <v>0</v>
      </c>
      <c r="G103" s="293"/>
      <c r="H103" s="293"/>
    </row>
    <row r="104" spans="1:8" s="62" customFormat="1" ht="26.4">
      <c r="A104" s="1078" t="s">
        <v>2328</v>
      </c>
      <c r="B104" s="407" t="s">
        <v>826</v>
      </c>
      <c r="C104" s="1048" t="s">
        <v>360</v>
      </c>
      <c r="D104" s="739">
        <v>2</v>
      </c>
      <c r="E104" s="1042">
        <f>'BILL 3.2 - KIANYAGA UPHILL'!E104</f>
        <v>0</v>
      </c>
      <c r="F104" s="1043">
        <f t="shared" si="4"/>
        <v>0</v>
      </c>
      <c r="G104" s="297"/>
      <c r="H104" s="297"/>
    </row>
    <row r="105" spans="1:8" s="62" customFormat="1" ht="39.6">
      <c r="A105" s="1078" t="s">
        <v>2329</v>
      </c>
      <c r="B105" s="407" t="s">
        <v>817</v>
      </c>
      <c r="C105" s="1048" t="s">
        <v>360</v>
      </c>
      <c r="D105" s="739">
        <v>2</v>
      </c>
      <c r="E105" s="1042">
        <f>'BILL 3.2 - KIANYAGA UPHILL'!E105</f>
        <v>0</v>
      </c>
      <c r="F105" s="1043">
        <f t="shared" si="4"/>
        <v>0</v>
      </c>
      <c r="G105" s="297"/>
      <c r="H105" s="297"/>
    </row>
    <row r="106" spans="1:8" s="62" customFormat="1" ht="26.4">
      <c r="A106" s="1078" t="s">
        <v>2330</v>
      </c>
      <c r="B106" s="920" t="s">
        <v>867</v>
      </c>
      <c r="C106" s="1048" t="s">
        <v>360</v>
      </c>
      <c r="D106" s="739">
        <v>1</v>
      </c>
      <c r="E106" s="1042">
        <f>'BILL 3.2 - KIANYAGA UPHILL'!E106</f>
        <v>0</v>
      </c>
      <c r="F106" s="1043">
        <f t="shared" si="4"/>
        <v>0</v>
      </c>
      <c r="G106" s="297"/>
      <c r="H106" s="297"/>
    </row>
    <row r="107" spans="1:8" s="27" customFormat="1">
      <c r="A107" s="905"/>
      <c r="B107" s="905" t="s">
        <v>868</v>
      </c>
      <c r="C107" s="1048"/>
      <c r="D107" s="1041"/>
      <c r="E107" s="1042"/>
      <c r="F107" s="1043">
        <f t="shared" si="4"/>
        <v>0</v>
      </c>
      <c r="G107" s="293"/>
      <c r="H107" s="293"/>
    </row>
    <row r="108" spans="1:8" s="27" customFormat="1" ht="39.6">
      <c r="A108" s="1078" t="s">
        <v>2331</v>
      </c>
      <c r="B108" s="907" t="s">
        <v>869</v>
      </c>
      <c r="C108" s="1048" t="s">
        <v>53</v>
      </c>
      <c r="D108" s="739">
        <v>40</v>
      </c>
      <c r="E108" s="1042"/>
      <c r="F108" s="1043">
        <f t="shared" si="4"/>
        <v>0</v>
      </c>
      <c r="G108" s="293"/>
      <c r="H108" s="293"/>
    </row>
    <row r="109" spans="1:8" s="169" customFormat="1">
      <c r="A109" s="1366"/>
      <c r="B109" s="1057" t="s">
        <v>926</v>
      </c>
      <c r="C109" s="1058"/>
      <c r="D109" s="1058"/>
      <c r="E109" s="1059"/>
      <c r="F109" s="1043">
        <f t="shared" si="4"/>
        <v>0</v>
      </c>
      <c r="G109" s="298"/>
      <c r="H109" s="298"/>
    </row>
    <row r="110" spans="1:8" s="169" customFormat="1" ht="39.6">
      <c r="A110" s="1060"/>
      <c r="B110" s="1061" t="s">
        <v>927</v>
      </c>
      <c r="C110" s="1058"/>
      <c r="D110" s="1058"/>
      <c r="E110" s="1059"/>
      <c r="F110" s="1043">
        <f t="shared" si="4"/>
        <v>0</v>
      </c>
      <c r="G110" s="298"/>
      <c r="H110" s="298"/>
    </row>
    <row r="111" spans="1:8" s="169" customFormat="1">
      <c r="A111" s="1062"/>
      <c r="B111" s="664" t="s">
        <v>928</v>
      </c>
      <c r="C111" s="676"/>
      <c r="D111" s="1063"/>
      <c r="E111" s="1059"/>
      <c r="F111" s="1043">
        <f t="shared" si="4"/>
        <v>0</v>
      </c>
      <c r="G111" s="298"/>
      <c r="H111" s="298"/>
    </row>
    <row r="112" spans="1:8" s="170" customFormat="1">
      <c r="A112" s="1078" t="s">
        <v>2332</v>
      </c>
      <c r="B112" s="1064" t="s">
        <v>929</v>
      </c>
      <c r="C112" s="1065" t="s">
        <v>360</v>
      </c>
      <c r="D112" s="1065">
        <v>2</v>
      </c>
      <c r="E112" s="1059"/>
      <c r="F112" s="1043">
        <f t="shared" si="4"/>
        <v>0</v>
      </c>
      <c r="G112" s="299"/>
      <c r="H112" s="299"/>
    </row>
    <row r="113" spans="1:8" s="170" customFormat="1" ht="15.6">
      <c r="A113" s="1078" t="s">
        <v>2333</v>
      </c>
      <c r="B113" s="1064" t="s">
        <v>2287</v>
      </c>
      <c r="C113" s="1065" t="s">
        <v>360</v>
      </c>
      <c r="D113" s="1065">
        <v>2</v>
      </c>
      <c r="E113" s="1059"/>
      <c r="F113" s="1043">
        <f t="shared" si="4"/>
        <v>0</v>
      </c>
      <c r="G113" s="299"/>
      <c r="H113" s="299"/>
    </row>
    <row r="114" spans="1:8" s="170" customFormat="1">
      <c r="A114" s="1078" t="s">
        <v>2334</v>
      </c>
      <c r="B114" s="1064" t="s">
        <v>930</v>
      </c>
      <c r="C114" s="1065" t="s">
        <v>360</v>
      </c>
      <c r="D114" s="1065">
        <v>3</v>
      </c>
      <c r="E114" s="1059"/>
      <c r="F114" s="1043">
        <f t="shared" si="4"/>
        <v>0</v>
      </c>
      <c r="G114" s="299"/>
      <c r="H114" s="299"/>
    </row>
    <row r="115" spans="1:8" s="170" customFormat="1">
      <c r="A115" s="1078" t="s">
        <v>2335</v>
      </c>
      <c r="B115" s="1064" t="s">
        <v>931</v>
      </c>
      <c r="C115" s="1065" t="s">
        <v>360</v>
      </c>
      <c r="D115" s="1065">
        <v>1</v>
      </c>
      <c r="E115" s="1059"/>
      <c r="F115" s="1043">
        <f t="shared" si="4"/>
        <v>0</v>
      </c>
      <c r="G115" s="299"/>
      <c r="H115" s="299"/>
    </row>
    <row r="116" spans="1:8" s="169" customFormat="1" ht="26.4">
      <c r="A116" s="1078" t="s">
        <v>2336</v>
      </c>
      <c r="B116" s="1066" t="s">
        <v>932</v>
      </c>
      <c r="C116" s="676" t="s">
        <v>360</v>
      </c>
      <c r="D116" s="1063">
        <v>1</v>
      </c>
      <c r="E116" s="1059"/>
      <c r="F116" s="1043">
        <f t="shared" si="4"/>
        <v>0</v>
      </c>
      <c r="G116" s="298"/>
      <c r="H116" s="298"/>
    </row>
    <row r="117" spans="1:8" s="169" customFormat="1" ht="26.4">
      <c r="A117" s="1078" t="s">
        <v>2337</v>
      </c>
      <c r="B117" s="1066" t="s">
        <v>933</v>
      </c>
      <c r="C117" s="676" t="s">
        <v>360</v>
      </c>
      <c r="D117" s="1063">
        <v>1</v>
      </c>
      <c r="E117" s="1059"/>
      <c r="F117" s="1043">
        <f t="shared" si="4"/>
        <v>0</v>
      </c>
      <c r="G117" s="298"/>
      <c r="H117" s="298"/>
    </row>
    <row r="118" spans="1:8" s="170" customFormat="1">
      <c r="A118" s="1078" t="s">
        <v>2338</v>
      </c>
      <c r="B118" s="1064" t="s">
        <v>934</v>
      </c>
      <c r="C118" s="1065" t="s">
        <v>360</v>
      </c>
      <c r="D118" s="1065">
        <v>1</v>
      </c>
      <c r="E118" s="1059"/>
      <c r="F118" s="1043">
        <f t="shared" si="4"/>
        <v>0</v>
      </c>
      <c r="G118" s="299"/>
      <c r="H118" s="299"/>
    </row>
    <row r="119" spans="1:8" s="170" customFormat="1" ht="17.25" customHeight="1">
      <c r="A119" s="1078" t="s">
        <v>2339</v>
      </c>
      <c r="B119" s="1064" t="s">
        <v>935</v>
      </c>
      <c r="C119" s="1065" t="s">
        <v>360</v>
      </c>
      <c r="D119" s="1065">
        <v>1</v>
      </c>
      <c r="E119" s="1059"/>
      <c r="F119" s="1043">
        <f t="shared" si="4"/>
        <v>0</v>
      </c>
      <c r="G119" s="299"/>
      <c r="H119" s="299"/>
    </row>
    <row r="120" spans="1:8" s="169" customFormat="1">
      <c r="A120" s="1067"/>
      <c r="B120" s="679" t="s">
        <v>936</v>
      </c>
      <c r="C120" s="676"/>
      <c r="D120" s="1063"/>
      <c r="E120" s="1059"/>
      <c r="F120" s="1043">
        <f t="shared" si="4"/>
        <v>0</v>
      </c>
      <c r="G120" s="298"/>
      <c r="H120" s="298"/>
    </row>
    <row r="121" spans="1:8" s="170" customFormat="1">
      <c r="A121" s="1078" t="s">
        <v>2340</v>
      </c>
      <c r="B121" s="1068" t="s">
        <v>937</v>
      </c>
      <c r="C121" s="1065" t="s">
        <v>360</v>
      </c>
      <c r="D121" s="1065">
        <v>1</v>
      </c>
      <c r="E121" s="1059"/>
      <c r="F121" s="1043">
        <f t="shared" si="4"/>
        <v>0</v>
      </c>
      <c r="G121" s="299"/>
      <c r="H121" s="299"/>
    </row>
    <row r="122" spans="1:8" s="170" customFormat="1" ht="15.6">
      <c r="A122" s="1078" t="s">
        <v>2341</v>
      </c>
      <c r="B122" s="1068" t="s">
        <v>2288</v>
      </c>
      <c r="C122" s="1065" t="s">
        <v>360</v>
      </c>
      <c r="D122" s="1065">
        <v>2</v>
      </c>
      <c r="E122" s="1059"/>
      <c r="F122" s="1043">
        <f t="shared" si="4"/>
        <v>0</v>
      </c>
      <c r="G122" s="299"/>
      <c r="H122" s="299"/>
    </row>
    <row r="123" spans="1:8" s="169" customFormat="1" ht="26.4">
      <c r="A123" s="1078" t="s">
        <v>2342</v>
      </c>
      <c r="B123" s="673" t="s">
        <v>938</v>
      </c>
      <c r="C123" s="676" t="s">
        <v>360</v>
      </c>
      <c r="D123" s="1063">
        <v>1</v>
      </c>
      <c r="E123" s="1059"/>
      <c r="F123" s="1043">
        <f t="shared" si="4"/>
        <v>0</v>
      </c>
      <c r="G123" s="298"/>
      <c r="H123" s="298"/>
    </row>
    <row r="124" spans="1:8" s="170" customFormat="1">
      <c r="A124" s="1078" t="s">
        <v>2343</v>
      </c>
      <c r="B124" s="1068" t="s">
        <v>939</v>
      </c>
      <c r="C124" s="1065" t="s">
        <v>360</v>
      </c>
      <c r="D124" s="1065">
        <v>2</v>
      </c>
      <c r="E124" s="1059"/>
      <c r="F124" s="1043">
        <f t="shared" si="4"/>
        <v>0</v>
      </c>
      <c r="G124" s="299"/>
      <c r="H124" s="299"/>
    </row>
    <row r="125" spans="1:8" s="170" customFormat="1">
      <c r="A125" s="1078" t="s">
        <v>2344</v>
      </c>
      <c r="B125" s="1068" t="s">
        <v>940</v>
      </c>
      <c r="C125" s="1065" t="s">
        <v>360</v>
      </c>
      <c r="D125" s="1065">
        <v>1</v>
      </c>
      <c r="E125" s="1059"/>
      <c r="F125" s="1043">
        <f t="shared" si="4"/>
        <v>0</v>
      </c>
      <c r="G125" s="299"/>
      <c r="H125" s="299"/>
    </row>
    <row r="126" spans="1:8" s="170" customFormat="1">
      <c r="A126" s="1078" t="s">
        <v>2345</v>
      </c>
      <c r="B126" s="1068" t="s">
        <v>941</v>
      </c>
      <c r="C126" s="1065" t="s">
        <v>360</v>
      </c>
      <c r="D126" s="1065">
        <v>3</v>
      </c>
      <c r="E126" s="1059"/>
      <c r="F126" s="1043">
        <f t="shared" si="4"/>
        <v>0</v>
      </c>
      <c r="G126" s="299"/>
      <c r="H126" s="299"/>
    </row>
    <row r="127" spans="1:8" s="169" customFormat="1">
      <c r="A127" s="1067"/>
      <c r="B127" s="664" t="s">
        <v>942</v>
      </c>
      <c r="C127" s="676"/>
      <c r="D127" s="1063"/>
      <c r="E127" s="1059"/>
      <c r="F127" s="1043">
        <f t="shared" si="4"/>
        <v>0</v>
      </c>
      <c r="G127" s="298"/>
      <c r="H127" s="298"/>
    </row>
    <row r="128" spans="1:8" s="169" customFormat="1" ht="26.4">
      <c r="A128" s="1078" t="s">
        <v>2346</v>
      </c>
      <c r="B128" s="673" t="s">
        <v>943</v>
      </c>
      <c r="C128" s="676" t="s">
        <v>360</v>
      </c>
      <c r="D128" s="1063">
        <v>1</v>
      </c>
      <c r="E128" s="1059"/>
      <c r="F128" s="1043">
        <f t="shared" si="4"/>
        <v>0</v>
      </c>
      <c r="G128" s="298"/>
      <c r="H128" s="298"/>
    </row>
    <row r="129" spans="1:8" s="170" customFormat="1" ht="15.6">
      <c r="A129" s="1078" t="s">
        <v>2347</v>
      </c>
      <c r="B129" s="1068" t="s">
        <v>2289</v>
      </c>
      <c r="C129" s="1065" t="s">
        <v>360</v>
      </c>
      <c r="D129" s="1065">
        <v>1</v>
      </c>
      <c r="E129" s="1059"/>
      <c r="F129" s="1043">
        <f t="shared" si="4"/>
        <v>0</v>
      </c>
      <c r="G129" s="299"/>
      <c r="H129" s="299"/>
    </row>
    <row r="130" spans="1:8" s="169" customFormat="1" ht="26.4">
      <c r="A130" s="1078" t="s">
        <v>2348</v>
      </c>
      <c r="B130" s="673" t="s">
        <v>944</v>
      </c>
      <c r="C130" s="676" t="s">
        <v>360</v>
      </c>
      <c r="D130" s="1063">
        <v>1</v>
      </c>
      <c r="E130" s="1059"/>
      <c r="F130" s="1043">
        <f t="shared" si="4"/>
        <v>0</v>
      </c>
      <c r="G130" s="298"/>
      <c r="H130" s="298"/>
    </row>
    <row r="131" spans="1:8" s="170" customFormat="1">
      <c r="A131" s="1078" t="s">
        <v>2349</v>
      </c>
      <c r="B131" s="1068" t="s">
        <v>945</v>
      </c>
      <c r="C131" s="1065" t="s">
        <v>360</v>
      </c>
      <c r="D131" s="1065">
        <v>1</v>
      </c>
      <c r="E131" s="1059"/>
      <c r="F131" s="1043">
        <f t="shared" si="4"/>
        <v>0</v>
      </c>
      <c r="G131" s="299"/>
      <c r="H131" s="299"/>
    </row>
    <row r="132" spans="1:8" s="170" customFormat="1" ht="15.6">
      <c r="A132" s="1078" t="s">
        <v>2350</v>
      </c>
      <c r="B132" s="1068" t="s">
        <v>2290</v>
      </c>
      <c r="C132" s="1065" t="s">
        <v>360</v>
      </c>
      <c r="D132" s="1065">
        <v>1</v>
      </c>
      <c r="E132" s="1059"/>
      <c r="F132" s="1043">
        <f t="shared" si="4"/>
        <v>0</v>
      </c>
      <c r="G132" s="299"/>
      <c r="H132" s="299"/>
    </row>
    <row r="133" spans="1:8" s="169" customFormat="1" ht="27" thickBot="1">
      <c r="A133" s="1102" t="s">
        <v>2351</v>
      </c>
      <c r="B133" s="695" t="s">
        <v>946</v>
      </c>
      <c r="C133" s="1103" t="s">
        <v>360</v>
      </c>
      <c r="D133" s="1104">
        <v>1</v>
      </c>
      <c r="E133" s="1105"/>
      <c r="F133" s="1076">
        <f t="shared" si="4"/>
        <v>0</v>
      </c>
      <c r="G133" s="298"/>
      <c r="H133" s="298"/>
    </row>
    <row r="134" spans="1:8" s="61" customFormat="1" ht="14.4" thickTop="1" thickBot="1">
      <c r="A134" s="1589" t="s">
        <v>533</v>
      </c>
      <c r="B134" s="1590"/>
      <c r="C134" s="1590"/>
      <c r="D134" s="1590"/>
      <c r="E134" s="1590"/>
      <c r="F134" s="1096">
        <f>SUM(F100:F133)</f>
        <v>0</v>
      </c>
      <c r="G134" s="294"/>
      <c r="H134" s="294"/>
    </row>
    <row r="135" spans="1:8" s="169" customFormat="1" ht="31.5" customHeight="1" thickTop="1">
      <c r="A135" s="1085"/>
      <c r="B135" s="712" t="s">
        <v>947</v>
      </c>
      <c r="C135" s="1086"/>
      <c r="D135" s="1087"/>
      <c r="E135" s="1088"/>
      <c r="F135" s="1089">
        <f>E135*D135</f>
        <v>0</v>
      </c>
      <c r="G135" s="298"/>
      <c r="H135" s="298"/>
    </row>
    <row r="136" spans="1:8" s="170" customFormat="1" ht="22.2" customHeight="1">
      <c r="A136" s="899" t="s">
        <v>2352</v>
      </c>
      <c r="B136" s="1068" t="s">
        <v>948</v>
      </c>
      <c r="C136" s="1065" t="s">
        <v>360</v>
      </c>
      <c r="D136" s="1065">
        <v>1</v>
      </c>
      <c r="E136" s="1059"/>
      <c r="F136" s="1069">
        <f>E136*D136</f>
        <v>0</v>
      </c>
      <c r="G136" s="299"/>
      <c r="H136" s="299"/>
    </row>
    <row r="137" spans="1:8" s="170" customFormat="1" ht="22.2" customHeight="1">
      <c r="A137" s="899" t="s">
        <v>2353</v>
      </c>
      <c r="B137" s="1068" t="s">
        <v>2291</v>
      </c>
      <c r="C137" s="1065" t="s">
        <v>360</v>
      </c>
      <c r="D137" s="1065">
        <v>1</v>
      </c>
      <c r="E137" s="1059"/>
      <c r="F137" s="1069">
        <f>E137*D137</f>
        <v>0</v>
      </c>
      <c r="G137" s="299"/>
      <c r="H137" s="299"/>
    </row>
    <row r="138" spans="1:8" s="170" customFormat="1" ht="22.2" customHeight="1">
      <c r="A138" s="899" t="s">
        <v>2354</v>
      </c>
      <c r="B138" s="1068" t="s">
        <v>949</v>
      </c>
      <c r="C138" s="1065" t="s">
        <v>360</v>
      </c>
      <c r="D138" s="1065">
        <v>1</v>
      </c>
      <c r="E138" s="1059"/>
      <c r="F138" s="1069">
        <f>E138*D138</f>
        <v>0</v>
      </c>
      <c r="G138" s="299"/>
      <c r="H138" s="299"/>
    </row>
    <row r="139" spans="1:8" s="170" customFormat="1" ht="22.2" customHeight="1">
      <c r="A139" s="899" t="s">
        <v>2355</v>
      </c>
      <c r="B139" s="1068" t="s">
        <v>950</v>
      </c>
      <c r="C139" s="1065" t="s">
        <v>360</v>
      </c>
      <c r="D139" s="1065">
        <v>1</v>
      </c>
      <c r="E139" s="1059"/>
      <c r="F139" s="1069">
        <f>E139*D139</f>
        <v>0</v>
      </c>
      <c r="G139" s="299"/>
      <c r="H139" s="299"/>
    </row>
    <row r="140" spans="1:8" s="27" customFormat="1" ht="22.2" customHeight="1">
      <c r="A140" s="905"/>
      <c r="B140" s="905" t="s">
        <v>870</v>
      </c>
      <c r="C140" s="1048"/>
      <c r="D140" s="1049"/>
      <c r="E140" s="1050"/>
      <c r="F140" s="1043"/>
      <c r="G140" s="293"/>
      <c r="H140" s="293"/>
    </row>
    <row r="141" spans="1:8" s="27" customFormat="1" ht="28.5" customHeight="1">
      <c r="A141" s="905"/>
      <c r="B141" s="905" t="s">
        <v>871</v>
      </c>
      <c r="C141" s="1048"/>
      <c r="D141" s="1049"/>
      <c r="E141" s="1050"/>
      <c r="F141" s="1043"/>
      <c r="G141" s="293"/>
      <c r="H141" s="293"/>
    </row>
    <row r="142" spans="1:8" s="27" customFormat="1" ht="21.45" customHeight="1">
      <c r="A142" s="905"/>
      <c r="B142" s="905" t="s">
        <v>872</v>
      </c>
      <c r="C142" s="1048"/>
      <c r="D142" s="1041"/>
      <c r="E142" s="1042"/>
      <c r="F142" s="1043"/>
      <c r="G142" s="293"/>
      <c r="H142" s="293"/>
    </row>
    <row r="143" spans="1:8" s="27" customFormat="1" ht="21.45" customHeight="1">
      <c r="A143" s="905"/>
      <c r="B143" s="905" t="s">
        <v>873</v>
      </c>
      <c r="C143" s="1048"/>
      <c r="D143" s="1070"/>
      <c r="E143" s="1042"/>
      <c r="F143" s="1043"/>
      <c r="G143" s="293"/>
      <c r="H143" s="293"/>
    </row>
    <row r="144" spans="1:8" s="27" customFormat="1" ht="33.75" customHeight="1">
      <c r="A144" s="899" t="s">
        <v>2356</v>
      </c>
      <c r="B144" s="907" t="s">
        <v>874</v>
      </c>
      <c r="C144" s="1048" t="s">
        <v>676</v>
      </c>
      <c r="D144" s="739">
        <v>20</v>
      </c>
      <c r="E144" s="1042"/>
      <c r="F144" s="1043">
        <f t="shared" ref="F144:F153" si="5">E144*D144</f>
        <v>0</v>
      </c>
      <c r="G144" s="293"/>
      <c r="H144" s="293"/>
    </row>
    <row r="145" spans="1:8" s="27" customFormat="1" ht="21.45" customHeight="1">
      <c r="A145" s="1052"/>
      <c r="B145" s="905" t="s">
        <v>875</v>
      </c>
      <c r="C145" s="1071"/>
      <c r="D145" s="1070"/>
      <c r="E145" s="1042"/>
      <c r="F145" s="1043">
        <f t="shared" si="5"/>
        <v>0</v>
      </c>
      <c r="G145" s="293"/>
      <c r="H145" s="293"/>
    </row>
    <row r="146" spans="1:8" s="27" customFormat="1" ht="27" customHeight="1">
      <c r="A146" s="905"/>
      <c r="B146" s="907" t="s">
        <v>876</v>
      </c>
      <c r="C146" s="1071"/>
      <c r="D146" s="1041"/>
      <c r="E146" s="1042"/>
      <c r="F146" s="1043">
        <f t="shared" si="5"/>
        <v>0</v>
      </c>
      <c r="G146" s="293"/>
      <c r="H146" s="293"/>
    </row>
    <row r="147" spans="1:8" s="27" customFormat="1" ht="27" customHeight="1">
      <c r="A147" s="899" t="s">
        <v>2357</v>
      </c>
      <c r="B147" s="907" t="s">
        <v>951</v>
      </c>
      <c r="C147" s="1048" t="s">
        <v>676</v>
      </c>
      <c r="D147" s="739">
        <v>15</v>
      </c>
      <c r="E147" s="1042"/>
      <c r="F147" s="1043">
        <f t="shared" si="5"/>
        <v>0</v>
      </c>
      <c r="G147" s="293"/>
      <c r="H147" s="293"/>
    </row>
    <row r="148" spans="1:8" s="27" customFormat="1" ht="27" customHeight="1">
      <c r="A148" s="1052"/>
      <c r="B148" s="905" t="s">
        <v>878</v>
      </c>
      <c r="C148" s="1048"/>
      <c r="D148" s="1041"/>
      <c r="E148" s="1042"/>
      <c r="F148" s="1043">
        <f t="shared" si="5"/>
        <v>0</v>
      </c>
      <c r="G148" s="293"/>
      <c r="H148" s="293"/>
    </row>
    <row r="149" spans="1:8" s="27" customFormat="1" ht="27" customHeight="1">
      <c r="A149" s="905"/>
      <c r="B149" s="907" t="s">
        <v>2076</v>
      </c>
      <c r="C149" s="1048"/>
      <c r="D149" s="1041"/>
      <c r="E149" s="1042"/>
      <c r="F149" s="1043">
        <f t="shared" si="5"/>
        <v>0</v>
      </c>
      <c r="G149" s="293"/>
      <c r="H149" s="293"/>
    </row>
    <row r="150" spans="1:8" s="27" customFormat="1" ht="24.45" customHeight="1">
      <c r="A150" s="899" t="s">
        <v>2358</v>
      </c>
      <c r="B150" s="907" t="s">
        <v>952</v>
      </c>
      <c r="C150" s="1048" t="s">
        <v>53</v>
      </c>
      <c r="D150" s="739">
        <v>15</v>
      </c>
      <c r="E150" s="1042"/>
      <c r="F150" s="1043">
        <f t="shared" si="5"/>
        <v>0</v>
      </c>
      <c r="G150" s="293"/>
      <c r="H150" s="293"/>
    </row>
    <row r="151" spans="1:8" s="27" customFormat="1" ht="24.45" customHeight="1">
      <c r="A151" s="905"/>
      <c r="B151" s="905" t="s">
        <v>881</v>
      </c>
      <c r="C151" s="1048"/>
      <c r="D151" s="1049"/>
      <c r="E151" s="1042"/>
      <c r="F151" s="1043">
        <f t="shared" si="5"/>
        <v>0</v>
      </c>
      <c r="G151" s="293"/>
      <c r="H151" s="293"/>
    </row>
    <row r="152" spans="1:8" s="27" customFormat="1" ht="24.45" customHeight="1">
      <c r="A152" s="899" t="s">
        <v>2359</v>
      </c>
      <c r="B152" s="907" t="s">
        <v>958</v>
      </c>
      <c r="C152" s="1048" t="s">
        <v>883</v>
      </c>
      <c r="D152" s="739">
        <v>1</v>
      </c>
      <c r="E152" s="1042"/>
      <c r="F152" s="1043">
        <f t="shared" si="5"/>
        <v>0</v>
      </c>
      <c r="G152" s="293"/>
      <c r="H152" s="293"/>
    </row>
    <row r="153" spans="1:8" s="27" customFormat="1" ht="24.45" customHeight="1" thickBot="1">
      <c r="A153" s="1072" t="s">
        <v>2360</v>
      </c>
      <c r="B153" s="942" t="s">
        <v>884</v>
      </c>
      <c r="C153" s="1073" t="s">
        <v>67</v>
      </c>
      <c r="D153" s="1074">
        <v>0.15</v>
      </c>
      <c r="E153" s="1075"/>
      <c r="F153" s="1076">
        <f t="shared" si="5"/>
        <v>0</v>
      </c>
      <c r="G153" s="293"/>
      <c r="H153" s="293"/>
    </row>
    <row r="154" spans="1:8" s="61" customFormat="1" ht="14.4" thickTop="1" thickBot="1">
      <c r="A154" s="1593" t="s">
        <v>533</v>
      </c>
      <c r="B154" s="1594"/>
      <c r="C154" s="1594"/>
      <c r="D154" s="1594"/>
      <c r="E154" s="1594"/>
      <c r="F154" s="1077">
        <f>SUM(F136:F153)</f>
        <v>0</v>
      </c>
      <c r="G154" s="294"/>
      <c r="H154" s="294"/>
    </row>
    <row r="155" spans="1:8" s="52" customFormat="1" ht="14.4" thickTop="1" thickBot="1">
      <c r="A155" s="1577" t="s">
        <v>1608</v>
      </c>
      <c r="B155" s="1577"/>
      <c r="C155" s="1577"/>
      <c r="D155" s="1577"/>
      <c r="E155" s="1577"/>
      <c r="F155" s="1577"/>
      <c r="G155" s="296"/>
      <c r="H155" s="296"/>
    </row>
    <row r="156" spans="1:8" s="52" customFormat="1" ht="12.75" customHeight="1" thickTop="1" thickBot="1">
      <c r="A156" s="785" t="s">
        <v>39</v>
      </c>
      <c r="B156" s="1578" t="s">
        <v>5</v>
      </c>
      <c r="C156" s="1578"/>
      <c r="D156" s="1578"/>
      <c r="E156" s="786" t="s">
        <v>1607</v>
      </c>
      <c r="F156" s="869" t="s">
        <v>1606</v>
      </c>
      <c r="G156" s="296"/>
      <c r="H156" s="296"/>
    </row>
    <row r="157" spans="1:8" s="52" customFormat="1" ht="13.8" thickTop="1">
      <c r="A157" s="783">
        <v>1</v>
      </c>
      <c r="B157" s="1579" t="s">
        <v>751</v>
      </c>
      <c r="C157" s="1579"/>
      <c r="D157" s="1579"/>
      <c r="E157" s="783" t="s">
        <v>108</v>
      </c>
      <c r="F157" s="870">
        <f>F25</f>
        <v>0</v>
      </c>
      <c r="G157" s="296"/>
      <c r="H157" s="296"/>
    </row>
    <row r="158" spans="1:8" s="52" customFormat="1">
      <c r="A158" s="629">
        <v>2</v>
      </c>
      <c r="B158" s="1572" t="s">
        <v>752</v>
      </c>
      <c r="C158" s="1572"/>
      <c r="D158" s="1572"/>
      <c r="E158" s="629" t="s">
        <v>108</v>
      </c>
      <c r="F158" s="660">
        <f>F44</f>
        <v>0</v>
      </c>
      <c r="G158" s="296"/>
      <c r="H158" s="296"/>
    </row>
    <row r="159" spans="1:8" s="52" customFormat="1">
      <c r="A159" s="629">
        <v>3</v>
      </c>
      <c r="B159" s="1572" t="s">
        <v>753</v>
      </c>
      <c r="C159" s="1572"/>
      <c r="D159" s="1572"/>
      <c r="E159" s="629" t="s">
        <v>108</v>
      </c>
      <c r="F159" s="660">
        <f>F68</f>
        <v>0</v>
      </c>
      <c r="G159" s="296"/>
      <c r="H159" s="296"/>
    </row>
    <row r="160" spans="1:8" s="52" customFormat="1">
      <c r="A160" s="629">
        <v>4</v>
      </c>
      <c r="B160" s="1572" t="s">
        <v>754</v>
      </c>
      <c r="C160" s="1572"/>
      <c r="D160" s="1572"/>
      <c r="E160" s="629" t="s">
        <v>108</v>
      </c>
      <c r="F160" s="660">
        <f>F98</f>
        <v>0</v>
      </c>
      <c r="G160" s="296"/>
      <c r="H160" s="296"/>
    </row>
    <row r="161" spans="1:8" s="52" customFormat="1">
      <c r="A161" s="629">
        <v>5</v>
      </c>
      <c r="B161" s="1572" t="s">
        <v>915</v>
      </c>
      <c r="C161" s="1572"/>
      <c r="D161" s="1572"/>
      <c r="E161" s="629" t="s">
        <v>108</v>
      </c>
      <c r="F161" s="660">
        <f>F134</f>
        <v>0</v>
      </c>
      <c r="G161" s="296"/>
      <c r="H161" s="296"/>
    </row>
    <row r="162" spans="1:8" s="52" customFormat="1">
      <c r="A162" s="629">
        <v>6</v>
      </c>
      <c r="B162" s="1572" t="s">
        <v>916</v>
      </c>
      <c r="C162" s="1572"/>
      <c r="D162" s="1572"/>
      <c r="E162" s="629" t="s">
        <v>108</v>
      </c>
      <c r="F162" s="660">
        <f>F154</f>
        <v>0</v>
      </c>
      <c r="G162" s="296"/>
      <c r="H162" s="296"/>
    </row>
    <row r="163" spans="1:8" s="52" customFormat="1">
      <c r="A163" s="629"/>
      <c r="B163" s="1572"/>
      <c r="C163" s="1572"/>
      <c r="D163" s="1572"/>
      <c r="E163" s="629"/>
      <c r="F163" s="660"/>
      <c r="G163" s="296"/>
      <c r="H163" s="296"/>
    </row>
    <row r="164" spans="1:8" s="27" customFormat="1">
      <c r="A164" s="629"/>
      <c r="B164" s="1572"/>
      <c r="C164" s="1572"/>
      <c r="D164" s="1572"/>
      <c r="E164" s="629"/>
      <c r="F164" s="660"/>
      <c r="G164" s="293"/>
      <c r="H164" s="293"/>
    </row>
    <row r="165" spans="1:8">
      <c r="A165" s="629"/>
      <c r="B165" s="1572"/>
      <c r="C165" s="1572"/>
      <c r="D165" s="1572"/>
      <c r="E165" s="629"/>
      <c r="F165" s="660"/>
    </row>
    <row r="166" spans="1:8">
      <c r="A166" s="629"/>
      <c r="B166" s="1572"/>
      <c r="C166" s="1572"/>
      <c r="D166" s="1572"/>
      <c r="E166" s="653"/>
      <c r="F166" s="660"/>
    </row>
    <row r="167" spans="1:8">
      <c r="A167" s="724"/>
      <c r="B167" s="1572"/>
      <c r="C167" s="1572"/>
      <c r="D167" s="1572"/>
      <c r="E167" s="653"/>
      <c r="F167" s="629"/>
    </row>
    <row r="168" spans="1:8" ht="13.8" thickBot="1">
      <c r="A168" s="1021"/>
      <c r="B168" s="1572"/>
      <c r="C168" s="1572"/>
      <c r="D168" s="1572"/>
      <c r="E168" s="653"/>
      <c r="F168" s="642"/>
    </row>
    <row r="169" spans="1:8" ht="14.4" thickTop="1" thickBot="1">
      <c r="A169" s="1558" t="s">
        <v>109</v>
      </c>
      <c r="B169" s="1558"/>
      <c r="C169" s="1558"/>
      <c r="D169" s="1558"/>
      <c r="E169" s="1036"/>
      <c r="F169" s="1037">
        <f>SUM(F157:F168)</f>
        <v>0</v>
      </c>
    </row>
    <row r="170" spans="1:8" ht="13.8" thickTop="1">
      <c r="A170" s="1367"/>
      <c r="B170" s="1368"/>
      <c r="C170" s="1369"/>
      <c r="D170" s="1370"/>
      <c r="E170" s="1371"/>
      <c r="F170" s="1372"/>
    </row>
    <row r="171" spans="1:8">
      <c r="A171" s="1367"/>
      <c r="B171" s="1368"/>
      <c r="C171" s="1369"/>
      <c r="D171" s="1370"/>
      <c r="E171" s="1371"/>
      <c r="F171" s="1372"/>
    </row>
    <row r="172" spans="1:8">
      <c r="A172" s="1367"/>
      <c r="B172" s="1368"/>
      <c r="C172" s="1369"/>
      <c r="D172" s="1370"/>
      <c r="E172" s="1371"/>
      <c r="F172" s="1372"/>
    </row>
    <row r="173" spans="1:8">
      <c r="A173" s="1367"/>
      <c r="B173" s="1368"/>
      <c r="C173" s="1369"/>
      <c r="D173" s="1370"/>
      <c r="E173" s="1371"/>
      <c r="F173" s="1372"/>
    </row>
    <row r="174" spans="1:8">
      <c r="A174" s="1367"/>
      <c r="B174" s="1368"/>
      <c r="C174" s="1369"/>
      <c r="D174" s="1370"/>
      <c r="E174" s="1371"/>
      <c r="F174" s="1372"/>
    </row>
    <row r="175" spans="1:8">
      <c r="A175" s="1367"/>
      <c r="B175" s="1368"/>
      <c r="C175" s="1369"/>
      <c r="D175" s="1370"/>
      <c r="E175" s="1371"/>
      <c r="F175" s="1372"/>
    </row>
    <row r="176" spans="1:8">
      <c r="A176" s="1367"/>
      <c r="B176" s="1368"/>
      <c r="C176" s="1369"/>
      <c r="D176" s="1370"/>
      <c r="E176" s="1371"/>
      <c r="F176" s="1372"/>
    </row>
    <row r="177" spans="1:6">
      <c r="A177" s="1367"/>
      <c r="B177" s="1368"/>
      <c r="C177" s="1369"/>
      <c r="D177" s="1370"/>
      <c r="E177" s="1371"/>
      <c r="F177" s="1372"/>
    </row>
  </sheetData>
  <mergeCells count="25">
    <mergeCell ref="A1:F1"/>
    <mergeCell ref="A2:F2"/>
    <mergeCell ref="A3:F3"/>
    <mergeCell ref="A4:F4"/>
    <mergeCell ref="A154:E154"/>
    <mergeCell ref="A155:F155"/>
    <mergeCell ref="B156:D156"/>
    <mergeCell ref="B157:D157"/>
    <mergeCell ref="A25:E25"/>
    <mergeCell ref="A44:E44"/>
    <mergeCell ref="A68:E68"/>
    <mergeCell ref="A98:E98"/>
    <mergeCell ref="A134:E134"/>
    <mergeCell ref="B168:D168"/>
    <mergeCell ref="A169:D169"/>
    <mergeCell ref="B158:D158"/>
    <mergeCell ref="B159:D159"/>
    <mergeCell ref="B160:D160"/>
    <mergeCell ref="B161:D161"/>
    <mergeCell ref="B162:D162"/>
    <mergeCell ref="B163:D163"/>
    <mergeCell ref="B164:D164"/>
    <mergeCell ref="B165:D165"/>
    <mergeCell ref="B166:D166"/>
    <mergeCell ref="B167:D167"/>
  </mergeCells>
  <phoneticPr fontId="61" type="noConversion"/>
  <pageMargins left="0.7" right="0.7" top="0.75" bottom="0.75" header="0.3" footer="0.3"/>
  <pageSetup paperSize="9" scale="75" fitToHeight="0" orientation="portrait" r:id="rId1"/>
  <headerFooter alignWithMargins="0">
    <oddFooter>&amp;CPage &amp;P of &amp;N&amp;R&amp;A</oddFooter>
  </headerFooter>
  <rowBreaks count="6" manualBreakCount="6">
    <brk id="25" max="5" man="1"/>
    <brk id="44" max="5" man="1"/>
    <brk id="68" max="5" man="1"/>
    <brk id="98" max="5" man="1"/>
    <brk id="134" max="5" man="1"/>
    <brk id="15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56"/>
  <sheetViews>
    <sheetView workbookViewId="0">
      <selection activeCell="C15" sqref="C15"/>
    </sheetView>
  </sheetViews>
  <sheetFormatPr defaultColWidth="9.33203125" defaultRowHeight="13.2"/>
  <cols>
    <col min="1" max="1" width="9.33203125" style="63" customWidth="1"/>
    <col min="2" max="2" width="86.109375" style="63" customWidth="1"/>
    <col min="3" max="3" width="8" style="64" customWidth="1"/>
    <col min="4" max="4" width="11.77734375" style="65" customWidth="1"/>
    <col min="5" max="5" width="13.109375" style="66" customWidth="1"/>
    <col min="6" max="6" width="17.33203125" style="66" customWidth="1"/>
    <col min="7" max="16384" width="9.33203125" style="63"/>
  </cols>
  <sheetData>
    <row r="1" spans="1:6" s="60" customFormat="1">
      <c r="A1" s="1606" t="s">
        <v>34</v>
      </c>
      <c r="B1" s="1607"/>
      <c r="C1" s="1607"/>
      <c r="D1" s="1607"/>
      <c r="E1" s="1607"/>
      <c r="F1" s="1608"/>
    </row>
    <row r="2" spans="1:6" s="60" customFormat="1">
      <c r="A2" s="1609" t="s">
        <v>35</v>
      </c>
      <c r="B2" s="1610"/>
      <c r="C2" s="1610"/>
      <c r="D2" s="1610"/>
      <c r="E2" s="1610"/>
      <c r="F2" s="1611"/>
    </row>
    <row r="3" spans="1:6" s="60" customFormat="1">
      <c r="A3" s="1609" t="s">
        <v>36</v>
      </c>
      <c r="B3" s="1610"/>
      <c r="C3" s="1610"/>
      <c r="D3" s="1610"/>
      <c r="E3" s="1610"/>
      <c r="F3" s="1611"/>
    </row>
    <row r="4" spans="1:6" s="60" customFormat="1">
      <c r="A4" s="1609" t="s">
        <v>37</v>
      </c>
      <c r="B4" s="1610"/>
      <c r="C4" s="1610"/>
      <c r="D4" s="1610"/>
      <c r="E4" s="1610"/>
      <c r="F4" s="1611"/>
    </row>
    <row r="5" spans="1:6" s="60" customFormat="1">
      <c r="A5" s="1612" t="s">
        <v>953</v>
      </c>
      <c r="B5" s="1613"/>
      <c r="C5" s="1613"/>
      <c r="D5" s="1613"/>
      <c r="E5" s="1613"/>
      <c r="F5" s="1614"/>
    </row>
    <row r="6" spans="1:6" s="60" customFormat="1">
      <c r="A6" s="67" t="s">
        <v>39</v>
      </c>
      <c r="B6" s="68" t="s">
        <v>5</v>
      </c>
      <c r="C6" s="69" t="s">
        <v>40</v>
      </c>
      <c r="D6" s="70" t="s">
        <v>41</v>
      </c>
      <c r="E6" s="70" t="s">
        <v>42</v>
      </c>
      <c r="F6" s="71" t="s">
        <v>43</v>
      </c>
    </row>
    <row r="7" spans="1:6" s="27" customFormat="1">
      <c r="A7" s="72"/>
      <c r="B7" s="73" t="s">
        <v>757</v>
      </c>
      <c r="C7" s="74"/>
      <c r="D7" s="75"/>
      <c r="E7" s="76"/>
      <c r="F7" s="77"/>
    </row>
    <row r="8" spans="1:6" s="27" customFormat="1">
      <c r="A8" s="78">
        <v>1</v>
      </c>
      <c r="B8" s="73" t="s">
        <v>758</v>
      </c>
      <c r="C8" s="74"/>
      <c r="D8" s="75"/>
      <c r="E8" s="76"/>
      <c r="F8" s="77"/>
    </row>
    <row r="9" spans="1:6" s="27" customFormat="1" ht="39.6">
      <c r="A9" s="72">
        <v>1.1000000000000001</v>
      </c>
      <c r="B9" s="79" t="s">
        <v>886</v>
      </c>
      <c r="C9" s="80" t="s">
        <v>145</v>
      </c>
      <c r="D9" s="75">
        <v>3600</v>
      </c>
      <c r="E9" s="76">
        <f>'BILL 3.2 - KIANYAGA UPHILL'!E8</f>
        <v>0</v>
      </c>
      <c r="F9" s="77">
        <f>E9*D9</f>
        <v>0</v>
      </c>
    </row>
    <row r="10" spans="1:6" s="27" customFormat="1" ht="39.6">
      <c r="A10" s="72">
        <v>1.2</v>
      </c>
      <c r="B10" s="79" t="s">
        <v>887</v>
      </c>
      <c r="C10" s="80" t="s">
        <v>145</v>
      </c>
      <c r="D10" s="75">
        <v>3600</v>
      </c>
      <c r="E10" s="76">
        <f>'BILL 3.2 - KIANYAGA UPHILL'!E9</f>
        <v>0</v>
      </c>
      <c r="F10" s="77">
        <f t="shared" ref="F10:F51" si="0">E10*D10</f>
        <v>0</v>
      </c>
    </row>
    <row r="11" spans="1:6" s="27" customFormat="1" ht="52.8">
      <c r="A11" s="72">
        <v>1.3</v>
      </c>
      <c r="B11" s="79" t="s">
        <v>761</v>
      </c>
      <c r="C11" s="80" t="s">
        <v>145</v>
      </c>
      <c r="D11" s="75">
        <v>3600</v>
      </c>
      <c r="E11" s="76">
        <f>'BILL 3.2 - KIANYAGA UPHILL'!E10</f>
        <v>0</v>
      </c>
      <c r="F11" s="77">
        <f t="shared" si="0"/>
        <v>0</v>
      </c>
    </row>
    <row r="12" spans="1:6" s="27" customFormat="1">
      <c r="A12" s="81">
        <v>2</v>
      </c>
      <c r="B12" s="82" t="s">
        <v>762</v>
      </c>
      <c r="C12" s="83"/>
      <c r="D12" s="79"/>
      <c r="E12" s="76"/>
      <c r="F12" s="77">
        <f t="shared" si="0"/>
        <v>0</v>
      </c>
    </row>
    <row r="13" spans="1:6" s="27" customFormat="1" ht="39.6">
      <c r="A13" s="84">
        <v>2.1</v>
      </c>
      <c r="B13" s="79" t="s">
        <v>763</v>
      </c>
      <c r="C13" s="83"/>
      <c r="D13" s="79"/>
      <c r="E13" s="76"/>
      <c r="F13" s="77">
        <f t="shared" si="0"/>
        <v>0</v>
      </c>
    </row>
    <row r="14" spans="1:6" s="27" customFormat="1">
      <c r="A14" s="84">
        <v>2.2000000000000002</v>
      </c>
      <c r="B14" s="271" t="s">
        <v>764</v>
      </c>
      <c r="C14" s="83"/>
      <c r="D14" s="79"/>
      <c r="E14" s="76"/>
      <c r="F14" s="77">
        <f t="shared" si="0"/>
        <v>0</v>
      </c>
    </row>
    <row r="15" spans="1:6" s="27" customFormat="1">
      <c r="A15" s="84"/>
      <c r="B15" s="85" t="s">
        <v>765</v>
      </c>
      <c r="C15" s="83"/>
      <c r="D15" s="79"/>
      <c r="E15" s="76"/>
      <c r="F15" s="77">
        <f t="shared" si="0"/>
        <v>0</v>
      </c>
    </row>
    <row r="16" spans="1:6" s="27" customFormat="1">
      <c r="A16" s="84"/>
      <c r="B16" s="85" t="s">
        <v>766</v>
      </c>
      <c r="C16" s="83"/>
      <c r="D16" s="79"/>
      <c r="E16" s="76"/>
      <c r="F16" s="77">
        <f t="shared" si="0"/>
        <v>0</v>
      </c>
    </row>
    <row r="17" spans="1:6" s="27" customFormat="1">
      <c r="A17" s="84"/>
      <c r="B17" s="85" t="s">
        <v>767</v>
      </c>
      <c r="C17" s="83"/>
      <c r="D17" s="79"/>
      <c r="E17" s="76"/>
      <c r="F17" s="77">
        <f t="shared" si="0"/>
        <v>0</v>
      </c>
    </row>
    <row r="18" spans="1:6" s="27" customFormat="1">
      <c r="A18" s="84"/>
      <c r="B18" s="85" t="s">
        <v>768</v>
      </c>
      <c r="C18" s="83"/>
      <c r="D18" s="79"/>
      <c r="E18" s="76"/>
      <c r="F18" s="77">
        <f t="shared" si="0"/>
        <v>0</v>
      </c>
    </row>
    <row r="19" spans="1:6" s="27" customFormat="1">
      <c r="A19" s="84">
        <v>3</v>
      </c>
      <c r="B19" s="85" t="s">
        <v>769</v>
      </c>
      <c r="C19" s="83" t="s">
        <v>70</v>
      </c>
      <c r="D19" s="79">
        <v>1</v>
      </c>
      <c r="E19" s="76">
        <f>'BILL 3.2 - KIANYAGA UPHILL'!E18</f>
        <v>0</v>
      </c>
      <c r="F19" s="77">
        <f t="shared" si="0"/>
        <v>0</v>
      </c>
    </row>
    <row r="20" spans="1:6" s="27" customFormat="1" ht="26.4">
      <c r="A20" s="84"/>
      <c r="B20" s="85" t="s">
        <v>888</v>
      </c>
      <c r="C20" s="83"/>
      <c r="D20" s="79"/>
      <c r="E20" s="76">
        <f>'BILL 3.2 - KIANYAGA UPHILL'!E19</f>
        <v>0</v>
      </c>
      <c r="F20" s="77">
        <f t="shared" si="0"/>
        <v>0</v>
      </c>
    </row>
    <row r="21" spans="1:6" s="27" customFormat="1">
      <c r="A21" s="84"/>
      <c r="B21" s="86" t="s">
        <v>889</v>
      </c>
      <c r="C21" s="83"/>
      <c r="D21" s="79"/>
      <c r="E21" s="76">
        <f>'BILL 3.2 - KIANYAGA UPHILL'!E20</f>
        <v>0</v>
      </c>
      <c r="F21" s="77">
        <f t="shared" si="0"/>
        <v>0</v>
      </c>
    </row>
    <row r="22" spans="1:6" s="27" customFormat="1">
      <c r="A22" s="84">
        <v>3.1</v>
      </c>
      <c r="B22" s="85" t="e">
        <f>'BILL 3.2 - KIANYAGA UPHILL'!#REF!</f>
        <v>#REF!</v>
      </c>
      <c r="C22" s="83" t="s">
        <v>70</v>
      </c>
      <c r="D22" s="79">
        <v>1</v>
      </c>
      <c r="E22" s="76" t="e">
        <f>'BILL 3.2 - KIANYAGA UPHILL'!#REF!</f>
        <v>#REF!</v>
      </c>
      <c r="F22" s="77" t="e">
        <f t="shared" si="0"/>
        <v>#REF!</v>
      </c>
    </row>
    <row r="23" spans="1:6" s="27" customFormat="1">
      <c r="A23" s="87"/>
      <c r="B23" s="86" t="s">
        <v>889</v>
      </c>
      <c r="C23" s="88"/>
      <c r="D23" s="79"/>
      <c r="E23" s="76">
        <f>'BILL 3.2 - KIANYAGA UPHILL'!E21</f>
        <v>0</v>
      </c>
      <c r="F23" s="77">
        <f t="shared" si="0"/>
        <v>0</v>
      </c>
    </row>
    <row r="24" spans="1:6" s="27" customFormat="1">
      <c r="A24" s="87">
        <v>3.2</v>
      </c>
      <c r="B24" s="89" t="e">
        <f>'BILL 3.2 - KIANYAGA UPHILL'!#REF!</f>
        <v>#REF!</v>
      </c>
      <c r="C24" s="88" t="s">
        <v>70</v>
      </c>
      <c r="D24" s="79">
        <v>1</v>
      </c>
      <c r="E24" s="76" t="e">
        <f>'BILL 3.2 - KIANYAGA UPHILL'!#REF!</f>
        <v>#REF!</v>
      </c>
      <c r="F24" s="77" t="e">
        <f t="shared" si="0"/>
        <v>#REF!</v>
      </c>
    </row>
    <row r="25" spans="1:6" s="27" customFormat="1">
      <c r="A25" s="87"/>
      <c r="B25" s="89"/>
      <c r="C25" s="88"/>
      <c r="D25" s="79"/>
      <c r="E25" s="76"/>
      <c r="F25" s="77">
        <f t="shared" si="0"/>
        <v>0</v>
      </c>
    </row>
    <row r="26" spans="1:6" s="27" customFormat="1">
      <c r="A26" s="90">
        <v>4</v>
      </c>
      <c r="B26" s="91" t="s">
        <v>770</v>
      </c>
      <c r="C26" s="88"/>
      <c r="D26" s="75"/>
      <c r="E26" s="76"/>
      <c r="F26" s="77">
        <f t="shared" si="0"/>
        <v>0</v>
      </c>
    </row>
    <row r="27" spans="1:6" s="27" customFormat="1" ht="39.6">
      <c r="A27" s="92">
        <v>4.0999999999999996</v>
      </c>
      <c r="B27" s="93" t="s">
        <v>771</v>
      </c>
      <c r="C27" s="94" t="s">
        <v>264</v>
      </c>
      <c r="D27" s="75">
        <v>3600</v>
      </c>
      <c r="E27" s="76">
        <f>'BILL 3.2 - KIANYAGA UPHILL'!E23</f>
        <v>0</v>
      </c>
      <c r="F27" s="77">
        <f t="shared" si="0"/>
        <v>0</v>
      </c>
    </row>
    <row r="28" spans="1:6" s="27" customFormat="1">
      <c r="A28" s="16"/>
      <c r="B28" s="16"/>
      <c r="C28" s="156"/>
      <c r="D28" s="157"/>
      <c r="E28" s="145"/>
      <c r="F28" s="145"/>
    </row>
    <row r="29" spans="1:6" s="61" customFormat="1">
      <c r="A29" s="1603" t="s">
        <v>533</v>
      </c>
      <c r="B29" s="1604"/>
      <c r="C29" s="1604"/>
      <c r="D29" s="1604"/>
      <c r="E29" s="1605"/>
      <c r="F29" s="95" t="e">
        <f>SUM(F9:F27)</f>
        <v>#REF!</v>
      </c>
    </row>
    <row r="30" spans="1:6" s="27" customFormat="1">
      <c r="A30" s="96">
        <v>5</v>
      </c>
      <c r="B30" s="97" t="s">
        <v>890</v>
      </c>
      <c r="C30" s="94"/>
      <c r="D30" s="93"/>
      <c r="E30" s="98"/>
      <c r="F30" s="77">
        <f t="shared" si="0"/>
        <v>0</v>
      </c>
    </row>
    <row r="31" spans="1:6" s="27" customFormat="1" ht="26.4">
      <c r="A31" s="92">
        <v>5.0999999999999996</v>
      </c>
      <c r="B31" s="93" t="s">
        <v>774</v>
      </c>
      <c r="C31" s="94"/>
      <c r="D31" s="99"/>
      <c r="E31" s="100"/>
      <c r="F31" s="77">
        <f t="shared" si="0"/>
        <v>0</v>
      </c>
    </row>
    <row r="32" spans="1:6" s="27" customFormat="1" ht="79.2">
      <c r="A32" s="92">
        <v>5.2</v>
      </c>
      <c r="B32" s="93" t="s">
        <v>775</v>
      </c>
      <c r="C32" s="94"/>
      <c r="D32" s="99"/>
      <c r="E32" s="100"/>
      <c r="F32" s="77">
        <f t="shared" si="0"/>
        <v>0</v>
      </c>
    </row>
    <row r="33" spans="1:6" s="27" customFormat="1" ht="79.2">
      <c r="A33" s="92">
        <v>5.3</v>
      </c>
      <c r="B33" s="85" t="s">
        <v>776</v>
      </c>
      <c r="C33" s="94"/>
      <c r="D33" s="99"/>
      <c r="E33" s="100"/>
      <c r="F33" s="77">
        <f t="shared" si="0"/>
        <v>0</v>
      </c>
    </row>
    <row r="34" spans="1:6" s="27" customFormat="1" ht="52.8">
      <c r="A34" s="92">
        <v>5.4</v>
      </c>
      <c r="B34" s="93" t="s">
        <v>891</v>
      </c>
      <c r="C34" s="94"/>
      <c r="D34" s="99"/>
      <c r="E34" s="100"/>
      <c r="F34" s="77">
        <f t="shared" si="0"/>
        <v>0</v>
      </c>
    </row>
    <row r="35" spans="1:6" s="27" customFormat="1">
      <c r="A35" s="92">
        <v>5.5</v>
      </c>
      <c r="B35" s="97" t="s">
        <v>892</v>
      </c>
      <c r="C35" s="94" t="s">
        <v>145</v>
      </c>
      <c r="D35" s="99">
        <v>3600</v>
      </c>
      <c r="E35" s="100">
        <f>'BILL 3.2 - KIANYAGA UPHILL'!E30</f>
        <v>0</v>
      </c>
      <c r="F35" s="77">
        <f t="shared" si="0"/>
        <v>0</v>
      </c>
    </row>
    <row r="36" spans="1:6" s="27" customFormat="1">
      <c r="A36" s="92"/>
      <c r="B36" s="97"/>
      <c r="C36" s="94"/>
      <c r="D36" s="99"/>
      <c r="E36" s="100"/>
      <c r="F36" s="77"/>
    </row>
    <row r="37" spans="1:6" s="27" customFormat="1">
      <c r="A37" s="96">
        <v>7</v>
      </c>
      <c r="B37" s="102" t="s">
        <v>781</v>
      </c>
      <c r="C37" s="94"/>
      <c r="D37" s="93"/>
      <c r="E37" s="98"/>
      <c r="F37" s="77">
        <f t="shared" si="0"/>
        <v>0</v>
      </c>
    </row>
    <row r="38" spans="1:6" s="27" customFormat="1">
      <c r="A38" s="96">
        <v>7.1</v>
      </c>
      <c r="B38" s="97" t="s">
        <v>782</v>
      </c>
      <c r="C38" s="94"/>
      <c r="D38" s="99"/>
      <c r="E38" s="100"/>
      <c r="F38" s="77">
        <f t="shared" si="0"/>
        <v>0</v>
      </c>
    </row>
    <row r="39" spans="1:6" s="27" customFormat="1">
      <c r="A39" s="92">
        <v>7.2</v>
      </c>
      <c r="B39" s="93" t="s">
        <v>893</v>
      </c>
      <c r="C39" s="94" t="s">
        <v>53</v>
      </c>
      <c r="D39" s="101">
        <v>10</v>
      </c>
      <c r="E39" s="100">
        <f>'BILL 3.2 - KIANYAGA UPHILL'!E33</f>
        <v>0</v>
      </c>
      <c r="F39" s="77">
        <f t="shared" si="0"/>
        <v>0</v>
      </c>
    </row>
    <row r="40" spans="1:6" s="27" customFormat="1">
      <c r="A40" s="96">
        <v>7.3</v>
      </c>
      <c r="B40" s="93" t="s">
        <v>894</v>
      </c>
      <c r="C40" s="94" t="s">
        <v>53</v>
      </c>
      <c r="D40" s="101">
        <v>10</v>
      </c>
      <c r="E40" s="100">
        <f>'BILL 3.2 - KIANYAGA UPHILL'!E34</f>
        <v>0</v>
      </c>
      <c r="F40" s="77">
        <f t="shared" si="0"/>
        <v>0</v>
      </c>
    </row>
    <row r="41" spans="1:6" s="27" customFormat="1">
      <c r="A41" s="92">
        <v>7.4</v>
      </c>
      <c r="B41" s="93" t="s">
        <v>895</v>
      </c>
      <c r="C41" s="94" t="s">
        <v>53</v>
      </c>
      <c r="D41" s="101">
        <v>1</v>
      </c>
      <c r="E41" s="100">
        <f>'BILL 3.2 - KIANYAGA UPHILL'!E35</f>
        <v>0</v>
      </c>
      <c r="F41" s="77">
        <f t="shared" si="0"/>
        <v>0</v>
      </c>
    </row>
    <row r="42" spans="1:6" s="27" customFormat="1">
      <c r="A42" s="96">
        <v>7.5</v>
      </c>
      <c r="B42" s="93" t="s">
        <v>896</v>
      </c>
      <c r="C42" s="94" t="s">
        <v>53</v>
      </c>
      <c r="D42" s="101">
        <v>1</v>
      </c>
      <c r="E42" s="100">
        <f>'BILL 3.2 - KIANYAGA UPHILL'!E36</f>
        <v>0</v>
      </c>
      <c r="F42" s="77">
        <f t="shared" si="0"/>
        <v>0</v>
      </c>
    </row>
    <row r="43" spans="1:6" s="27" customFormat="1">
      <c r="A43" s="92">
        <v>7.6</v>
      </c>
      <c r="B43" s="93" t="s">
        <v>897</v>
      </c>
      <c r="C43" s="94" t="s">
        <v>53</v>
      </c>
      <c r="D43" s="101">
        <v>5</v>
      </c>
      <c r="E43" s="100">
        <f>'BILL 3.2 - KIANYAGA UPHILL'!E37</f>
        <v>0</v>
      </c>
      <c r="F43" s="77">
        <f t="shared" si="0"/>
        <v>0</v>
      </c>
    </row>
    <row r="44" spans="1:6" s="27" customFormat="1">
      <c r="A44" s="96">
        <v>7.7</v>
      </c>
      <c r="B44" s="93" t="s">
        <v>898</v>
      </c>
      <c r="C44" s="94" t="s">
        <v>53</v>
      </c>
      <c r="D44" s="101">
        <v>2</v>
      </c>
      <c r="E44" s="100">
        <f>'BILL 3.2 - KIANYAGA UPHILL'!E38</f>
        <v>0</v>
      </c>
      <c r="F44" s="77">
        <f t="shared" si="0"/>
        <v>0</v>
      </c>
    </row>
    <row r="45" spans="1:6" s="27" customFormat="1">
      <c r="A45" s="96">
        <v>8</v>
      </c>
      <c r="B45" s="102" t="s">
        <v>801</v>
      </c>
      <c r="C45" s="94"/>
      <c r="D45" s="99"/>
      <c r="E45" s="100"/>
      <c r="F45" s="77">
        <f t="shared" si="0"/>
        <v>0</v>
      </c>
    </row>
    <row r="46" spans="1:6" s="27" customFormat="1" ht="36.75" customHeight="1">
      <c r="A46" s="92">
        <v>8.1</v>
      </c>
      <c r="B46" s="103" t="s">
        <v>802</v>
      </c>
      <c r="C46" s="94"/>
      <c r="D46" s="104"/>
      <c r="E46" s="100"/>
      <c r="F46" s="77">
        <f t="shared" si="0"/>
        <v>0</v>
      </c>
    </row>
    <row r="47" spans="1:6" s="27" customFormat="1" ht="52.8">
      <c r="A47" s="92">
        <v>8.1999999999999993</v>
      </c>
      <c r="B47" s="93" t="s">
        <v>803</v>
      </c>
      <c r="C47" s="94"/>
      <c r="D47" s="104"/>
      <c r="E47" s="100"/>
      <c r="F47" s="77">
        <f t="shared" si="0"/>
        <v>0</v>
      </c>
    </row>
    <row r="48" spans="1:6" s="27" customFormat="1" ht="26.4">
      <c r="A48" s="92">
        <v>8.3000000000000007</v>
      </c>
      <c r="B48" s="93" t="s">
        <v>804</v>
      </c>
      <c r="C48" s="94"/>
      <c r="D48" s="104"/>
      <c r="E48" s="100"/>
      <c r="F48" s="77">
        <f t="shared" si="0"/>
        <v>0</v>
      </c>
    </row>
    <row r="49" spans="1:6" s="27" customFormat="1">
      <c r="A49" s="92"/>
      <c r="B49" s="93"/>
      <c r="C49" s="94"/>
      <c r="D49" s="104"/>
      <c r="E49" s="100"/>
      <c r="F49" s="77">
        <f t="shared" si="0"/>
        <v>0</v>
      </c>
    </row>
    <row r="50" spans="1:6" s="61" customFormat="1">
      <c r="A50" s="1603" t="s">
        <v>533</v>
      </c>
      <c r="B50" s="1604"/>
      <c r="C50" s="1604"/>
      <c r="D50" s="1604"/>
      <c r="E50" s="1605"/>
      <c r="F50" s="95">
        <f>SUM(F30:F49)</f>
        <v>0</v>
      </c>
    </row>
    <row r="51" spans="1:6" s="27" customFormat="1">
      <c r="A51" s="96">
        <v>9</v>
      </c>
      <c r="B51" s="97" t="s">
        <v>805</v>
      </c>
      <c r="C51" s="94"/>
      <c r="D51" s="99"/>
      <c r="E51" s="100"/>
      <c r="F51" s="77">
        <f t="shared" si="0"/>
        <v>0</v>
      </c>
    </row>
    <row r="52" spans="1:6" s="27" customFormat="1">
      <c r="A52" s="92">
        <v>9.1</v>
      </c>
      <c r="B52" s="93" t="s">
        <v>699</v>
      </c>
      <c r="C52" s="94"/>
      <c r="D52" s="104"/>
      <c r="E52" s="100"/>
      <c r="F52" s="77"/>
    </row>
    <row r="53" spans="1:6" s="27" customFormat="1">
      <c r="A53" s="92">
        <v>9.1999999999999993</v>
      </c>
      <c r="B53" s="97" t="s">
        <v>700</v>
      </c>
      <c r="C53" s="94"/>
      <c r="D53" s="104"/>
      <c r="E53" s="100"/>
      <c r="F53" s="77"/>
    </row>
    <row r="54" spans="1:6" s="27" customFormat="1" ht="14.4">
      <c r="A54" s="92">
        <v>9.3000000000000007</v>
      </c>
      <c r="B54" s="93" t="s">
        <v>701</v>
      </c>
      <c r="C54" s="94" t="s">
        <v>118</v>
      </c>
      <c r="D54" s="105">
        <f>8*12</f>
        <v>96</v>
      </c>
      <c r="E54" s="106">
        <f>'BILL 3.2 - KIANYAGA UPHILL'!E47</f>
        <v>0</v>
      </c>
      <c r="F54" s="77">
        <f>E54*D54</f>
        <v>0</v>
      </c>
    </row>
    <row r="55" spans="1:6" s="27" customFormat="1" ht="14.4">
      <c r="A55" s="92">
        <v>9.4</v>
      </c>
      <c r="B55" s="93" t="s">
        <v>702</v>
      </c>
      <c r="C55" s="94" t="s">
        <v>118</v>
      </c>
      <c r="D55" s="105">
        <f>0.9*12</f>
        <v>10.8</v>
      </c>
      <c r="E55" s="106">
        <f>'BILL 3.2 - KIANYAGA UPHILL'!E48</f>
        <v>0</v>
      </c>
      <c r="F55" s="77">
        <f t="shared" ref="F55:F73" si="1">E55*D55</f>
        <v>0</v>
      </c>
    </row>
    <row r="56" spans="1:6" s="27" customFormat="1">
      <c r="A56" s="92">
        <v>9.5</v>
      </c>
      <c r="B56" s="97" t="s">
        <v>703</v>
      </c>
      <c r="C56" s="94"/>
      <c r="D56" s="105"/>
      <c r="E56" s="106">
        <f>'BILL 3.2 - KIANYAGA UPHILL'!E49</f>
        <v>0</v>
      </c>
      <c r="F56" s="77">
        <f t="shared" si="1"/>
        <v>0</v>
      </c>
    </row>
    <row r="57" spans="1:6" s="27" customFormat="1" ht="26.4">
      <c r="A57" s="92">
        <v>9.6</v>
      </c>
      <c r="B57" s="93" t="s">
        <v>704</v>
      </c>
      <c r="C57" s="94"/>
      <c r="D57" s="105"/>
      <c r="E57" s="106">
        <f>'BILL 3.2 - KIANYAGA UPHILL'!E50</f>
        <v>0</v>
      </c>
      <c r="F57" s="77">
        <f t="shared" si="1"/>
        <v>0</v>
      </c>
    </row>
    <row r="58" spans="1:6" s="27" customFormat="1" ht="14.4">
      <c r="A58" s="92">
        <v>9.6999999999999993</v>
      </c>
      <c r="B58" s="93" t="s">
        <v>705</v>
      </c>
      <c r="C58" s="94" t="s">
        <v>118</v>
      </c>
      <c r="D58" s="107">
        <f>0.9*12</f>
        <v>10.8</v>
      </c>
      <c r="E58" s="106">
        <f>'BILL 3.2 - KIANYAGA UPHILL'!E51</f>
        <v>0</v>
      </c>
      <c r="F58" s="77">
        <f t="shared" si="1"/>
        <v>0</v>
      </c>
    </row>
    <row r="59" spans="1:6" s="27" customFormat="1" ht="14.4">
      <c r="A59" s="92">
        <v>9.8000000000000007</v>
      </c>
      <c r="B59" s="93" t="s">
        <v>706</v>
      </c>
      <c r="C59" s="94" t="s">
        <v>118</v>
      </c>
      <c r="D59" s="107">
        <f>0.9*12</f>
        <v>10.8</v>
      </c>
      <c r="E59" s="106">
        <f>'BILL 3.2 - KIANYAGA UPHILL'!E52</f>
        <v>0</v>
      </c>
      <c r="F59" s="77">
        <f t="shared" si="1"/>
        <v>0</v>
      </c>
    </row>
    <row r="60" spans="1:6" s="27" customFormat="1">
      <c r="A60" s="87">
        <v>9.9</v>
      </c>
      <c r="B60" s="97" t="s">
        <v>412</v>
      </c>
      <c r="C60" s="94"/>
      <c r="D60" s="105"/>
      <c r="E60" s="106">
        <f>'BILL 3.2 - KIANYAGA UPHILL'!E53</f>
        <v>0</v>
      </c>
      <c r="F60" s="77">
        <f t="shared" si="1"/>
        <v>0</v>
      </c>
    </row>
    <row r="61" spans="1:6" s="27" customFormat="1">
      <c r="A61" s="108">
        <v>9.1010000000000009</v>
      </c>
      <c r="B61" s="109" t="s">
        <v>707</v>
      </c>
      <c r="C61" s="110" t="s">
        <v>156</v>
      </c>
      <c r="D61" s="111">
        <f>80*12</f>
        <v>960</v>
      </c>
      <c r="E61" s="106">
        <f>'BILL 3.2 - KIANYAGA UPHILL'!E54</f>
        <v>0</v>
      </c>
      <c r="F61" s="77">
        <f t="shared" si="1"/>
        <v>0</v>
      </c>
    </row>
    <row r="62" spans="1:6" s="27" customFormat="1">
      <c r="A62" s="92">
        <v>9.1020000000000003</v>
      </c>
      <c r="B62" s="97" t="s">
        <v>708</v>
      </c>
      <c r="C62" s="94"/>
      <c r="D62" s="105"/>
      <c r="E62" s="106">
        <f>'BILL 3.2 - KIANYAGA UPHILL'!E55</f>
        <v>0</v>
      </c>
      <c r="F62" s="77">
        <f t="shared" si="1"/>
        <v>0</v>
      </c>
    </row>
    <row r="63" spans="1:6" s="27" customFormat="1" ht="14.4">
      <c r="A63" s="108">
        <v>9.1029999999999998</v>
      </c>
      <c r="B63" s="89" t="s">
        <v>709</v>
      </c>
      <c r="C63" s="88" t="s">
        <v>116</v>
      </c>
      <c r="D63" s="112">
        <f>20*12</f>
        <v>240</v>
      </c>
      <c r="E63" s="106">
        <f>'BILL 3.2 - KIANYAGA UPHILL'!E56</f>
        <v>0</v>
      </c>
      <c r="F63" s="77">
        <f t="shared" si="1"/>
        <v>0</v>
      </c>
    </row>
    <row r="64" spans="1:6" s="27" customFormat="1" ht="14.4">
      <c r="A64" s="92">
        <v>9.1039999999999992</v>
      </c>
      <c r="B64" s="89" t="s">
        <v>710</v>
      </c>
      <c r="C64" s="88" t="s">
        <v>116</v>
      </c>
      <c r="D64" s="112">
        <f>20*12</f>
        <v>240</v>
      </c>
      <c r="E64" s="106">
        <f>'BILL 3.2 - KIANYAGA UPHILL'!E57</f>
        <v>0</v>
      </c>
      <c r="F64" s="77">
        <f t="shared" si="1"/>
        <v>0</v>
      </c>
    </row>
    <row r="65" spans="1:6" s="27" customFormat="1" ht="14.4">
      <c r="A65" s="108">
        <v>9.1050000000000004</v>
      </c>
      <c r="B65" s="93" t="s">
        <v>806</v>
      </c>
      <c r="C65" s="88" t="s">
        <v>116</v>
      </c>
      <c r="D65" s="112">
        <f>20*12</f>
        <v>240</v>
      </c>
      <c r="E65" s="106">
        <f>'BILL 3.2 - KIANYAGA UPHILL'!E58</f>
        <v>0</v>
      </c>
      <c r="F65" s="77">
        <f t="shared" si="1"/>
        <v>0</v>
      </c>
    </row>
    <row r="66" spans="1:6" s="27" customFormat="1">
      <c r="A66" s="92">
        <v>9.1059999999999999</v>
      </c>
      <c r="B66" s="97" t="s">
        <v>712</v>
      </c>
      <c r="C66" s="94"/>
      <c r="D66" s="105"/>
      <c r="E66" s="106">
        <f>'BILL 3.2 - KIANYAGA UPHILL'!E59</f>
        <v>0</v>
      </c>
      <c r="F66" s="77">
        <f t="shared" si="1"/>
        <v>0</v>
      </c>
    </row>
    <row r="67" spans="1:6" s="27" customFormat="1" ht="26.4">
      <c r="A67" s="108">
        <v>9.1069999999999993</v>
      </c>
      <c r="B67" s="93" t="s">
        <v>713</v>
      </c>
      <c r="C67" s="94" t="s">
        <v>7</v>
      </c>
      <c r="D67" s="105">
        <v>12</v>
      </c>
      <c r="E67" s="106">
        <f>'BILL 3.2 - KIANYAGA UPHILL'!E60</f>
        <v>0</v>
      </c>
      <c r="F67" s="77">
        <f t="shared" si="1"/>
        <v>0</v>
      </c>
    </row>
    <row r="68" spans="1:6" s="27" customFormat="1">
      <c r="A68" s="92">
        <v>9.1080000000000005</v>
      </c>
      <c r="B68" s="97" t="s">
        <v>714</v>
      </c>
      <c r="C68" s="94"/>
      <c r="D68" s="105"/>
      <c r="E68" s="106">
        <f>'BILL 3.2 - KIANYAGA UPHILL'!E61</f>
        <v>0</v>
      </c>
      <c r="F68" s="77">
        <f t="shared" si="1"/>
        <v>0</v>
      </c>
    </row>
    <row r="69" spans="1:6" s="27" customFormat="1">
      <c r="A69" s="108">
        <v>9.109</v>
      </c>
      <c r="B69" s="93" t="s">
        <v>715</v>
      </c>
      <c r="C69" s="94" t="s">
        <v>7</v>
      </c>
      <c r="D69" s="105">
        <v>0</v>
      </c>
      <c r="E69" s="106">
        <f>'BILL 3.2 - KIANYAGA UPHILL'!E62</f>
        <v>0</v>
      </c>
      <c r="F69" s="77">
        <f t="shared" si="1"/>
        <v>0</v>
      </c>
    </row>
    <row r="70" spans="1:6" s="27" customFormat="1">
      <c r="A70" s="92">
        <v>10</v>
      </c>
      <c r="B70" s="113" t="s">
        <v>807</v>
      </c>
      <c r="C70" s="94"/>
      <c r="D70" s="104"/>
      <c r="E70" s="100"/>
      <c r="F70" s="77">
        <f t="shared" si="1"/>
        <v>0</v>
      </c>
    </row>
    <row r="71" spans="1:6" s="52" customFormat="1" ht="26.4">
      <c r="A71" s="114">
        <v>10.1</v>
      </c>
      <c r="B71" s="115" t="s">
        <v>720</v>
      </c>
      <c r="C71" s="116"/>
      <c r="D71" s="117"/>
      <c r="E71" s="117"/>
      <c r="F71" s="77">
        <f t="shared" si="1"/>
        <v>0</v>
      </c>
    </row>
    <row r="72" spans="1:6" s="52" customFormat="1" ht="39.6">
      <c r="A72" s="118">
        <v>10.199999999999999</v>
      </c>
      <c r="B72" s="119" t="s">
        <v>808</v>
      </c>
      <c r="C72" s="120"/>
      <c r="D72" s="121"/>
      <c r="E72" s="121"/>
      <c r="F72" s="77">
        <f t="shared" si="1"/>
        <v>0</v>
      </c>
    </row>
    <row r="73" spans="1:6" s="52" customFormat="1">
      <c r="A73" s="114">
        <v>10.3</v>
      </c>
      <c r="B73" s="119" t="s">
        <v>809</v>
      </c>
      <c r="C73" s="120"/>
      <c r="D73" s="121"/>
      <c r="E73" s="121"/>
      <c r="F73" s="77">
        <f t="shared" si="1"/>
        <v>0</v>
      </c>
    </row>
    <row r="74" spans="1:6" s="52" customFormat="1">
      <c r="A74" s="158"/>
      <c r="B74" s="159"/>
      <c r="C74" s="160"/>
      <c r="F74" s="145"/>
    </row>
    <row r="75" spans="1:6" s="61" customFormat="1">
      <c r="A75" s="1603" t="s">
        <v>533</v>
      </c>
      <c r="B75" s="1604"/>
      <c r="C75" s="1604"/>
      <c r="D75" s="1604"/>
      <c r="E75" s="1605"/>
      <c r="F75" s="95">
        <f>SUM(F52:F74)</f>
        <v>0</v>
      </c>
    </row>
    <row r="76" spans="1:6" s="27" customFormat="1">
      <c r="A76" s="118">
        <v>10.4</v>
      </c>
      <c r="B76" s="113" t="s">
        <v>954</v>
      </c>
      <c r="C76" s="94"/>
      <c r="D76" s="104"/>
      <c r="E76" s="100"/>
      <c r="F76" s="77">
        <f t="shared" ref="F76:F133" si="2">E76*D76</f>
        <v>0</v>
      </c>
    </row>
    <row r="77" spans="1:6" s="62" customFormat="1">
      <c r="A77" s="118"/>
      <c r="B77" s="122"/>
      <c r="C77" s="94"/>
      <c r="D77" s="123"/>
      <c r="E77" s="27"/>
      <c r="F77" s="77">
        <f t="shared" si="2"/>
        <v>0</v>
      </c>
    </row>
    <row r="78" spans="1:6" s="27" customFormat="1">
      <c r="A78" s="124">
        <v>10.5</v>
      </c>
      <c r="B78" s="122" t="s">
        <v>900</v>
      </c>
      <c r="C78" s="94" t="s">
        <v>360</v>
      </c>
      <c r="D78" s="101">
        <f>1*6</f>
        <v>6</v>
      </c>
      <c r="E78" s="100">
        <f>'BILL 3.2 - KIANYAGA UPHILL'!E69</f>
        <v>0</v>
      </c>
      <c r="F78" s="77">
        <f t="shared" si="2"/>
        <v>0</v>
      </c>
    </row>
    <row r="79" spans="1:6" s="27" customFormat="1">
      <c r="A79" s="125">
        <v>10.6</v>
      </c>
      <c r="B79" s="122" t="s">
        <v>812</v>
      </c>
      <c r="C79" s="94" t="s">
        <v>360</v>
      </c>
      <c r="D79" s="101">
        <f>2*6</f>
        <v>12</v>
      </c>
      <c r="E79" s="100">
        <f>'BILL 3.2 - KIANYAGA UPHILL'!E70</f>
        <v>0</v>
      </c>
      <c r="F79" s="77">
        <f t="shared" si="2"/>
        <v>0</v>
      </c>
    </row>
    <row r="80" spans="1:6" s="27" customFormat="1" ht="26.4">
      <c r="A80" s="124">
        <v>10.7</v>
      </c>
      <c r="B80" s="122" t="s">
        <v>813</v>
      </c>
      <c r="C80" s="94" t="s">
        <v>360</v>
      </c>
      <c r="D80" s="101">
        <f>2*6</f>
        <v>12</v>
      </c>
      <c r="E80" s="100">
        <f>'BILL 3.2 - KIANYAGA UPHILL'!E71</f>
        <v>0</v>
      </c>
      <c r="F80" s="77">
        <f t="shared" si="2"/>
        <v>0</v>
      </c>
    </row>
    <row r="81" spans="1:6" s="27" customFormat="1" ht="26.4">
      <c r="A81" s="125">
        <v>10.8</v>
      </c>
      <c r="B81" s="122" t="s">
        <v>855</v>
      </c>
      <c r="C81" s="94" t="s">
        <v>360</v>
      </c>
      <c r="D81" s="101">
        <f>2*6</f>
        <v>12</v>
      </c>
      <c r="E81" s="100">
        <f>'BILL 3.2 - KIANYAGA UPHILL'!E72</f>
        <v>0</v>
      </c>
      <c r="F81" s="77">
        <f t="shared" si="2"/>
        <v>0</v>
      </c>
    </row>
    <row r="82" spans="1:6" s="27" customFormat="1">
      <c r="A82" s="124">
        <v>10.9</v>
      </c>
      <c r="B82" s="122" t="s">
        <v>856</v>
      </c>
      <c r="C82" s="94" t="s">
        <v>360</v>
      </c>
      <c r="D82" s="101">
        <f>2*6</f>
        <v>12</v>
      </c>
      <c r="E82" s="100">
        <f>'BILL 3.2 - KIANYAGA UPHILL'!E73</f>
        <v>0</v>
      </c>
      <c r="F82" s="77">
        <f t="shared" si="2"/>
        <v>0</v>
      </c>
    </row>
    <row r="83" spans="1:6" s="62" customFormat="1">
      <c r="A83" s="125">
        <v>10.101000000000001</v>
      </c>
      <c r="B83" s="122" t="s">
        <v>816</v>
      </c>
      <c r="C83" s="94" t="s">
        <v>360</v>
      </c>
      <c r="D83" s="101">
        <f>2*6</f>
        <v>12</v>
      </c>
      <c r="E83" s="100">
        <f>'BILL 3.2 - KIANYAGA UPHILL'!E74</f>
        <v>0</v>
      </c>
      <c r="F83" s="77">
        <f t="shared" si="2"/>
        <v>0</v>
      </c>
    </row>
    <row r="84" spans="1:6" s="62" customFormat="1" ht="26.4">
      <c r="A84" s="125">
        <v>10.102</v>
      </c>
      <c r="B84" s="122" t="s">
        <v>817</v>
      </c>
      <c r="C84" s="94" t="s">
        <v>360</v>
      </c>
      <c r="D84" s="101">
        <f>1*6</f>
        <v>6</v>
      </c>
      <c r="E84" s="100">
        <f>'BILL 3.2 - KIANYAGA UPHILL'!E75</f>
        <v>0</v>
      </c>
      <c r="F84" s="77">
        <f t="shared" si="2"/>
        <v>0</v>
      </c>
    </row>
    <row r="85" spans="1:6" s="62" customFormat="1" ht="26.4">
      <c r="A85" s="125">
        <v>10.103</v>
      </c>
      <c r="B85" s="122" t="s">
        <v>901</v>
      </c>
      <c r="C85" s="94" t="s">
        <v>360</v>
      </c>
      <c r="D85" s="101">
        <f>1*6</f>
        <v>6</v>
      </c>
      <c r="E85" s="100">
        <f>'BILL 3.2 - KIANYAGA UPHILL'!E76</f>
        <v>0</v>
      </c>
      <c r="F85" s="77">
        <f t="shared" si="2"/>
        <v>0</v>
      </c>
    </row>
    <row r="86" spans="1:6" s="62" customFormat="1" ht="26.4">
      <c r="A86" s="125">
        <v>10.103999999999999</v>
      </c>
      <c r="B86" s="122" t="s">
        <v>902</v>
      </c>
      <c r="C86" s="94" t="s">
        <v>360</v>
      </c>
      <c r="D86" s="101">
        <f>1*6</f>
        <v>6</v>
      </c>
      <c r="E86" s="100">
        <f>'BILL 3.2 - KIANYAGA UPHILL'!E77</f>
        <v>0</v>
      </c>
      <c r="F86" s="77">
        <f t="shared" si="2"/>
        <v>0</v>
      </c>
    </row>
    <row r="87" spans="1:6" s="27" customFormat="1">
      <c r="A87" s="125">
        <v>10.105</v>
      </c>
      <c r="B87" s="113" t="s">
        <v>820</v>
      </c>
      <c r="C87" s="94"/>
      <c r="D87" s="101"/>
      <c r="E87" s="100">
        <f>'BILL 3.2 - KIANYAGA UPHILL'!E78</f>
        <v>0</v>
      </c>
      <c r="F87" s="77">
        <f t="shared" si="2"/>
        <v>0</v>
      </c>
    </row>
    <row r="88" spans="1:6" s="27" customFormat="1">
      <c r="A88" s="125">
        <v>10.106</v>
      </c>
      <c r="B88" s="122" t="s">
        <v>903</v>
      </c>
      <c r="C88" s="94" t="s">
        <v>360</v>
      </c>
      <c r="D88" s="101">
        <f>4*1</f>
        <v>4</v>
      </c>
      <c r="E88" s="100">
        <f>'BILL 3.2 - KIANYAGA UPHILL'!E79</f>
        <v>0</v>
      </c>
      <c r="F88" s="77">
        <f t="shared" si="2"/>
        <v>0</v>
      </c>
    </row>
    <row r="89" spans="1:6" s="27" customFormat="1">
      <c r="A89" s="125">
        <v>10.106999999999999</v>
      </c>
      <c r="B89" s="122" t="s">
        <v>812</v>
      </c>
      <c r="C89" s="94" t="s">
        <v>360</v>
      </c>
      <c r="D89" s="101">
        <f>2*4</f>
        <v>8</v>
      </c>
      <c r="E89" s="100">
        <f>'BILL 3.2 - KIANYAGA UPHILL'!E80</f>
        <v>0</v>
      </c>
      <c r="F89" s="77">
        <f t="shared" si="2"/>
        <v>0</v>
      </c>
    </row>
    <row r="90" spans="1:6" s="27" customFormat="1" ht="26.4">
      <c r="A90" s="125">
        <v>10.108000000000001</v>
      </c>
      <c r="B90" s="122" t="s">
        <v>813</v>
      </c>
      <c r="C90" s="94" t="s">
        <v>360</v>
      </c>
      <c r="D90" s="101">
        <f>2*4</f>
        <v>8</v>
      </c>
      <c r="E90" s="100">
        <f>'BILL 3.2 - KIANYAGA UPHILL'!E81</f>
        <v>0</v>
      </c>
      <c r="F90" s="77">
        <f t="shared" si="2"/>
        <v>0</v>
      </c>
    </row>
    <row r="91" spans="1:6" s="27" customFormat="1" ht="26.4">
      <c r="A91" s="125">
        <v>10.109</v>
      </c>
      <c r="B91" s="122" t="s">
        <v>822</v>
      </c>
      <c r="C91" s="94" t="s">
        <v>360</v>
      </c>
      <c r="D91" s="101">
        <f>1*4</f>
        <v>4</v>
      </c>
      <c r="E91" s="100">
        <f>'BILL 3.2 - KIANYAGA UPHILL'!E82</f>
        <v>0</v>
      </c>
      <c r="F91" s="77">
        <f t="shared" si="2"/>
        <v>0</v>
      </c>
    </row>
    <row r="92" spans="1:6" s="27" customFormat="1" ht="26.4">
      <c r="A92" s="125">
        <v>10.11</v>
      </c>
      <c r="B92" s="122" t="s">
        <v>823</v>
      </c>
      <c r="C92" s="94" t="s">
        <v>360</v>
      </c>
      <c r="D92" s="101">
        <v>4</v>
      </c>
      <c r="E92" s="100">
        <f>'BILL 3.2 - KIANYAGA UPHILL'!E84</f>
        <v>0</v>
      </c>
      <c r="F92" s="77">
        <f t="shared" si="2"/>
        <v>0</v>
      </c>
    </row>
    <row r="93" spans="1:6" s="27" customFormat="1">
      <c r="A93" s="125">
        <v>10.111000000000001</v>
      </c>
      <c r="B93" s="122" t="s">
        <v>824</v>
      </c>
      <c r="C93" s="94" t="s">
        <v>145</v>
      </c>
      <c r="D93" s="101">
        <f>4*2</f>
        <v>8</v>
      </c>
      <c r="E93" s="100">
        <f>'BILL 3.2 - KIANYAGA UPHILL'!E85</f>
        <v>0</v>
      </c>
      <c r="F93" s="77">
        <f t="shared" si="2"/>
        <v>0</v>
      </c>
    </row>
    <row r="94" spans="1:6" s="27" customFormat="1" ht="39.6">
      <c r="A94" s="125">
        <v>10.112</v>
      </c>
      <c r="B94" s="122" t="s">
        <v>825</v>
      </c>
      <c r="C94" s="94" t="s">
        <v>360</v>
      </c>
      <c r="D94" s="101">
        <v>4</v>
      </c>
      <c r="E94" s="100">
        <f>'BILL 3.2 - KIANYAGA UPHILL'!E86</f>
        <v>0</v>
      </c>
      <c r="F94" s="77">
        <f t="shared" si="2"/>
        <v>0</v>
      </c>
    </row>
    <row r="95" spans="1:6" s="62" customFormat="1" ht="26.4">
      <c r="A95" s="125">
        <v>10.113</v>
      </c>
      <c r="B95" s="122" t="s">
        <v>817</v>
      </c>
      <c r="C95" s="94" t="s">
        <v>360</v>
      </c>
      <c r="D95" s="101">
        <v>4</v>
      </c>
      <c r="E95" s="100">
        <f>'BILL 3.2 - KIANYAGA UPHILL'!E87</f>
        <v>0</v>
      </c>
      <c r="F95" s="77">
        <f t="shared" si="2"/>
        <v>0</v>
      </c>
    </row>
    <row r="96" spans="1:6" s="62" customFormat="1">
      <c r="A96" s="125">
        <v>10.114000000000001</v>
      </c>
      <c r="B96" s="122" t="s">
        <v>826</v>
      </c>
      <c r="C96" s="94" t="s">
        <v>360</v>
      </c>
      <c r="D96" s="101">
        <v>8</v>
      </c>
      <c r="E96" s="100">
        <f>'BILL 3.2 - KIANYAGA UPHILL'!E88</f>
        <v>0</v>
      </c>
      <c r="F96" s="77">
        <f t="shared" si="2"/>
        <v>0</v>
      </c>
    </row>
    <row r="97" spans="1:6" s="62" customFormat="1" ht="26.4">
      <c r="A97" s="125">
        <v>10.115</v>
      </c>
      <c r="B97" s="122" t="s">
        <v>902</v>
      </c>
      <c r="C97" s="94" t="s">
        <v>360</v>
      </c>
      <c r="D97" s="101">
        <v>4</v>
      </c>
      <c r="E97" s="100">
        <f>'BILL 3.2 - KIANYAGA UPHILL'!E89</f>
        <v>0</v>
      </c>
      <c r="F97" s="77">
        <f t="shared" si="2"/>
        <v>0</v>
      </c>
    </row>
    <row r="98" spans="1:6" s="27" customFormat="1">
      <c r="A98" s="125">
        <v>10.116</v>
      </c>
      <c r="B98" s="113" t="s">
        <v>827</v>
      </c>
      <c r="C98" s="94"/>
      <c r="D98" s="101"/>
      <c r="E98" s="100" t="e">
        <f>'BILL 3.2 - KIANYAGA UPHILL'!#REF!</f>
        <v>#REF!</v>
      </c>
      <c r="F98" s="77" t="e">
        <f t="shared" si="2"/>
        <v>#REF!</v>
      </c>
    </row>
    <row r="99" spans="1:6" s="27" customFormat="1">
      <c r="A99" s="125">
        <v>10.117000000000001</v>
      </c>
      <c r="B99" s="122" t="s">
        <v>812</v>
      </c>
      <c r="C99" s="126"/>
      <c r="D99" s="127">
        <f>1*2</f>
        <v>2</v>
      </c>
      <c r="E99" s="100">
        <f>'BILL 3.2 - KIANYAGA UPHILL'!E91</f>
        <v>0</v>
      </c>
      <c r="F99" s="77">
        <f t="shared" si="2"/>
        <v>0</v>
      </c>
    </row>
    <row r="100" spans="1:6" s="52" customFormat="1">
      <c r="A100" s="125">
        <v>10.118</v>
      </c>
      <c r="B100" s="129" t="s">
        <v>904</v>
      </c>
      <c r="C100" s="116" t="s">
        <v>7</v>
      </c>
      <c r="D100" s="130">
        <v>1</v>
      </c>
      <c r="E100" s="100">
        <f>'BILL 3.2 - KIANYAGA UPHILL'!E92</f>
        <v>0</v>
      </c>
      <c r="F100" s="77">
        <f t="shared" si="2"/>
        <v>0</v>
      </c>
    </row>
    <row r="101" spans="1:6" s="52" customFormat="1">
      <c r="A101" s="125">
        <v>10.119</v>
      </c>
      <c r="B101" s="129" t="s">
        <v>905</v>
      </c>
      <c r="C101" s="116"/>
      <c r="D101" s="130">
        <v>1</v>
      </c>
      <c r="E101" s="100">
        <f>'BILL 3.2 - KIANYAGA UPHILL'!E93</f>
        <v>0</v>
      </c>
      <c r="F101" s="77">
        <f t="shared" si="2"/>
        <v>0</v>
      </c>
    </row>
    <row r="102" spans="1:6" s="52" customFormat="1">
      <c r="A102" s="125">
        <v>10.119999999999999</v>
      </c>
      <c r="B102" s="129" t="s">
        <v>906</v>
      </c>
      <c r="C102" s="116" t="s">
        <v>7</v>
      </c>
      <c r="D102" s="130">
        <v>1</v>
      </c>
      <c r="E102" s="100">
        <f>'BILL 3.2 - KIANYAGA UPHILL'!E94</f>
        <v>0</v>
      </c>
      <c r="F102" s="77">
        <f t="shared" si="2"/>
        <v>0</v>
      </c>
    </row>
    <row r="103" spans="1:6" s="52" customFormat="1">
      <c r="A103" s="125">
        <v>10.121</v>
      </c>
      <c r="B103" s="129" t="s">
        <v>907</v>
      </c>
      <c r="C103" s="116" t="s">
        <v>7</v>
      </c>
      <c r="D103" s="130">
        <v>1</v>
      </c>
      <c r="E103" s="100">
        <f>'BILL 3.2 - KIANYAGA UPHILL'!E95</f>
        <v>0</v>
      </c>
      <c r="F103" s="77">
        <f t="shared" si="2"/>
        <v>0</v>
      </c>
    </row>
    <row r="104" spans="1:6" s="62" customFormat="1">
      <c r="A104" s="125">
        <v>10.122</v>
      </c>
      <c r="B104" s="122" t="s">
        <v>832</v>
      </c>
      <c r="C104" s="94" t="s">
        <v>360</v>
      </c>
      <c r="D104" s="101">
        <v>2</v>
      </c>
      <c r="E104" s="100">
        <f>'BILL 3.2 - KIANYAGA UPHILL'!E96</f>
        <v>0</v>
      </c>
      <c r="F104" s="77">
        <f t="shared" si="2"/>
        <v>0</v>
      </c>
    </row>
    <row r="105" spans="1:6" s="62" customFormat="1" ht="26.4">
      <c r="A105" s="125">
        <v>10.122999999999999</v>
      </c>
      <c r="B105" s="122" t="s">
        <v>817</v>
      </c>
      <c r="C105" s="94" t="s">
        <v>360</v>
      </c>
      <c r="D105" s="101">
        <v>1</v>
      </c>
      <c r="E105" s="100">
        <f>'BILL 3.2 - KIANYAGA UPHILL'!E97</f>
        <v>0</v>
      </c>
      <c r="F105" s="77">
        <f t="shared" si="2"/>
        <v>0</v>
      </c>
    </row>
    <row r="106" spans="1:6" s="62" customFormat="1">
      <c r="A106" s="161"/>
      <c r="B106" s="162"/>
      <c r="C106" s="156"/>
      <c r="D106" s="163"/>
      <c r="E106" s="164"/>
      <c r="F106" s="145"/>
    </row>
    <row r="107" spans="1:6" s="61" customFormat="1">
      <c r="A107" s="1603" t="s">
        <v>533</v>
      </c>
      <c r="B107" s="1604"/>
      <c r="C107" s="1604"/>
      <c r="D107" s="1604"/>
      <c r="E107" s="1605"/>
      <c r="F107" s="95" t="e">
        <f>SUM(F77:F105)</f>
        <v>#REF!</v>
      </c>
    </row>
    <row r="108" spans="1:6" s="27" customFormat="1">
      <c r="A108" s="125">
        <v>10.124000000000001</v>
      </c>
      <c r="B108" s="113" t="s">
        <v>833</v>
      </c>
      <c r="C108" s="94"/>
      <c r="D108" s="101"/>
      <c r="F108" s="77">
        <f t="shared" si="2"/>
        <v>0</v>
      </c>
    </row>
    <row r="109" spans="1:6" s="27" customFormat="1">
      <c r="A109" s="125">
        <v>10.125</v>
      </c>
      <c r="B109" s="122" t="s">
        <v>908</v>
      </c>
      <c r="C109" s="94" t="s">
        <v>360</v>
      </c>
      <c r="D109" s="101">
        <f>1*2</f>
        <v>2</v>
      </c>
      <c r="E109" s="100">
        <f>'BILL 3.2 - KIANYAGA UPHILL'!E99</f>
        <v>0</v>
      </c>
      <c r="F109" s="77">
        <f t="shared" si="2"/>
        <v>0</v>
      </c>
    </row>
    <row r="110" spans="1:6" s="27" customFormat="1">
      <c r="A110" s="125">
        <v>10.125999999999999</v>
      </c>
      <c r="B110" s="122" t="s">
        <v>909</v>
      </c>
      <c r="C110" s="94" t="s">
        <v>360</v>
      </c>
      <c r="D110" s="101">
        <f>2*2</f>
        <v>4</v>
      </c>
      <c r="E110" s="100">
        <f>'BILL 3.2 - KIANYAGA UPHILL'!E100</f>
        <v>0</v>
      </c>
      <c r="F110" s="77">
        <f t="shared" si="2"/>
        <v>0</v>
      </c>
    </row>
    <row r="111" spans="1:6" s="27" customFormat="1" ht="36" customHeight="1">
      <c r="A111" s="125">
        <v>10.127000000000001</v>
      </c>
      <c r="B111" s="122" t="s">
        <v>910</v>
      </c>
      <c r="C111" s="94" t="s">
        <v>360</v>
      </c>
      <c r="D111" s="101">
        <f>2*2</f>
        <v>4</v>
      </c>
      <c r="E111" s="100">
        <f>'BILL 3.2 - KIANYAGA UPHILL'!E101</f>
        <v>0</v>
      </c>
      <c r="F111" s="77">
        <f t="shared" si="2"/>
        <v>0</v>
      </c>
    </row>
    <row r="112" spans="1:6" s="27" customFormat="1" ht="26.4">
      <c r="A112" s="125">
        <v>10.128</v>
      </c>
      <c r="B112" s="122" t="s">
        <v>837</v>
      </c>
      <c r="C112" s="94" t="s">
        <v>360</v>
      </c>
      <c r="D112" s="101">
        <f>1*2</f>
        <v>2</v>
      </c>
      <c r="E112" s="100">
        <f>'BILL 3.2 - KIANYAGA UPHILL'!E103</f>
        <v>0</v>
      </c>
      <c r="F112" s="77">
        <f t="shared" si="2"/>
        <v>0</v>
      </c>
    </row>
    <row r="113" spans="1:6" s="62" customFormat="1">
      <c r="A113" s="125">
        <v>10.130000000000001</v>
      </c>
      <c r="B113" s="122" t="s">
        <v>826</v>
      </c>
      <c r="C113" s="94" t="s">
        <v>360</v>
      </c>
      <c r="D113" s="101">
        <f>2*2</f>
        <v>4</v>
      </c>
      <c r="E113" s="100">
        <f>'BILL 3.2 - KIANYAGA UPHILL'!E104</f>
        <v>0</v>
      </c>
      <c r="F113" s="77">
        <f t="shared" si="2"/>
        <v>0</v>
      </c>
    </row>
    <row r="114" spans="1:6" s="62" customFormat="1" ht="26.4">
      <c r="A114" s="125">
        <v>10.131</v>
      </c>
      <c r="B114" s="122" t="s">
        <v>817</v>
      </c>
      <c r="C114" s="94" t="s">
        <v>360</v>
      </c>
      <c r="D114" s="101">
        <f>2*2</f>
        <v>4</v>
      </c>
      <c r="E114" s="100">
        <f>'BILL 3.2 - KIANYAGA UPHILL'!E105</f>
        <v>0</v>
      </c>
      <c r="F114" s="77">
        <f t="shared" si="2"/>
        <v>0</v>
      </c>
    </row>
    <row r="115" spans="1:6" s="62" customFormat="1">
      <c r="A115" s="125"/>
      <c r="B115" s="129" t="s">
        <v>911</v>
      </c>
      <c r="C115" s="94" t="s">
        <v>360</v>
      </c>
      <c r="D115" s="101">
        <f>2*1</f>
        <v>2</v>
      </c>
      <c r="E115" s="100">
        <f>'BILL 3.2 - KIANYAGA UPHILL'!E106</f>
        <v>0</v>
      </c>
      <c r="F115" s="77">
        <f t="shared" si="2"/>
        <v>0</v>
      </c>
    </row>
    <row r="116" spans="1:6" s="27" customFormat="1">
      <c r="A116" s="96">
        <v>11</v>
      </c>
      <c r="B116" s="97" t="s">
        <v>868</v>
      </c>
      <c r="C116" s="94"/>
      <c r="D116" s="99"/>
      <c r="E116" s="165"/>
      <c r="F116" s="77">
        <f t="shared" si="2"/>
        <v>0</v>
      </c>
    </row>
    <row r="117" spans="1:6" s="27" customFormat="1" ht="26.4">
      <c r="A117" s="92">
        <v>11.1</v>
      </c>
      <c r="B117" s="93" t="s">
        <v>869</v>
      </c>
      <c r="C117" s="94" t="s">
        <v>53</v>
      </c>
      <c r="D117" s="104">
        <f>3600/150</f>
        <v>24</v>
      </c>
      <c r="E117" s="100">
        <f>'BILL 3.2 - KIANYAGA UPHILL'!E108</f>
        <v>0</v>
      </c>
      <c r="F117" s="77">
        <f t="shared" si="2"/>
        <v>0</v>
      </c>
    </row>
    <row r="118" spans="1:6" s="27" customFormat="1">
      <c r="A118" s="92"/>
      <c r="B118" s="93"/>
      <c r="C118" s="94"/>
      <c r="D118" s="104"/>
      <c r="E118" s="100"/>
      <c r="F118" s="77">
        <f t="shared" si="2"/>
        <v>0</v>
      </c>
    </row>
    <row r="119" spans="1:6" s="27" customFormat="1">
      <c r="A119" s="96">
        <v>12</v>
      </c>
      <c r="B119" s="97" t="s">
        <v>870</v>
      </c>
      <c r="C119" s="94"/>
      <c r="D119" s="93"/>
      <c r="E119" s="98"/>
      <c r="F119" s="77">
        <f t="shared" si="2"/>
        <v>0</v>
      </c>
    </row>
    <row r="120" spans="1:6" s="27" customFormat="1">
      <c r="A120" s="96">
        <v>12.1</v>
      </c>
      <c r="B120" s="97" t="s">
        <v>871</v>
      </c>
      <c r="C120" s="94"/>
      <c r="D120" s="93"/>
      <c r="E120" s="98"/>
      <c r="F120" s="77">
        <f t="shared" si="2"/>
        <v>0</v>
      </c>
    </row>
    <row r="121" spans="1:6" s="27" customFormat="1">
      <c r="A121" s="96">
        <v>12.2</v>
      </c>
      <c r="B121" s="97" t="s">
        <v>872</v>
      </c>
      <c r="C121" s="94"/>
      <c r="D121" s="99"/>
      <c r="E121" s="100"/>
      <c r="F121" s="77">
        <f t="shared" si="2"/>
        <v>0</v>
      </c>
    </row>
    <row r="122" spans="1:6" s="27" customFormat="1">
      <c r="A122" s="96">
        <v>12.3</v>
      </c>
      <c r="B122" s="97" t="s">
        <v>873</v>
      </c>
      <c r="C122" s="94"/>
      <c r="D122" s="136"/>
      <c r="E122" s="100"/>
      <c r="F122" s="77">
        <f t="shared" si="2"/>
        <v>0</v>
      </c>
    </row>
    <row r="123" spans="1:6" s="27" customFormat="1">
      <c r="A123" s="96">
        <v>12.4</v>
      </c>
      <c r="B123" s="93" t="s">
        <v>874</v>
      </c>
      <c r="C123" s="94" t="s">
        <v>676</v>
      </c>
      <c r="D123" s="104">
        <v>20</v>
      </c>
      <c r="E123" s="100">
        <f>'BILL 3.2 - KIANYAGA UPHILL'!E113</f>
        <v>0</v>
      </c>
      <c r="F123" s="77">
        <f t="shared" si="2"/>
        <v>0</v>
      </c>
    </row>
    <row r="124" spans="1:6" s="27" customFormat="1">
      <c r="A124" s="96">
        <v>12.5</v>
      </c>
      <c r="B124" s="97" t="s">
        <v>875</v>
      </c>
      <c r="C124" s="137"/>
      <c r="D124" s="136"/>
      <c r="E124" s="100">
        <f>'BILL 3.2 - KIANYAGA UPHILL'!E114</f>
        <v>0</v>
      </c>
      <c r="F124" s="77">
        <f t="shared" si="2"/>
        <v>0</v>
      </c>
    </row>
    <row r="125" spans="1:6" s="27" customFormat="1">
      <c r="A125" s="96">
        <v>12.6</v>
      </c>
      <c r="B125" s="93" t="s">
        <v>876</v>
      </c>
      <c r="C125" s="137"/>
      <c r="D125" s="99"/>
      <c r="E125" s="100">
        <f>'BILL 3.2 - KIANYAGA UPHILL'!E115</f>
        <v>0</v>
      </c>
      <c r="F125" s="77">
        <f t="shared" si="2"/>
        <v>0</v>
      </c>
    </row>
    <row r="126" spans="1:6" s="27" customFormat="1">
      <c r="A126" s="96">
        <v>12.7</v>
      </c>
      <c r="B126" s="93" t="s">
        <v>912</v>
      </c>
      <c r="C126" s="94" t="s">
        <v>676</v>
      </c>
      <c r="D126" s="104">
        <v>20</v>
      </c>
      <c r="E126" s="100">
        <f>'BILL 3.2 - KIANYAGA UPHILL'!E116</f>
        <v>0</v>
      </c>
      <c r="F126" s="77">
        <f t="shared" si="2"/>
        <v>0</v>
      </c>
    </row>
    <row r="127" spans="1:6" s="27" customFormat="1">
      <c r="A127" s="96">
        <v>12.8</v>
      </c>
      <c r="B127" s="97" t="s">
        <v>878</v>
      </c>
      <c r="C127" s="94"/>
      <c r="D127" s="99"/>
      <c r="E127" s="100">
        <f>'BILL 3.2 - KIANYAGA UPHILL'!E117</f>
        <v>0</v>
      </c>
      <c r="F127" s="77">
        <f t="shared" si="2"/>
        <v>0</v>
      </c>
    </row>
    <row r="128" spans="1:6" s="27" customFormat="1">
      <c r="A128" s="96">
        <v>12.9</v>
      </c>
      <c r="B128" s="93" t="s">
        <v>879</v>
      </c>
      <c r="C128" s="94"/>
      <c r="D128" s="99"/>
      <c r="E128" s="100">
        <f>'BILL 3.2 - KIANYAGA UPHILL'!E118</f>
        <v>0</v>
      </c>
      <c r="F128" s="77">
        <f t="shared" si="2"/>
        <v>0</v>
      </c>
    </row>
    <row r="129" spans="1:6" s="27" customFormat="1">
      <c r="A129" s="87">
        <v>12.101000000000001</v>
      </c>
      <c r="B129" s="89" t="s">
        <v>955</v>
      </c>
      <c r="C129" s="88" t="s">
        <v>53</v>
      </c>
      <c r="D129" s="138">
        <v>20</v>
      </c>
      <c r="E129" s="100">
        <f>'BILL 3.2 - KIANYAGA UPHILL'!E119</f>
        <v>0</v>
      </c>
      <c r="F129" s="77">
        <f t="shared" si="2"/>
        <v>0</v>
      </c>
    </row>
    <row r="130" spans="1:6" s="27" customFormat="1">
      <c r="A130" s="87"/>
      <c r="B130" s="89"/>
      <c r="C130" s="88"/>
      <c r="D130" s="138"/>
      <c r="E130" s="100" t="e">
        <f>'BILL 3.2 - KIANYAGA UPHILL'!#REF!</f>
        <v>#REF!</v>
      </c>
      <c r="F130" s="77" t="e">
        <f t="shared" si="2"/>
        <v>#REF!</v>
      </c>
    </row>
    <row r="131" spans="1:6" s="27" customFormat="1">
      <c r="A131" s="90">
        <v>13</v>
      </c>
      <c r="B131" s="91" t="s">
        <v>881</v>
      </c>
      <c r="C131" s="88"/>
      <c r="D131" s="89"/>
      <c r="E131" s="100">
        <f>'BILL 3.2 - KIANYAGA UPHILL'!E120</f>
        <v>0</v>
      </c>
      <c r="F131" s="77">
        <f t="shared" si="2"/>
        <v>0</v>
      </c>
    </row>
    <row r="132" spans="1:6" s="27" customFormat="1">
      <c r="A132" s="87">
        <v>13.1</v>
      </c>
      <c r="B132" s="89" t="s">
        <v>882</v>
      </c>
      <c r="C132" s="88" t="s">
        <v>883</v>
      </c>
      <c r="D132" s="138">
        <v>1</v>
      </c>
      <c r="E132" s="100">
        <v>300000</v>
      </c>
      <c r="F132" s="77">
        <f t="shared" si="2"/>
        <v>300000</v>
      </c>
    </row>
    <row r="133" spans="1:6" s="27" customFormat="1">
      <c r="A133" s="87">
        <v>13.2</v>
      </c>
      <c r="B133" s="139" t="s">
        <v>884</v>
      </c>
      <c r="C133" s="140" t="s">
        <v>67</v>
      </c>
      <c r="D133" s="141">
        <v>0.15</v>
      </c>
      <c r="E133" s="100">
        <v>300000</v>
      </c>
      <c r="F133" s="77">
        <f t="shared" si="2"/>
        <v>45000</v>
      </c>
    </row>
    <row r="134" spans="1:6" s="27" customFormat="1">
      <c r="B134" s="142"/>
      <c r="C134" s="143"/>
      <c r="D134" s="144"/>
      <c r="E134" s="166"/>
      <c r="F134" s="145"/>
    </row>
    <row r="135" spans="1:6" s="61" customFormat="1">
      <c r="A135" s="1603" t="s">
        <v>533</v>
      </c>
      <c r="B135" s="1604"/>
      <c r="C135" s="1604"/>
      <c r="D135" s="1604"/>
      <c r="E135" s="1605"/>
      <c r="F135" s="95" t="e">
        <f>SUM(F109:F133)</f>
        <v>#REF!</v>
      </c>
    </row>
    <row r="136" spans="1:6" s="52" customFormat="1" ht="25.5" customHeight="1">
      <c r="A136" s="1600" t="s">
        <v>161</v>
      </c>
      <c r="B136" s="1600"/>
      <c r="C136" s="1600"/>
      <c r="D136" s="1600"/>
      <c r="E136" s="1600"/>
      <c r="F136" s="1600"/>
    </row>
    <row r="137" spans="1:6" s="52" customFormat="1">
      <c r="A137" s="55" t="s">
        <v>39</v>
      </c>
      <c r="B137" s="56" t="s">
        <v>5</v>
      </c>
      <c r="C137" s="1595" t="s">
        <v>105</v>
      </c>
      <c r="D137" s="1596"/>
      <c r="E137" s="1601" t="s">
        <v>106</v>
      </c>
      <c r="F137" s="1602"/>
    </row>
    <row r="138" spans="1:6" s="52" customFormat="1">
      <c r="A138" s="57">
        <v>1</v>
      </c>
      <c r="B138" s="58" t="s">
        <v>367</v>
      </c>
      <c r="C138" s="1595" t="s">
        <v>108</v>
      </c>
      <c r="D138" s="1596">
        <v>1</v>
      </c>
      <c r="E138" s="146"/>
      <c r="F138" s="59" t="e">
        <f>F29</f>
        <v>#REF!</v>
      </c>
    </row>
    <row r="139" spans="1:6" s="52" customFormat="1">
      <c r="A139" s="57">
        <v>2</v>
      </c>
      <c r="B139" s="58" t="s">
        <v>368</v>
      </c>
      <c r="C139" s="1595" t="s">
        <v>108</v>
      </c>
      <c r="D139" s="1596">
        <v>1</v>
      </c>
      <c r="E139" s="146"/>
      <c r="F139" s="59">
        <f>F50</f>
        <v>0</v>
      </c>
    </row>
    <row r="140" spans="1:6" s="52" customFormat="1">
      <c r="A140" s="57">
        <v>3</v>
      </c>
      <c r="B140" s="58" t="s">
        <v>369</v>
      </c>
      <c r="C140" s="1595" t="s">
        <v>108</v>
      </c>
      <c r="D140" s="1596">
        <v>1</v>
      </c>
      <c r="E140" s="146"/>
      <c r="F140" s="59">
        <f>F75</f>
        <v>0</v>
      </c>
    </row>
    <row r="141" spans="1:6" s="52" customFormat="1">
      <c r="A141" s="57">
        <v>4</v>
      </c>
      <c r="B141" s="58" t="s">
        <v>370</v>
      </c>
      <c r="C141" s="1595" t="s">
        <v>108</v>
      </c>
      <c r="D141" s="1596">
        <v>2</v>
      </c>
      <c r="E141" s="146"/>
      <c r="F141" s="59" t="e">
        <f>F107</f>
        <v>#REF!</v>
      </c>
    </row>
    <row r="142" spans="1:6" s="52" customFormat="1">
      <c r="A142" s="57">
        <v>5</v>
      </c>
      <c r="B142" s="58" t="s">
        <v>371</v>
      </c>
      <c r="C142" s="1595" t="s">
        <v>108</v>
      </c>
      <c r="D142" s="1596">
        <v>3</v>
      </c>
      <c r="E142" s="146"/>
      <c r="F142" s="59" t="e">
        <f>F135</f>
        <v>#REF!</v>
      </c>
    </row>
    <row r="143" spans="1:6" s="52" customFormat="1">
      <c r="A143" s="57"/>
      <c r="B143" s="58"/>
      <c r="C143" s="1595"/>
      <c r="D143" s="1596"/>
      <c r="E143" s="146"/>
      <c r="F143" s="59"/>
    </row>
    <row r="144" spans="1:6" s="52" customFormat="1">
      <c r="A144" s="57"/>
      <c r="B144" s="58"/>
      <c r="C144" s="1595"/>
      <c r="D144" s="1596"/>
      <c r="E144" s="146"/>
      <c r="F144" s="59"/>
    </row>
    <row r="145" spans="1:6" s="52" customFormat="1">
      <c r="A145" s="57"/>
      <c r="B145" s="58"/>
      <c r="C145" s="1595"/>
      <c r="D145" s="1596"/>
      <c r="E145" s="146"/>
      <c r="F145" s="59"/>
    </row>
    <row r="146" spans="1:6" s="52" customFormat="1">
      <c r="A146" s="57"/>
      <c r="B146" s="58"/>
      <c r="C146" s="1595"/>
      <c r="D146" s="1596"/>
      <c r="E146" s="146"/>
      <c r="F146" s="59"/>
    </row>
    <row r="147" spans="1:6" s="52" customFormat="1">
      <c r="A147" s="57"/>
      <c r="B147" s="58"/>
      <c r="C147" s="1595"/>
      <c r="D147" s="1596"/>
      <c r="E147" s="146"/>
      <c r="F147" s="59"/>
    </row>
    <row r="148" spans="1:6" s="52" customFormat="1">
      <c r="A148" s="57"/>
      <c r="B148" s="58"/>
      <c r="C148" s="1595"/>
      <c r="D148" s="1596"/>
      <c r="E148" s="146"/>
      <c r="F148" s="59"/>
    </row>
    <row r="149" spans="1:6" s="52" customFormat="1">
      <c r="A149" s="57"/>
      <c r="B149" s="58"/>
      <c r="C149" s="1595"/>
      <c r="D149" s="1596"/>
      <c r="E149" s="146"/>
      <c r="F149" s="59"/>
    </row>
    <row r="150" spans="1:6" s="52" customFormat="1">
      <c r="A150" s="57"/>
      <c r="B150" s="58"/>
      <c r="C150" s="1595"/>
      <c r="D150" s="1596"/>
      <c r="E150" s="146"/>
      <c r="F150" s="59"/>
    </row>
    <row r="151" spans="1:6" s="52" customFormat="1">
      <c r="A151" s="57"/>
      <c r="B151" s="58"/>
      <c r="C151" s="1595"/>
      <c r="D151" s="1596"/>
      <c r="E151" s="146"/>
      <c r="F151" s="59"/>
    </row>
    <row r="152" spans="1:6" s="52" customFormat="1">
      <c r="A152" s="1597" t="s">
        <v>109</v>
      </c>
      <c r="B152" s="1598"/>
      <c r="C152" s="1598"/>
      <c r="D152" s="1599"/>
      <c r="E152" s="146"/>
      <c r="F152" s="59" t="e">
        <f>SUM(F138:F151)</f>
        <v>#REF!</v>
      </c>
    </row>
    <row r="153" spans="1:6" s="27" customFormat="1" ht="21" customHeight="1">
      <c r="C153" s="147"/>
      <c r="D153" s="148"/>
      <c r="E153" s="149"/>
      <c r="F153" s="150"/>
    </row>
    <row r="154" spans="1:6" ht="21" customHeight="1">
      <c r="C154" s="151"/>
      <c r="D154" s="152"/>
      <c r="E154" s="153"/>
      <c r="F154" s="154"/>
    </row>
    <row r="155" spans="1:6" ht="21" customHeight="1">
      <c r="C155" s="151"/>
      <c r="D155" s="152"/>
      <c r="E155" s="153"/>
      <c r="F155" s="154"/>
    </row>
    <row r="156" spans="1:6" s="27" customFormat="1">
      <c r="C156" s="167"/>
      <c r="D156" s="168"/>
      <c r="E156" s="145"/>
      <c r="F156" s="145"/>
    </row>
  </sheetData>
  <mergeCells count="28">
    <mergeCell ref="A1:F1"/>
    <mergeCell ref="A2:F2"/>
    <mergeCell ref="A3:F3"/>
    <mergeCell ref="A4:F4"/>
    <mergeCell ref="A5:F5"/>
    <mergeCell ref="A29:E29"/>
    <mergeCell ref="A50:E50"/>
    <mergeCell ref="A75:E75"/>
    <mergeCell ref="A107:E107"/>
    <mergeCell ref="A135:E135"/>
    <mergeCell ref="A136:F136"/>
    <mergeCell ref="C137:D137"/>
    <mergeCell ref="E137:F137"/>
    <mergeCell ref="C138:D138"/>
    <mergeCell ref="C139:D139"/>
    <mergeCell ref="C140:D140"/>
    <mergeCell ref="C141:D141"/>
    <mergeCell ref="C142:D142"/>
    <mergeCell ref="C143:D143"/>
    <mergeCell ref="C144:D144"/>
    <mergeCell ref="C150:D150"/>
    <mergeCell ref="C151:D151"/>
    <mergeCell ref="A152:D152"/>
    <mergeCell ref="C145:D145"/>
    <mergeCell ref="C146:D146"/>
    <mergeCell ref="C147:D147"/>
    <mergeCell ref="C148:D148"/>
    <mergeCell ref="C149:D149"/>
  </mergeCells>
  <pageMargins left="0.7" right="0.5" top="0.5" bottom="0.41" header="0.3" footer="0.3"/>
  <pageSetup paperSize="9" scale="69" fitToHeight="0" orientation="portrait"/>
  <headerFooter alignWithMargins="0">
    <oddFooter>&amp;CPage &amp;P of &amp;N&amp;R&amp;A</oddFooter>
  </headerFooter>
  <rowBreaks count="5" manualBreakCount="5">
    <brk id="29" max="5" man="1"/>
    <brk id="50" max="5" man="1"/>
    <brk id="75" max="5" man="1"/>
    <brk id="107" max="5" man="1"/>
    <brk id="135" max="5"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50"/>
  <sheetViews>
    <sheetView topLeftCell="A28" workbookViewId="0">
      <selection activeCell="C15" sqref="C15"/>
    </sheetView>
  </sheetViews>
  <sheetFormatPr defaultColWidth="9.33203125" defaultRowHeight="13.2"/>
  <cols>
    <col min="1" max="1" width="9.33203125" style="63" customWidth="1"/>
    <col min="2" max="2" width="86.109375" style="63" customWidth="1"/>
    <col min="3" max="3" width="8" style="64" customWidth="1"/>
    <col min="4" max="4" width="9.77734375" style="65" customWidth="1"/>
    <col min="5" max="5" width="11.77734375" style="66" customWidth="1"/>
    <col min="6" max="6" width="18" style="66" customWidth="1"/>
    <col min="7" max="16384" width="9.33203125" style="63"/>
  </cols>
  <sheetData>
    <row r="1" spans="1:6" s="60" customFormat="1">
      <c r="A1" s="1606" t="s">
        <v>34</v>
      </c>
      <c r="B1" s="1607"/>
      <c r="C1" s="1607"/>
      <c r="D1" s="1607"/>
      <c r="E1" s="1607"/>
      <c r="F1" s="1608"/>
    </row>
    <row r="2" spans="1:6" s="60" customFormat="1">
      <c r="A2" s="1609" t="s">
        <v>35</v>
      </c>
      <c r="B2" s="1610"/>
      <c r="C2" s="1610"/>
      <c r="D2" s="1610"/>
      <c r="E2" s="1610"/>
      <c r="F2" s="1611"/>
    </row>
    <row r="3" spans="1:6" s="60" customFormat="1">
      <c r="A3" s="1609" t="s">
        <v>36</v>
      </c>
      <c r="B3" s="1610"/>
      <c r="C3" s="1610"/>
      <c r="D3" s="1610"/>
      <c r="E3" s="1610"/>
      <c r="F3" s="1611"/>
    </row>
    <row r="4" spans="1:6" s="60" customFormat="1">
      <c r="A4" s="1609" t="s">
        <v>37</v>
      </c>
      <c r="B4" s="1610"/>
      <c r="C4" s="1610"/>
      <c r="D4" s="1610"/>
      <c r="E4" s="1610"/>
      <c r="F4" s="1611"/>
    </row>
    <row r="5" spans="1:6" s="60" customFormat="1">
      <c r="A5" s="1612" t="s">
        <v>956</v>
      </c>
      <c r="B5" s="1613"/>
      <c r="C5" s="1613"/>
      <c r="D5" s="1613"/>
      <c r="E5" s="1613"/>
      <c r="F5" s="1614"/>
    </row>
    <row r="6" spans="1:6" s="60" customFormat="1">
      <c r="A6" s="67" t="s">
        <v>39</v>
      </c>
      <c r="B6" s="68" t="s">
        <v>5</v>
      </c>
      <c r="C6" s="69" t="s">
        <v>40</v>
      </c>
      <c r="D6" s="70" t="s">
        <v>41</v>
      </c>
      <c r="E6" s="70" t="s">
        <v>42</v>
      </c>
      <c r="F6" s="71" t="s">
        <v>43</v>
      </c>
    </row>
    <row r="7" spans="1:6" s="27" customFormat="1">
      <c r="A7" s="72"/>
      <c r="B7" s="73" t="s">
        <v>757</v>
      </c>
      <c r="C7" s="74"/>
      <c r="D7" s="75"/>
      <c r="E7" s="76"/>
      <c r="F7" s="77"/>
    </row>
    <row r="8" spans="1:6" s="27" customFormat="1">
      <c r="A8" s="78">
        <v>1</v>
      </c>
      <c r="B8" s="73" t="s">
        <v>758</v>
      </c>
      <c r="C8" s="74"/>
      <c r="D8" s="75"/>
      <c r="E8" s="76"/>
      <c r="F8" s="77"/>
    </row>
    <row r="9" spans="1:6" s="27" customFormat="1" ht="39.6">
      <c r="A9" s="72">
        <v>1.1000000000000001</v>
      </c>
      <c r="B9" s="79" t="s">
        <v>886</v>
      </c>
      <c r="C9" s="80" t="s">
        <v>145</v>
      </c>
      <c r="D9" s="75">
        <v>3200</v>
      </c>
      <c r="E9" s="76">
        <f>'BILL 3.2 - KIANYAGA UPHILL'!E8</f>
        <v>0</v>
      </c>
      <c r="F9" s="77">
        <f>E9*D9</f>
        <v>0</v>
      </c>
    </row>
    <row r="10" spans="1:6" s="27" customFormat="1" ht="39.6">
      <c r="A10" s="72">
        <v>1.2</v>
      </c>
      <c r="B10" s="79" t="s">
        <v>887</v>
      </c>
      <c r="C10" s="80" t="s">
        <v>145</v>
      </c>
      <c r="D10" s="75">
        <v>3200</v>
      </c>
      <c r="E10" s="76">
        <f>'BILL 3.2 - KIANYAGA UPHILL'!E9</f>
        <v>0</v>
      </c>
      <c r="F10" s="77">
        <f t="shared" ref="F10:F51" si="0">E10*D10</f>
        <v>0</v>
      </c>
    </row>
    <row r="11" spans="1:6" s="27" customFormat="1" ht="52.8">
      <c r="A11" s="72">
        <v>1.3</v>
      </c>
      <c r="B11" s="79" t="s">
        <v>761</v>
      </c>
      <c r="C11" s="80" t="s">
        <v>145</v>
      </c>
      <c r="D11" s="75">
        <v>3200</v>
      </c>
      <c r="E11" s="76">
        <f>'BILL 3.2 - KIANYAGA UPHILL'!E10</f>
        <v>0</v>
      </c>
      <c r="F11" s="77">
        <f t="shared" si="0"/>
        <v>0</v>
      </c>
    </row>
    <row r="12" spans="1:6" s="27" customFormat="1">
      <c r="A12" s="81">
        <v>2</v>
      </c>
      <c r="B12" s="82" t="s">
        <v>762</v>
      </c>
      <c r="C12" s="83"/>
      <c r="D12" s="79"/>
      <c r="E12" s="76"/>
      <c r="F12" s="77">
        <f t="shared" si="0"/>
        <v>0</v>
      </c>
    </row>
    <row r="13" spans="1:6" s="27" customFormat="1" ht="39.6">
      <c r="A13" s="84">
        <v>2.1</v>
      </c>
      <c r="B13" s="79" t="s">
        <v>763</v>
      </c>
      <c r="C13" s="83"/>
      <c r="D13" s="79"/>
      <c r="E13" s="76"/>
      <c r="F13" s="77">
        <f t="shared" si="0"/>
        <v>0</v>
      </c>
    </row>
    <row r="14" spans="1:6" s="27" customFormat="1">
      <c r="A14" s="84">
        <v>2.2000000000000002</v>
      </c>
      <c r="B14" s="271" t="s">
        <v>764</v>
      </c>
      <c r="C14" s="83"/>
      <c r="D14" s="79"/>
      <c r="E14" s="76"/>
      <c r="F14" s="77">
        <f t="shared" si="0"/>
        <v>0</v>
      </c>
    </row>
    <row r="15" spans="1:6" s="27" customFormat="1">
      <c r="A15" s="84"/>
      <c r="B15" s="85" t="s">
        <v>765</v>
      </c>
      <c r="C15" s="83"/>
      <c r="D15" s="79"/>
      <c r="E15" s="76"/>
      <c r="F15" s="77">
        <f t="shared" si="0"/>
        <v>0</v>
      </c>
    </row>
    <row r="16" spans="1:6" s="27" customFormat="1">
      <c r="A16" s="84"/>
      <c r="B16" s="85" t="s">
        <v>766</v>
      </c>
      <c r="C16" s="83"/>
      <c r="D16" s="79"/>
      <c r="E16" s="76"/>
      <c r="F16" s="77">
        <f t="shared" si="0"/>
        <v>0</v>
      </c>
    </row>
    <row r="17" spans="1:6" s="27" customFormat="1">
      <c r="A17" s="84"/>
      <c r="B17" s="85" t="s">
        <v>767</v>
      </c>
      <c r="C17" s="83"/>
      <c r="D17" s="79"/>
      <c r="E17" s="76"/>
      <c r="F17" s="77">
        <f t="shared" si="0"/>
        <v>0</v>
      </c>
    </row>
    <row r="18" spans="1:6" s="27" customFormat="1">
      <c r="A18" s="84"/>
      <c r="B18" s="85" t="s">
        <v>768</v>
      </c>
      <c r="C18" s="83"/>
      <c r="D18" s="79"/>
      <c r="E18" s="76"/>
      <c r="F18" s="77">
        <f t="shared" si="0"/>
        <v>0</v>
      </c>
    </row>
    <row r="19" spans="1:6" s="27" customFormat="1">
      <c r="A19" s="84">
        <v>3</v>
      </c>
      <c r="B19" s="85" t="s">
        <v>769</v>
      </c>
      <c r="C19" s="83" t="s">
        <v>70</v>
      </c>
      <c r="D19" s="79">
        <v>1</v>
      </c>
      <c r="E19" s="76">
        <f>'BILL 3.2 - KIANYAGA UPHILL'!E18</f>
        <v>0</v>
      </c>
      <c r="F19" s="77">
        <f t="shared" si="0"/>
        <v>0</v>
      </c>
    </row>
    <row r="20" spans="1:6" s="27" customFormat="1" ht="26.4">
      <c r="A20" s="84"/>
      <c r="B20" s="85" t="s">
        <v>888</v>
      </c>
      <c r="C20" s="83"/>
      <c r="D20" s="79"/>
      <c r="E20" s="76">
        <f>'BILL 3.2 - KIANYAGA UPHILL'!E19</f>
        <v>0</v>
      </c>
      <c r="F20" s="77">
        <f t="shared" si="0"/>
        <v>0</v>
      </c>
    </row>
    <row r="21" spans="1:6" s="27" customFormat="1">
      <c r="A21" s="84"/>
      <c r="B21" s="86" t="s">
        <v>889</v>
      </c>
      <c r="C21" s="83"/>
      <c r="D21" s="79"/>
      <c r="E21" s="76">
        <f>'BILL 3.2 - KIANYAGA UPHILL'!E20</f>
        <v>0</v>
      </c>
      <c r="F21" s="77">
        <f t="shared" si="0"/>
        <v>0</v>
      </c>
    </row>
    <row r="22" spans="1:6" s="27" customFormat="1">
      <c r="A22" s="84">
        <v>3.1</v>
      </c>
      <c r="B22" s="85" t="e">
        <f>'BILL 3.2 - KIANYAGA UPHILL'!#REF!</f>
        <v>#REF!</v>
      </c>
      <c r="C22" s="83" t="s">
        <v>70</v>
      </c>
      <c r="D22" s="79">
        <v>1</v>
      </c>
      <c r="E22" s="76" t="e">
        <f>'BILL 3.2 - KIANYAGA UPHILL'!#REF!</f>
        <v>#REF!</v>
      </c>
      <c r="F22" s="77" t="e">
        <f t="shared" si="0"/>
        <v>#REF!</v>
      </c>
    </row>
    <row r="23" spans="1:6" s="27" customFormat="1">
      <c r="A23" s="87"/>
      <c r="B23" s="86" t="s">
        <v>889</v>
      </c>
      <c r="C23" s="88"/>
      <c r="D23" s="79"/>
      <c r="E23" s="76">
        <f>'BILL 3.2 - KIANYAGA UPHILL'!E21</f>
        <v>0</v>
      </c>
      <c r="F23" s="77">
        <f t="shared" si="0"/>
        <v>0</v>
      </c>
    </row>
    <row r="24" spans="1:6" s="27" customFormat="1">
      <c r="A24" s="87">
        <v>3.2</v>
      </c>
      <c r="B24" s="89" t="e">
        <f>'BILL 3.2 - KIANYAGA UPHILL'!#REF!</f>
        <v>#REF!</v>
      </c>
      <c r="C24" s="88" t="s">
        <v>70</v>
      </c>
      <c r="D24" s="79">
        <v>1</v>
      </c>
      <c r="E24" s="76" t="e">
        <f>'BILL 3.2 - KIANYAGA UPHILL'!#REF!</f>
        <v>#REF!</v>
      </c>
      <c r="F24" s="77" t="e">
        <f t="shared" si="0"/>
        <v>#REF!</v>
      </c>
    </row>
    <row r="25" spans="1:6" s="27" customFormat="1">
      <c r="A25" s="87"/>
      <c r="B25" s="89"/>
      <c r="C25" s="88"/>
      <c r="D25" s="79"/>
      <c r="E25" s="76"/>
      <c r="F25" s="77">
        <f t="shared" si="0"/>
        <v>0</v>
      </c>
    </row>
    <row r="26" spans="1:6" s="27" customFormat="1">
      <c r="A26" s="90">
        <v>4</v>
      </c>
      <c r="B26" s="91" t="s">
        <v>770</v>
      </c>
      <c r="C26" s="88"/>
      <c r="D26" s="75"/>
      <c r="E26" s="76"/>
      <c r="F26" s="77">
        <f t="shared" si="0"/>
        <v>0</v>
      </c>
    </row>
    <row r="27" spans="1:6" s="27" customFormat="1" ht="39.6">
      <c r="A27" s="92">
        <v>4.0999999999999996</v>
      </c>
      <c r="B27" s="93" t="s">
        <v>771</v>
      </c>
      <c r="C27" s="94" t="s">
        <v>264</v>
      </c>
      <c r="D27" s="75">
        <v>3200</v>
      </c>
      <c r="E27" s="76">
        <f>'BILL 3.2 - KIANYAGA UPHILL'!E23</f>
        <v>0</v>
      </c>
      <c r="F27" s="77">
        <f t="shared" si="0"/>
        <v>0</v>
      </c>
    </row>
    <row r="28" spans="1:6" s="61" customFormat="1">
      <c r="A28" s="1603" t="s">
        <v>533</v>
      </c>
      <c r="B28" s="1604"/>
      <c r="C28" s="1604"/>
      <c r="D28" s="1604"/>
      <c r="E28" s="1605"/>
      <c r="F28" s="95" t="e">
        <f>SUM(F9:F27)</f>
        <v>#REF!</v>
      </c>
    </row>
    <row r="29" spans="1:6" s="27" customFormat="1">
      <c r="A29" s="96">
        <v>5</v>
      </c>
      <c r="B29" s="97" t="s">
        <v>957</v>
      </c>
      <c r="C29" s="94"/>
      <c r="D29" s="93"/>
      <c r="E29" s="98"/>
      <c r="F29" s="77">
        <f t="shared" si="0"/>
        <v>0</v>
      </c>
    </row>
    <row r="30" spans="1:6" s="27" customFormat="1" ht="26.4">
      <c r="A30" s="92">
        <v>5.0999999999999996</v>
      </c>
      <c r="B30" s="93" t="s">
        <v>774</v>
      </c>
      <c r="C30" s="94"/>
      <c r="D30" s="99"/>
      <c r="E30" s="100"/>
      <c r="F30" s="77">
        <f t="shared" si="0"/>
        <v>0</v>
      </c>
    </row>
    <row r="31" spans="1:6" s="27" customFormat="1" ht="79.2">
      <c r="A31" s="92">
        <v>5.2</v>
      </c>
      <c r="B31" s="93" t="s">
        <v>775</v>
      </c>
      <c r="C31" s="94"/>
      <c r="D31" s="99"/>
      <c r="E31" s="100"/>
      <c r="F31" s="77">
        <f t="shared" si="0"/>
        <v>0</v>
      </c>
    </row>
    <row r="32" spans="1:6" s="27" customFormat="1" ht="79.2">
      <c r="A32" s="92">
        <v>5.3</v>
      </c>
      <c r="B32" s="85" t="s">
        <v>776</v>
      </c>
      <c r="C32" s="94"/>
      <c r="D32" s="99"/>
      <c r="E32" s="100"/>
      <c r="F32" s="77">
        <f t="shared" si="0"/>
        <v>0</v>
      </c>
    </row>
    <row r="33" spans="1:6" s="27" customFormat="1" ht="52.8">
      <c r="A33" s="92">
        <v>5.4</v>
      </c>
      <c r="B33" s="93" t="s">
        <v>891</v>
      </c>
      <c r="C33" s="94"/>
      <c r="D33" s="99"/>
      <c r="E33" s="100"/>
      <c r="F33" s="77">
        <f t="shared" si="0"/>
        <v>0</v>
      </c>
    </row>
    <row r="34" spans="1:6" s="27" customFormat="1">
      <c r="A34" s="92">
        <v>5.5</v>
      </c>
      <c r="B34" s="93" t="s">
        <v>892</v>
      </c>
      <c r="C34" s="94" t="s">
        <v>145</v>
      </c>
      <c r="D34" s="99">
        <v>3200</v>
      </c>
      <c r="E34" s="100">
        <f>'BILL 3.2 - KIANYAGA UPHILL'!E30</f>
        <v>0</v>
      </c>
      <c r="F34" s="77">
        <f t="shared" si="0"/>
        <v>0</v>
      </c>
    </row>
    <row r="35" spans="1:6" s="27" customFormat="1">
      <c r="A35" s="92"/>
      <c r="B35" s="97"/>
      <c r="C35" s="94"/>
      <c r="D35" s="99"/>
      <c r="E35" s="100"/>
      <c r="F35" s="77">
        <f t="shared" si="0"/>
        <v>0</v>
      </c>
    </row>
    <row r="36" spans="1:6" s="27" customFormat="1">
      <c r="A36" s="96">
        <v>7.1</v>
      </c>
      <c r="B36" s="97" t="s">
        <v>782</v>
      </c>
      <c r="C36" s="94"/>
      <c r="D36" s="99"/>
      <c r="E36" s="98"/>
      <c r="F36" s="77">
        <f t="shared" si="0"/>
        <v>0</v>
      </c>
    </row>
    <row r="37" spans="1:6" s="27" customFormat="1">
      <c r="A37" s="92">
        <v>7.2</v>
      </c>
      <c r="B37" s="93" t="s">
        <v>893</v>
      </c>
      <c r="C37" s="94" t="s">
        <v>53</v>
      </c>
      <c r="D37" s="101">
        <v>10</v>
      </c>
      <c r="E37" s="100">
        <f>'BILL 3.2 - KIANYAGA UPHILL'!E33</f>
        <v>0</v>
      </c>
      <c r="F37" s="77">
        <f t="shared" si="0"/>
        <v>0</v>
      </c>
    </row>
    <row r="38" spans="1:6" s="27" customFormat="1">
      <c r="A38" s="96">
        <v>7.3</v>
      </c>
      <c r="B38" s="93" t="s">
        <v>894</v>
      </c>
      <c r="C38" s="94" t="s">
        <v>53</v>
      </c>
      <c r="D38" s="101">
        <v>10</v>
      </c>
      <c r="E38" s="100">
        <f>'BILL 3.2 - KIANYAGA UPHILL'!E34</f>
        <v>0</v>
      </c>
      <c r="F38" s="77">
        <f t="shared" si="0"/>
        <v>0</v>
      </c>
    </row>
    <row r="39" spans="1:6" s="27" customFormat="1">
      <c r="A39" s="92">
        <v>7.4</v>
      </c>
      <c r="B39" s="93" t="s">
        <v>895</v>
      </c>
      <c r="C39" s="94" t="s">
        <v>53</v>
      </c>
      <c r="D39" s="101">
        <v>1</v>
      </c>
      <c r="E39" s="100">
        <f>'BILL 3.2 - KIANYAGA UPHILL'!E35</f>
        <v>0</v>
      </c>
      <c r="F39" s="77">
        <f t="shared" si="0"/>
        <v>0</v>
      </c>
    </row>
    <row r="40" spans="1:6" s="27" customFormat="1">
      <c r="A40" s="96">
        <v>7.5</v>
      </c>
      <c r="B40" s="93" t="s">
        <v>896</v>
      </c>
      <c r="C40" s="94" t="s">
        <v>53</v>
      </c>
      <c r="D40" s="101">
        <v>1</v>
      </c>
      <c r="E40" s="100">
        <f>'BILL 3.2 - KIANYAGA UPHILL'!E36</f>
        <v>0</v>
      </c>
      <c r="F40" s="77">
        <f t="shared" si="0"/>
        <v>0</v>
      </c>
    </row>
    <row r="41" spans="1:6" s="27" customFormat="1">
      <c r="A41" s="92">
        <v>7.6</v>
      </c>
      <c r="B41" s="93" t="s">
        <v>897</v>
      </c>
      <c r="C41" s="94" t="s">
        <v>53</v>
      </c>
      <c r="D41" s="101">
        <v>5</v>
      </c>
      <c r="E41" s="100">
        <f>'BILL 3.2 - KIANYAGA UPHILL'!E37</f>
        <v>0</v>
      </c>
      <c r="F41" s="77">
        <f t="shared" si="0"/>
        <v>0</v>
      </c>
    </row>
    <row r="42" spans="1:6" s="27" customFormat="1">
      <c r="A42" s="96">
        <v>7.7</v>
      </c>
      <c r="B42" s="93" t="s">
        <v>898</v>
      </c>
      <c r="C42" s="94" t="s">
        <v>53</v>
      </c>
      <c r="D42" s="101">
        <v>2</v>
      </c>
      <c r="E42" s="100">
        <f>'BILL 3.2 - KIANYAGA UPHILL'!E38</f>
        <v>0</v>
      </c>
      <c r="F42" s="77">
        <f t="shared" si="0"/>
        <v>0</v>
      </c>
    </row>
    <row r="43" spans="1:6" s="27" customFormat="1">
      <c r="A43" s="96">
        <v>8</v>
      </c>
      <c r="B43" s="102" t="s">
        <v>801</v>
      </c>
      <c r="C43" s="94"/>
      <c r="D43" s="99"/>
      <c r="F43" s="77">
        <f t="shared" si="0"/>
        <v>0</v>
      </c>
    </row>
    <row r="44" spans="1:6" s="27" customFormat="1" ht="36.75" customHeight="1">
      <c r="A44" s="92">
        <v>8.1</v>
      </c>
      <c r="B44" s="103" t="s">
        <v>802</v>
      </c>
      <c r="C44" s="94"/>
      <c r="D44" s="104"/>
      <c r="E44" s="100"/>
      <c r="F44" s="77">
        <f t="shared" si="0"/>
        <v>0</v>
      </c>
    </row>
    <row r="45" spans="1:6" s="27" customFormat="1" ht="52.8">
      <c r="A45" s="92">
        <v>8.1999999999999993</v>
      </c>
      <c r="B45" s="93" t="s">
        <v>803</v>
      </c>
      <c r="C45" s="94"/>
      <c r="D45" s="104"/>
      <c r="E45" s="100"/>
      <c r="F45" s="77">
        <f t="shared" si="0"/>
        <v>0</v>
      </c>
    </row>
    <row r="46" spans="1:6" s="27" customFormat="1" ht="26.4">
      <c r="A46" s="92">
        <v>8.3000000000000007</v>
      </c>
      <c r="B46" s="93" t="s">
        <v>804</v>
      </c>
      <c r="C46" s="94"/>
      <c r="D46" s="104"/>
      <c r="E46" s="100"/>
      <c r="F46" s="77">
        <f t="shared" si="0"/>
        <v>0</v>
      </c>
    </row>
    <row r="47" spans="1:6" s="61" customFormat="1">
      <c r="A47" s="1603" t="s">
        <v>533</v>
      </c>
      <c r="B47" s="1604"/>
      <c r="C47" s="1604"/>
      <c r="D47" s="1604"/>
      <c r="E47" s="1605"/>
      <c r="F47" s="95">
        <f>SUM(F30:F46)</f>
        <v>0</v>
      </c>
    </row>
    <row r="48" spans="1:6" s="27" customFormat="1">
      <c r="A48" s="96">
        <v>9</v>
      </c>
      <c r="B48" s="97" t="s">
        <v>805</v>
      </c>
      <c r="C48" s="94"/>
      <c r="D48" s="99"/>
      <c r="E48" s="100"/>
      <c r="F48" s="77">
        <f t="shared" si="0"/>
        <v>0</v>
      </c>
    </row>
    <row r="49" spans="1:6" s="27" customFormat="1">
      <c r="A49" s="92">
        <v>9.1</v>
      </c>
      <c r="B49" s="93" t="s">
        <v>699</v>
      </c>
      <c r="C49" s="94"/>
      <c r="D49" s="104"/>
      <c r="E49" s="100"/>
      <c r="F49" s="77">
        <f t="shared" si="0"/>
        <v>0</v>
      </c>
    </row>
    <row r="50" spans="1:6" s="27" customFormat="1">
      <c r="A50" s="92">
        <v>9.1999999999999993</v>
      </c>
      <c r="B50" s="97" t="s">
        <v>700</v>
      </c>
      <c r="C50" s="94"/>
      <c r="D50" s="104"/>
      <c r="E50" s="100"/>
      <c r="F50" s="77">
        <f t="shared" si="0"/>
        <v>0</v>
      </c>
    </row>
    <row r="51" spans="1:6" s="27" customFormat="1" ht="14.4">
      <c r="A51" s="92">
        <v>9.3000000000000007</v>
      </c>
      <c r="B51" s="93" t="s">
        <v>701</v>
      </c>
      <c r="C51" s="94" t="s">
        <v>118</v>
      </c>
      <c r="D51" s="105">
        <f>8*8</f>
        <v>64</v>
      </c>
      <c r="E51" s="106">
        <f>'BILL 3.2 - KIANYAGA UPHILL'!E47</f>
        <v>0</v>
      </c>
      <c r="F51" s="77">
        <f t="shared" si="0"/>
        <v>0</v>
      </c>
    </row>
    <row r="52" spans="1:6" s="27" customFormat="1" ht="14.4">
      <c r="A52" s="92">
        <v>9.4</v>
      </c>
      <c r="B52" s="93" t="s">
        <v>702</v>
      </c>
      <c r="C52" s="94" t="s">
        <v>118</v>
      </c>
      <c r="D52" s="105">
        <f>0.9*8</f>
        <v>7.2</v>
      </c>
      <c r="E52" s="106">
        <f>'BILL 3.2 - KIANYAGA UPHILL'!E48</f>
        <v>0</v>
      </c>
      <c r="F52" s="77">
        <f t="shared" ref="F52:F81" si="1">E52*D52</f>
        <v>0</v>
      </c>
    </row>
    <row r="53" spans="1:6" s="27" customFormat="1">
      <c r="A53" s="92">
        <v>9.5</v>
      </c>
      <c r="B53" s="97" t="s">
        <v>703</v>
      </c>
      <c r="C53" s="94"/>
      <c r="D53" s="105"/>
      <c r="E53" s="106">
        <f>'BILL 3.2 - KIANYAGA UPHILL'!E49</f>
        <v>0</v>
      </c>
      <c r="F53" s="77">
        <f t="shared" si="1"/>
        <v>0</v>
      </c>
    </row>
    <row r="54" spans="1:6" s="27" customFormat="1" ht="26.4">
      <c r="A54" s="92">
        <v>9.6</v>
      </c>
      <c r="B54" s="93" t="s">
        <v>704</v>
      </c>
      <c r="C54" s="94"/>
      <c r="D54" s="105"/>
      <c r="E54" s="106">
        <f>'BILL 3.2 - KIANYAGA UPHILL'!E50</f>
        <v>0</v>
      </c>
      <c r="F54" s="77">
        <f t="shared" si="1"/>
        <v>0</v>
      </c>
    </row>
    <row r="55" spans="1:6" s="27" customFormat="1" ht="14.4">
      <c r="A55" s="92">
        <v>9.6999999999999993</v>
      </c>
      <c r="B55" s="93" t="s">
        <v>705</v>
      </c>
      <c r="C55" s="94" t="s">
        <v>118</v>
      </c>
      <c r="D55" s="107">
        <f>0.9*8</f>
        <v>7.2</v>
      </c>
      <c r="E55" s="106">
        <f>'BILL 3.2 - KIANYAGA UPHILL'!E51</f>
        <v>0</v>
      </c>
      <c r="F55" s="77">
        <f t="shared" si="1"/>
        <v>0</v>
      </c>
    </row>
    <row r="56" spans="1:6" s="27" customFormat="1" ht="14.4">
      <c r="A56" s="92">
        <v>9.8000000000000007</v>
      </c>
      <c r="B56" s="93" t="s">
        <v>706</v>
      </c>
      <c r="C56" s="94" t="s">
        <v>118</v>
      </c>
      <c r="D56" s="107">
        <f>0.9*8</f>
        <v>7.2</v>
      </c>
      <c r="E56" s="106">
        <f>'BILL 3.2 - KIANYAGA UPHILL'!E52</f>
        <v>0</v>
      </c>
      <c r="F56" s="77">
        <f t="shared" si="1"/>
        <v>0</v>
      </c>
    </row>
    <row r="57" spans="1:6" s="27" customFormat="1">
      <c r="A57" s="87">
        <v>9.9</v>
      </c>
      <c r="B57" s="97" t="s">
        <v>412</v>
      </c>
      <c r="C57" s="94"/>
      <c r="D57" s="105"/>
      <c r="E57" s="106">
        <f>'BILL 3.2 - KIANYAGA UPHILL'!E53</f>
        <v>0</v>
      </c>
      <c r="F57" s="77">
        <f t="shared" si="1"/>
        <v>0</v>
      </c>
    </row>
    <row r="58" spans="1:6" s="27" customFormat="1">
      <c r="A58" s="108">
        <v>9.1010000000000009</v>
      </c>
      <c r="B58" s="109" t="s">
        <v>707</v>
      </c>
      <c r="C58" s="110" t="s">
        <v>156</v>
      </c>
      <c r="D58" s="111">
        <f>80*8</f>
        <v>640</v>
      </c>
      <c r="E58" s="106">
        <f>'BILL 3.2 - KIANYAGA UPHILL'!E54</f>
        <v>0</v>
      </c>
      <c r="F58" s="77">
        <f t="shared" si="1"/>
        <v>0</v>
      </c>
    </row>
    <row r="59" spans="1:6" s="27" customFormat="1">
      <c r="A59" s="92">
        <v>9.1020000000000003</v>
      </c>
      <c r="B59" s="97" t="s">
        <v>708</v>
      </c>
      <c r="C59" s="94"/>
      <c r="D59" s="105"/>
      <c r="E59" s="106">
        <f>'BILL 3.2 - KIANYAGA UPHILL'!E55</f>
        <v>0</v>
      </c>
      <c r="F59" s="77">
        <f t="shared" si="1"/>
        <v>0</v>
      </c>
    </row>
    <row r="60" spans="1:6" s="27" customFormat="1" ht="14.4">
      <c r="A60" s="108">
        <v>9.1029999999999998</v>
      </c>
      <c r="B60" s="89" t="s">
        <v>709</v>
      </c>
      <c r="C60" s="88" t="s">
        <v>116</v>
      </c>
      <c r="D60" s="112">
        <f>20*8</f>
        <v>160</v>
      </c>
      <c r="E60" s="106">
        <f>'BILL 3.2 - KIANYAGA UPHILL'!E56</f>
        <v>0</v>
      </c>
      <c r="F60" s="77">
        <f t="shared" si="1"/>
        <v>0</v>
      </c>
    </row>
    <row r="61" spans="1:6" s="27" customFormat="1" ht="14.4">
      <c r="A61" s="92">
        <v>9.1039999999999992</v>
      </c>
      <c r="B61" s="89" t="s">
        <v>710</v>
      </c>
      <c r="C61" s="88" t="s">
        <v>116</v>
      </c>
      <c r="D61" s="112">
        <f>20*8</f>
        <v>160</v>
      </c>
      <c r="E61" s="106">
        <f>'BILL 3.2 - KIANYAGA UPHILL'!E57</f>
        <v>0</v>
      </c>
      <c r="F61" s="77">
        <f t="shared" si="1"/>
        <v>0</v>
      </c>
    </row>
    <row r="62" spans="1:6" s="27" customFormat="1" ht="14.4">
      <c r="A62" s="108">
        <v>9.1050000000000004</v>
      </c>
      <c r="B62" s="93" t="s">
        <v>806</v>
      </c>
      <c r="C62" s="88" t="s">
        <v>116</v>
      </c>
      <c r="D62" s="112">
        <f>20*8</f>
        <v>160</v>
      </c>
      <c r="E62" s="106">
        <f>'BILL 3.2 - KIANYAGA UPHILL'!E58</f>
        <v>0</v>
      </c>
      <c r="F62" s="77">
        <f t="shared" si="1"/>
        <v>0</v>
      </c>
    </row>
    <row r="63" spans="1:6" s="27" customFormat="1">
      <c r="A63" s="92">
        <v>9.1059999999999999</v>
      </c>
      <c r="B63" s="97" t="s">
        <v>712</v>
      </c>
      <c r="C63" s="94"/>
      <c r="D63" s="105"/>
      <c r="E63" s="106">
        <f>'BILL 3.2 - KIANYAGA UPHILL'!E59</f>
        <v>0</v>
      </c>
      <c r="F63" s="77">
        <f t="shared" si="1"/>
        <v>0</v>
      </c>
    </row>
    <row r="64" spans="1:6" s="27" customFormat="1" ht="26.4">
      <c r="A64" s="108">
        <v>9.1069999999999993</v>
      </c>
      <c r="B64" s="93" t="s">
        <v>713</v>
      </c>
      <c r="C64" s="94" t="s">
        <v>7</v>
      </c>
      <c r="D64" s="105">
        <v>8</v>
      </c>
      <c r="E64" s="106">
        <f>'BILL 3.2 - KIANYAGA UPHILL'!E60</f>
        <v>0</v>
      </c>
      <c r="F64" s="77">
        <f t="shared" si="1"/>
        <v>0</v>
      </c>
    </row>
    <row r="65" spans="1:6" s="27" customFormat="1">
      <c r="A65" s="92">
        <v>9.1080000000000005</v>
      </c>
      <c r="B65" s="97" t="s">
        <v>714</v>
      </c>
      <c r="C65" s="94"/>
      <c r="D65" s="105"/>
      <c r="E65" s="106">
        <f>'BILL 3.2 - KIANYAGA UPHILL'!E61</f>
        <v>0</v>
      </c>
      <c r="F65" s="77">
        <f t="shared" si="1"/>
        <v>0</v>
      </c>
    </row>
    <row r="66" spans="1:6" s="27" customFormat="1">
      <c r="A66" s="108">
        <v>9.109</v>
      </c>
      <c r="B66" s="93" t="s">
        <v>715</v>
      </c>
      <c r="C66" s="94" t="s">
        <v>7</v>
      </c>
      <c r="D66" s="105">
        <v>0</v>
      </c>
      <c r="E66" s="106">
        <f>'BILL 3.2 - KIANYAGA UPHILL'!E62</f>
        <v>0</v>
      </c>
      <c r="F66" s="77">
        <f t="shared" si="1"/>
        <v>0</v>
      </c>
    </row>
    <row r="67" spans="1:6" s="27" customFormat="1">
      <c r="A67" s="92">
        <v>10</v>
      </c>
      <c r="B67" s="113" t="s">
        <v>807</v>
      </c>
      <c r="C67" s="94"/>
      <c r="D67" s="104"/>
      <c r="F67" s="77">
        <f t="shared" si="1"/>
        <v>0</v>
      </c>
    </row>
    <row r="68" spans="1:6" s="52" customFormat="1" ht="26.4">
      <c r="A68" s="114">
        <v>10.1</v>
      </c>
      <c r="B68" s="115" t="s">
        <v>720</v>
      </c>
      <c r="C68" s="116"/>
      <c r="D68" s="117"/>
      <c r="E68" s="100"/>
      <c r="F68" s="77">
        <f t="shared" si="1"/>
        <v>0</v>
      </c>
    </row>
    <row r="69" spans="1:6" s="52" customFormat="1" ht="39.6">
      <c r="A69" s="118">
        <v>10.199999999999999</v>
      </c>
      <c r="B69" s="119" t="s">
        <v>808</v>
      </c>
      <c r="C69" s="120"/>
      <c r="D69" s="121"/>
      <c r="E69" s="117"/>
      <c r="F69" s="77">
        <f t="shared" si="1"/>
        <v>0</v>
      </c>
    </row>
    <row r="70" spans="1:6" s="52" customFormat="1">
      <c r="A70" s="114">
        <v>10.3</v>
      </c>
      <c r="B70" s="119" t="s">
        <v>809</v>
      </c>
      <c r="C70" s="120"/>
      <c r="D70" s="121"/>
      <c r="E70" s="121"/>
      <c r="F70" s="77">
        <f t="shared" si="1"/>
        <v>0</v>
      </c>
    </row>
    <row r="71" spans="1:6" s="27" customFormat="1">
      <c r="A71" s="118">
        <v>10.4</v>
      </c>
      <c r="B71" s="113" t="s">
        <v>954</v>
      </c>
      <c r="C71" s="94"/>
      <c r="D71" s="104"/>
      <c r="E71" s="121"/>
      <c r="F71" s="77">
        <f t="shared" si="1"/>
        <v>0</v>
      </c>
    </row>
    <row r="72" spans="1:6" s="62" customFormat="1">
      <c r="A72" s="118"/>
      <c r="B72" s="122"/>
      <c r="C72" s="94"/>
      <c r="D72" s="123"/>
      <c r="E72" s="100"/>
      <c r="F72" s="77">
        <f t="shared" si="1"/>
        <v>0</v>
      </c>
    </row>
    <row r="73" spans="1:6" s="27" customFormat="1">
      <c r="A73" s="124">
        <v>10.5</v>
      </c>
      <c r="B73" s="122" t="s">
        <v>900</v>
      </c>
      <c r="C73" s="94" t="s">
        <v>360</v>
      </c>
      <c r="D73" s="101">
        <f>1*3</f>
        <v>3</v>
      </c>
      <c r="E73" s="100">
        <f>'BILL 3.2 - KIANYAGA UPHILL'!E69</f>
        <v>0</v>
      </c>
      <c r="F73" s="77">
        <f t="shared" si="1"/>
        <v>0</v>
      </c>
    </row>
    <row r="74" spans="1:6" s="27" customFormat="1">
      <c r="A74" s="125">
        <v>10.6</v>
      </c>
      <c r="B74" s="122" t="s">
        <v>812</v>
      </c>
      <c r="C74" s="94" t="s">
        <v>360</v>
      </c>
      <c r="D74" s="101">
        <f>2*3</f>
        <v>6</v>
      </c>
      <c r="E74" s="100">
        <f>'BILL 3.2 - KIANYAGA UPHILL'!E70</f>
        <v>0</v>
      </c>
      <c r="F74" s="77">
        <f t="shared" si="1"/>
        <v>0</v>
      </c>
    </row>
    <row r="75" spans="1:6" s="27" customFormat="1" ht="26.4">
      <c r="A75" s="124">
        <v>10.7</v>
      </c>
      <c r="B75" s="122" t="s">
        <v>813</v>
      </c>
      <c r="C75" s="94" t="s">
        <v>360</v>
      </c>
      <c r="D75" s="101">
        <f>2*3</f>
        <v>6</v>
      </c>
      <c r="E75" s="100">
        <f>'BILL 3.2 - KIANYAGA UPHILL'!E71</f>
        <v>0</v>
      </c>
      <c r="F75" s="77">
        <f t="shared" si="1"/>
        <v>0</v>
      </c>
    </row>
    <row r="76" spans="1:6" s="27" customFormat="1" ht="26.4">
      <c r="A76" s="125">
        <v>10.8</v>
      </c>
      <c r="B76" s="122" t="s">
        <v>855</v>
      </c>
      <c r="C76" s="94" t="s">
        <v>360</v>
      </c>
      <c r="D76" s="101">
        <f>2*3</f>
        <v>6</v>
      </c>
      <c r="E76" s="100">
        <f>'BILL 3.2 - KIANYAGA UPHILL'!E72</f>
        <v>0</v>
      </c>
      <c r="F76" s="77">
        <f t="shared" si="1"/>
        <v>0</v>
      </c>
    </row>
    <row r="77" spans="1:6" s="27" customFormat="1">
      <c r="A77" s="124">
        <v>10.9</v>
      </c>
      <c r="B77" s="122" t="s">
        <v>856</v>
      </c>
      <c r="C77" s="94" t="s">
        <v>360</v>
      </c>
      <c r="D77" s="101">
        <f>2*3</f>
        <v>6</v>
      </c>
      <c r="E77" s="100">
        <f>'BILL 3.2 - KIANYAGA UPHILL'!E73</f>
        <v>0</v>
      </c>
      <c r="F77" s="77">
        <f t="shared" si="1"/>
        <v>0</v>
      </c>
    </row>
    <row r="78" spans="1:6" s="62" customFormat="1">
      <c r="A78" s="125">
        <v>10.101000000000001</v>
      </c>
      <c r="B78" s="122" t="s">
        <v>816</v>
      </c>
      <c r="C78" s="94" t="s">
        <v>360</v>
      </c>
      <c r="D78" s="101">
        <f>2*3</f>
        <v>6</v>
      </c>
      <c r="E78" s="100">
        <f>'BILL 3.2 - KIANYAGA UPHILL'!E74</f>
        <v>0</v>
      </c>
      <c r="F78" s="77">
        <f t="shared" si="1"/>
        <v>0</v>
      </c>
    </row>
    <row r="79" spans="1:6" s="62" customFormat="1" ht="26.4">
      <c r="A79" s="125">
        <v>10.102</v>
      </c>
      <c r="B79" s="122" t="s">
        <v>817</v>
      </c>
      <c r="C79" s="94" t="s">
        <v>360</v>
      </c>
      <c r="D79" s="101">
        <v>3</v>
      </c>
      <c r="E79" s="100">
        <f>'BILL 3.2 - KIANYAGA UPHILL'!E75</f>
        <v>0</v>
      </c>
      <c r="F79" s="77">
        <f t="shared" si="1"/>
        <v>0</v>
      </c>
    </row>
    <row r="80" spans="1:6" s="62" customFormat="1" ht="26.4">
      <c r="A80" s="125">
        <v>10.103</v>
      </c>
      <c r="B80" s="122" t="s">
        <v>901</v>
      </c>
      <c r="C80" s="94" t="s">
        <v>360</v>
      </c>
      <c r="D80" s="101">
        <f>1*3</f>
        <v>3</v>
      </c>
      <c r="E80" s="100">
        <f>'BILL 3.2 - KIANYAGA UPHILL'!E76</f>
        <v>0</v>
      </c>
      <c r="F80" s="77">
        <f t="shared" si="1"/>
        <v>0</v>
      </c>
    </row>
    <row r="81" spans="1:6" s="62" customFormat="1" ht="26.4">
      <c r="A81" s="125">
        <v>10.103999999999999</v>
      </c>
      <c r="B81" s="122" t="s">
        <v>902</v>
      </c>
      <c r="C81" s="94" t="s">
        <v>360</v>
      </c>
      <c r="D81" s="101">
        <f>1*3</f>
        <v>3</v>
      </c>
      <c r="E81" s="100">
        <f>'BILL 3.2 - KIANYAGA UPHILL'!E77</f>
        <v>0</v>
      </c>
      <c r="F81" s="77">
        <f t="shared" si="1"/>
        <v>0</v>
      </c>
    </row>
    <row r="82" spans="1:6" s="61" customFormat="1">
      <c r="A82" s="1603" t="s">
        <v>533</v>
      </c>
      <c r="B82" s="1604"/>
      <c r="C82" s="1604"/>
      <c r="D82" s="1604"/>
      <c r="E82" s="1605"/>
      <c r="F82" s="95">
        <f>SUM(F49:F81)</f>
        <v>0</v>
      </c>
    </row>
    <row r="83" spans="1:6" s="27" customFormat="1">
      <c r="A83" s="125">
        <v>10.105</v>
      </c>
      <c r="B83" s="113" t="s">
        <v>820</v>
      </c>
      <c r="C83" s="94"/>
      <c r="D83" s="101"/>
      <c r="F83" s="77">
        <f t="shared" ref="F83:F150" si="2">E83*D83</f>
        <v>0</v>
      </c>
    </row>
    <row r="84" spans="1:6" s="27" customFormat="1">
      <c r="A84" s="125">
        <v>10.106</v>
      </c>
      <c r="B84" s="122" t="s">
        <v>903</v>
      </c>
      <c r="C84" s="94" t="s">
        <v>360</v>
      </c>
      <c r="D84" s="101">
        <f>4*2</f>
        <v>8</v>
      </c>
      <c r="E84" s="100">
        <f>'BILL 3.2 - KIANYAGA UPHILL'!E79</f>
        <v>0</v>
      </c>
      <c r="F84" s="77">
        <f t="shared" si="2"/>
        <v>0</v>
      </c>
    </row>
    <row r="85" spans="1:6" s="27" customFormat="1">
      <c r="A85" s="125">
        <v>10.106999999999999</v>
      </c>
      <c r="B85" s="122" t="s">
        <v>812</v>
      </c>
      <c r="C85" s="94" t="s">
        <v>360</v>
      </c>
      <c r="D85" s="101">
        <f>2*2</f>
        <v>4</v>
      </c>
      <c r="E85" s="100">
        <f>'BILL 3.2 - KIANYAGA UPHILL'!E80</f>
        <v>0</v>
      </c>
      <c r="F85" s="77">
        <f t="shared" si="2"/>
        <v>0</v>
      </c>
    </row>
    <row r="86" spans="1:6" s="27" customFormat="1" ht="26.4">
      <c r="A86" s="125">
        <v>10.108000000000001</v>
      </c>
      <c r="B86" s="122" t="s">
        <v>813</v>
      </c>
      <c r="C86" s="94" t="s">
        <v>360</v>
      </c>
      <c r="D86" s="101">
        <f>2*2</f>
        <v>4</v>
      </c>
      <c r="E86" s="100">
        <f>'BILL 3.2 - KIANYAGA UPHILL'!E81</f>
        <v>0</v>
      </c>
      <c r="F86" s="77">
        <f t="shared" si="2"/>
        <v>0</v>
      </c>
    </row>
    <row r="87" spans="1:6" s="27" customFormat="1" ht="26.4">
      <c r="A87" s="125">
        <v>10.109</v>
      </c>
      <c r="B87" s="122" t="s">
        <v>822</v>
      </c>
      <c r="C87" s="94" t="s">
        <v>360</v>
      </c>
      <c r="D87" s="101">
        <f>1*2</f>
        <v>2</v>
      </c>
      <c r="E87" s="100">
        <f>'BILL 3.2 - KIANYAGA UPHILL'!E82</f>
        <v>0</v>
      </c>
      <c r="F87" s="77">
        <f t="shared" si="2"/>
        <v>0</v>
      </c>
    </row>
    <row r="88" spans="1:6" s="27" customFormat="1" ht="26.4">
      <c r="A88" s="125">
        <v>10.11</v>
      </c>
      <c r="B88" s="122" t="s">
        <v>823</v>
      </c>
      <c r="C88" s="94" t="s">
        <v>360</v>
      </c>
      <c r="D88" s="101">
        <v>2</v>
      </c>
      <c r="E88" s="100">
        <f>'BILL 3.2 - KIANYAGA UPHILL'!E84</f>
        <v>0</v>
      </c>
      <c r="F88" s="77">
        <f t="shared" si="2"/>
        <v>0</v>
      </c>
    </row>
    <row r="89" spans="1:6" s="27" customFormat="1">
      <c r="A89" s="125">
        <v>10.111000000000001</v>
      </c>
      <c r="B89" s="122" t="s">
        <v>824</v>
      </c>
      <c r="C89" s="94" t="s">
        <v>145</v>
      </c>
      <c r="D89" s="101">
        <v>24</v>
      </c>
      <c r="E89" s="100">
        <f>'BILL 3.2 - KIANYAGA UPHILL'!E85</f>
        <v>0</v>
      </c>
      <c r="F89" s="77">
        <f t="shared" si="2"/>
        <v>0</v>
      </c>
    </row>
    <row r="90" spans="1:6" s="27" customFormat="1" ht="39.6">
      <c r="A90" s="125">
        <v>10.112</v>
      </c>
      <c r="B90" s="122" t="s">
        <v>825</v>
      </c>
      <c r="C90" s="94" t="s">
        <v>360</v>
      </c>
      <c r="D90" s="101">
        <v>2</v>
      </c>
      <c r="E90" s="100">
        <f>'BILL 3.2 - KIANYAGA UPHILL'!E86</f>
        <v>0</v>
      </c>
      <c r="F90" s="77">
        <f t="shared" si="2"/>
        <v>0</v>
      </c>
    </row>
    <row r="91" spans="1:6" s="62" customFormat="1" ht="26.4">
      <c r="A91" s="125">
        <v>10.113</v>
      </c>
      <c r="B91" s="122" t="s">
        <v>817</v>
      </c>
      <c r="C91" s="94" t="s">
        <v>360</v>
      </c>
      <c r="D91" s="101">
        <v>2</v>
      </c>
      <c r="E91" s="100">
        <f>'BILL 3.2 - KIANYAGA UPHILL'!E87</f>
        <v>0</v>
      </c>
      <c r="F91" s="77">
        <f t="shared" si="2"/>
        <v>0</v>
      </c>
    </row>
    <row r="92" spans="1:6" s="62" customFormat="1">
      <c r="A92" s="125">
        <v>10.114000000000001</v>
      </c>
      <c r="B92" s="122" t="s">
        <v>826</v>
      </c>
      <c r="C92" s="94" t="s">
        <v>360</v>
      </c>
      <c r="D92" s="101">
        <v>4</v>
      </c>
      <c r="E92" s="100">
        <f>'BILL 3.2 - KIANYAGA UPHILL'!E88</f>
        <v>0</v>
      </c>
      <c r="F92" s="77">
        <f t="shared" si="2"/>
        <v>0</v>
      </c>
    </row>
    <row r="93" spans="1:6" s="62" customFormat="1" ht="26.4">
      <c r="A93" s="125">
        <v>10.115</v>
      </c>
      <c r="B93" s="122" t="s">
        <v>902</v>
      </c>
      <c r="C93" s="94" t="s">
        <v>360</v>
      </c>
      <c r="D93" s="101">
        <v>2</v>
      </c>
      <c r="E93" s="100">
        <f>'BILL 3.2 - KIANYAGA UPHILL'!E89</f>
        <v>0</v>
      </c>
      <c r="F93" s="77">
        <f t="shared" si="2"/>
        <v>0</v>
      </c>
    </row>
    <row r="94" spans="1:6" s="27" customFormat="1">
      <c r="A94" s="125">
        <v>10.116</v>
      </c>
      <c r="B94" s="113" t="s">
        <v>827</v>
      </c>
      <c r="C94" s="94"/>
      <c r="D94" s="101"/>
      <c r="F94" s="77">
        <f t="shared" si="2"/>
        <v>0</v>
      </c>
    </row>
    <row r="95" spans="1:6" s="27" customFormat="1">
      <c r="A95" s="125">
        <v>10.117000000000001</v>
      </c>
      <c r="B95" s="122" t="s">
        <v>812</v>
      </c>
      <c r="C95" s="126"/>
      <c r="D95" s="127">
        <f>1*2</f>
        <v>2</v>
      </c>
      <c r="E95" s="128">
        <f>'BILL 3.2 - KIANYAGA UPHILL'!E91</f>
        <v>0</v>
      </c>
      <c r="F95" s="77">
        <f t="shared" si="2"/>
        <v>0</v>
      </c>
    </row>
    <row r="96" spans="1:6" s="52" customFormat="1">
      <c r="A96" s="125">
        <v>10.118</v>
      </c>
      <c r="B96" s="129" t="s">
        <v>904</v>
      </c>
      <c r="C96" s="116" t="s">
        <v>7</v>
      </c>
      <c r="D96" s="130">
        <v>1</v>
      </c>
      <c r="E96" s="128">
        <f>'BILL 3.2 - KIANYAGA UPHILL'!E92</f>
        <v>0</v>
      </c>
      <c r="F96" s="77">
        <f t="shared" si="2"/>
        <v>0</v>
      </c>
    </row>
    <row r="97" spans="1:6" s="52" customFormat="1">
      <c r="A97" s="125">
        <v>10.119</v>
      </c>
      <c r="B97" s="129" t="s">
        <v>905</v>
      </c>
      <c r="C97" s="116"/>
      <c r="D97" s="130">
        <v>1</v>
      </c>
      <c r="E97" s="128">
        <f>'BILL 3.2 - KIANYAGA UPHILL'!E93</f>
        <v>0</v>
      </c>
      <c r="F97" s="77">
        <f t="shared" si="2"/>
        <v>0</v>
      </c>
    </row>
    <row r="98" spans="1:6" s="52" customFormat="1">
      <c r="A98" s="125">
        <v>10.119999999999999</v>
      </c>
      <c r="B98" s="129" t="s">
        <v>906</v>
      </c>
      <c r="C98" s="116" t="s">
        <v>7</v>
      </c>
      <c r="D98" s="130">
        <v>1</v>
      </c>
      <c r="E98" s="128">
        <f>'BILL 3.2 - KIANYAGA UPHILL'!E94</f>
        <v>0</v>
      </c>
      <c r="F98" s="77">
        <f t="shared" si="2"/>
        <v>0</v>
      </c>
    </row>
    <row r="99" spans="1:6" s="52" customFormat="1">
      <c r="A99" s="125">
        <v>10.121</v>
      </c>
      <c r="B99" s="129" t="s">
        <v>907</v>
      </c>
      <c r="C99" s="116" t="s">
        <v>7</v>
      </c>
      <c r="D99" s="130">
        <v>1</v>
      </c>
      <c r="E99" s="128">
        <f>'BILL 3.2 - KIANYAGA UPHILL'!E95</f>
        <v>0</v>
      </c>
      <c r="F99" s="77">
        <f t="shared" si="2"/>
        <v>0</v>
      </c>
    </row>
    <row r="100" spans="1:6" s="62" customFormat="1">
      <c r="A100" s="125">
        <v>10.122</v>
      </c>
      <c r="B100" s="122" t="s">
        <v>832</v>
      </c>
      <c r="C100" s="94" t="s">
        <v>360</v>
      </c>
      <c r="D100" s="101">
        <v>2</v>
      </c>
      <c r="E100" s="128">
        <f>'BILL 3.2 - KIANYAGA UPHILL'!E96</f>
        <v>0</v>
      </c>
      <c r="F100" s="131">
        <f t="shared" si="2"/>
        <v>0</v>
      </c>
    </row>
    <row r="101" spans="1:6" s="62" customFormat="1" ht="26.4">
      <c r="A101" s="125">
        <v>10.122999999999999</v>
      </c>
      <c r="B101" s="122" t="s">
        <v>817</v>
      </c>
      <c r="C101" s="94" t="s">
        <v>360</v>
      </c>
      <c r="D101" s="132">
        <v>1</v>
      </c>
      <c r="E101" s="133">
        <f>'BILL 3.2 - KIANYAGA UPHILL'!E97</f>
        <v>0</v>
      </c>
      <c r="F101" s="134">
        <f t="shared" si="2"/>
        <v>0</v>
      </c>
    </row>
    <row r="102" spans="1:6" s="27" customFormat="1">
      <c r="A102" s="125">
        <v>10.124000000000001</v>
      </c>
      <c r="B102" s="113" t="s">
        <v>833</v>
      </c>
      <c r="C102" s="94"/>
      <c r="D102" s="101"/>
      <c r="F102" s="135">
        <f t="shared" si="2"/>
        <v>0</v>
      </c>
    </row>
    <row r="103" spans="1:6" s="27" customFormat="1">
      <c r="A103" s="125">
        <v>10.125</v>
      </c>
      <c r="B103" s="122" t="s">
        <v>908</v>
      </c>
      <c r="C103" s="94" t="s">
        <v>360</v>
      </c>
      <c r="D103" s="101">
        <f>1*1</f>
        <v>1</v>
      </c>
      <c r="E103" s="100">
        <f>'BILL 3.2 - KIANYAGA UPHILL'!E99</f>
        <v>0</v>
      </c>
      <c r="F103" s="77">
        <f t="shared" si="2"/>
        <v>0</v>
      </c>
    </row>
    <row r="104" spans="1:6" s="27" customFormat="1">
      <c r="A104" s="125">
        <v>10.125999999999999</v>
      </c>
      <c r="B104" s="122" t="s">
        <v>909</v>
      </c>
      <c r="C104" s="94" t="s">
        <v>360</v>
      </c>
      <c r="D104" s="101">
        <f>2*1</f>
        <v>2</v>
      </c>
      <c r="E104" s="100">
        <f>'BILL 3.2 - KIANYAGA UPHILL'!E100</f>
        <v>0</v>
      </c>
      <c r="F104" s="77">
        <f t="shared" si="2"/>
        <v>0</v>
      </c>
    </row>
    <row r="105" spans="1:6" s="27" customFormat="1" ht="36" customHeight="1">
      <c r="A105" s="125">
        <v>10.127000000000001</v>
      </c>
      <c r="B105" s="122" t="s">
        <v>910</v>
      </c>
      <c r="C105" s="94" t="s">
        <v>360</v>
      </c>
      <c r="D105" s="101">
        <f>2*1</f>
        <v>2</v>
      </c>
      <c r="E105" s="100">
        <f>'BILL 3.2 - KIANYAGA UPHILL'!E101</f>
        <v>0</v>
      </c>
      <c r="F105" s="77">
        <f t="shared" si="2"/>
        <v>0</v>
      </c>
    </row>
    <row r="106" spans="1:6" s="27" customFormat="1" ht="26.4">
      <c r="A106" s="125">
        <v>10.128</v>
      </c>
      <c r="B106" s="122" t="s">
        <v>837</v>
      </c>
      <c r="C106" s="94" t="s">
        <v>360</v>
      </c>
      <c r="D106" s="101">
        <f>1*1</f>
        <v>1</v>
      </c>
      <c r="E106" s="100">
        <f>'BILL 3.2 - KIANYAGA UPHILL'!E103</f>
        <v>0</v>
      </c>
      <c r="F106" s="77">
        <f t="shared" si="2"/>
        <v>0</v>
      </c>
    </row>
    <row r="107" spans="1:6" s="62" customFormat="1">
      <c r="A107" s="125">
        <v>10.130000000000001</v>
      </c>
      <c r="B107" s="122" t="s">
        <v>826</v>
      </c>
      <c r="C107" s="94" t="s">
        <v>360</v>
      </c>
      <c r="D107" s="101">
        <f>2*1</f>
        <v>2</v>
      </c>
      <c r="E107" s="100">
        <f>'BILL 3.2 - KIANYAGA UPHILL'!E104</f>
        <v>0</v>
      </c>
      <c r="F107" s="77">
        <f t="shared" si="2"/>
        <v>0</v>
      </c>
    </row>
    <row r="108" spans="1:6" s="62" customFormat="1" ht="26.4">
      <c r="A108" s="125">
        <v>10.131</v>
      </c>
      <c r="B108" s="122" t="s">
        <v>817</v>
      </c>
      <c r="C108" s="94" t="s">
        <v>360</v>
      </c>
      <c r="D108" s="101">
        <f>2*1</f>
        <v>2</v>
      </c>
      <c r="E108" s="100">
        <f>'BILL 3.2 - KIANYAGA UPHILL'!E105</f>
        <v>0</v>
      </c>
      <c r="F108" s="77">
        <f t="shared" si="2"/>
        <v>0</v>
      </c>
    </row>
    <row r="109" spans="1:6" s="62" customFormat="1">
      <c r="A109" s="125"/>
      <c r="B109" s="129" t="s">
        <v>911</v>
      </c>
      <c r="C109" s="94" t="s">
        <v>360</v>
      </c>
      <c r="D109" s="101">
        <f>2*1</f>
        <v>2</v>
      </c>
      <c r="E109" s="100">
        <f>'BILL 3.2 - KIANYAGA UPHILL'!E106</f>
        <v>0</v>
      </c>
      <c r="F109" s="77">
        <f t="shared" si="2"/>
        <v>0</v>
      </c>
    </row>
    <row r="110" spans="1:6" s="27" customFormat="1">
      <c r="A110" s="96">
        <v>11</v>
      </c>
      <c r="B110" s="97" t="s">
        <v>868</v>
      </c>
      <c r="C110" s="94"/>
      <c r="D110" s="99"/>
      <c r="E110" s="100" t="e">
        <f>'BILL 3.2 - KIANYAGA UPHILL'!#REF!</f>
        <v>#REF!</v>
      </c>
      <c r="F110" s="77" t="e">
        <f t="shared" si="2"/>
        <v>#REF!</v>
      </c>
    </row>
    <row r="111" spans="1:6" s="27" customFormat="1" ht="26.4">
      <c r="A111" s="92">
        <v>11.1</v>
      </c>
      <c r="B111" s="93" t="s">
        <v>869</v>
      </c>
      <c r="C111" s="94" t="s">
        <v>53</v>
      </c>
      <c r="D111" s="104">
        <f>3200/150</f>
        <v>21.333333333333332</v>
      </c>
      <c r="E111" s="100">
        <f>'BILL 3.2 - KIANYAGA UPHILL'!E108</f>
        <v>0</v>
      </c>
      <c r="F111" s="77">
        <f t="shared" si="2"/>
        <v>0</v>
      </c>
    </row>
    <row r="112" spans="1:6" s="61" customFormat="1">
      <c r="A112" s="1603" t="s">
        <v>533</v>
      </c>
      <c r="B112" s="1604"/>
      <c r="C112" s="1604"/>
      <c r="D112" s="1604"/>
      <c r="E112" s="1605"/>
      <c r="F112" s="95" t="e">
        <f>SUM(F84:F111)</f>
        <v>#REF!</v>
      </c>
    </row>
    <row r="113" spans="1:6" s="27" customFormat="1">
      <c r="A113" s="92"/>
      <c r="B113" s="93"/>
      <c r="C113" s="94"/>
      <c r="D113" s="104"/>
      <c r="E113" s="100"/>
      <c r="F113" s="77">
        <f t="shared" si="2"/>
        <v>0</v>
      </c>
    </row>
    <row r="114" spans="1:6" s="27" customFormat="1">
      <c r="A114" s="96">
        <v>12</v>
      </c>
      <c r="B114" s="97" t="s">
        <v>870</v>
      </c>
      <c r="C114" s="94"/>
      <c r="D114" s="93"/>
      <c r="E114" s="98"/>
      <c r="F114" s="77">
        <f t="shared" si="2"/>
        <v>0</v>
      </c>
    </row>
    <row r="115" spans="1:6" s="27" customFormat="1">
      <c r="A115" s="96">
        <v>12.1</v>
      </c>
      <c r="B115" s="97" t="s">
        <v>871</v>
      </c>
      <c r="C115" s="94"/>
      <c r="D115" s="93"/>
      <c r="E115" s="98"/>
      <c r="F115" s="77">
        <f t="shared" si="2"/>
        <v>0</v>
      </c>
    </row>
    <row r="116" spans="1:6" s="27" customFormat="1">
      <c r="A116" s="96">
        <v>12.2</v>
      </c>
      <c r="B116" s="97" t="s">
        <v>872</v>
      </c>
      <c r="C116" s="94"/>
      <c r="D116" s="99"/>
      <c r="E116" s="100"/>
      <c r="F116" s="77">
        <f t="shared" si="2"/>
        <v>0</v>
      </c>
    </row>
    <row r="117" spans="1:6" s="27" customFormat="1">
      <c r="A117" s="96">
        <v>12.3</v>
      </c>
      <c r="B117" s="97" t="s">
        <v>873</v>
      </c>
      <c r="C117" s="94"/>
      <c r="D117" s="136"/>
      <c r="E117" s="100"/>
      <c r="F117" s="77">
        <f t="shared" si="2"/>
        <v>0</v>
      </c>
    </row>
    <row r="118" spans="1:6" s="27" customFormat="1">
      <c r="A118" s="96">
        <v>12.4</v>
      </c>
      <c r="B118" s="93" t="s">
        <v>874</v>
      </c>
      <c r="C118" s="94" t="s">
        <v>676</v>
      </c>
      <c r="D118" s="104">
        <v>20</v>
      </c>
      <c r="E118" s="100">
        <f>'BILL 3.2 - KIANYAGA UPHILL'!E113</f>
        <v>0</v>
      </c>
      <c r="F118" s="77">
        <f t="shared" si="2"/>
        <v>0</v>
      </c>
    </row>
    <row r="119" spans="1:6" s="27" customFormat="1">
      <c r="A119" s="96">
        <v>12.5</v>
      </c>
      <c r="B119" s="97" t="s">
        <v>875</v>
      </c>
      <c r="C119" s="137"/>
      <c r="D119" s="136"/>
      <c r="E119" s="100">
        <f>'BILL 3.2 - KIANYAGA UPHILL'!E114</f>
        <v>0</v>
      </c>
      <c r="F119" s="77">
        <f t="shared" si="2"/>
        <v>0</v>
      </c>
    </row>
    <row r="120" spans="1:6" s="27" customFormat="1">
      <c r="A120" s="96">
        <v>12.6</v>
      </c>
      <c r="B120" s="93" t="s">
        <v>876</v>
      </c>
      <c r="C120" s="137"/>
      <c r="D120" s="99"/>
      <c r="E120" s="100">
        <f>'BILL 3.2 - KIANYAGA UPHILL'!E115</f>
        <v>0</v>
      </c>
      <c r="F120" s="77">
        <f t="shared" si="2"/>
        <v>0</v>
      </c>
    </row>
    <row r="121" spans="1:6" s="27" customFormat="1">
      <c r="A121" s="96">
        <v>12.7</v>
      </c>
      <c r="B121" s="93" t="s">
        <v>877</v>
      </c>
      <c r="C121" s="94" t="s">
        <v>676</v>
      </c>
      <c r="D121" s="104">
        <v>20</v>
      </c>
      <c r="E121" s="100">
        <f>'BILL 3.2 - KIANYAGA UPHILL'!E116</f>
        <v>0</v>
      </c>
      <c r="F121" s="77">
        <f t="shared" si="2"/>
        <v>0</v>
      </c>
    </row>
    <row r="122" spans="1:6" s="27" customFormat="1">
      <c r="A122" s="96">
        <v>12.8</v>
      </c>
      <c r="B122" s="97" t="s">
        <v>878</v>
      </c>
      <c r="C122" s="94"/>
      <c r="D122" s="99"/>
      <c r="E122" s="100">
        <f>'BILL 3.2 - KIANYAGA UPHILL'!E117</f>
        <v>0</v>
      </c>
      <c r="F122" s="77">
        <f t="shared" si="2"/>
        <v>0</v>
      </c>
    </row>
    <row r="123" spans="1:6" s="27" customFormat="1">
      <c r="A123" s="96">
        <v>12.9</v>
      </c>
      <c r="B123" s="93" t="s">
        <v>879</v>
      </c>
      <c r="C123" s="94"/>
      <c r="D123" s="99"/>
      <c r="E123" s="100">
        <f>'BILL 3.2 - KIANYAGA UPHILL'!E118</f>
        <v>0</v>
      </c>
      <c r="F123" s="77">
        <f t="shared" si="2"/>
        <v>0</v>
      </c>
    </row>
    <row r="124" spans="1:6" s="27" customFormat="1">
      <c r="A124" s="87">
        <v>12.101000000000001</v>
      </c>
      <c r="B124" s="89" t="s">
        <v>955</v>
      </c>
      <c r="C124" s="88" t="s">
        <v>53</v>
      </c>
      <c r="D124" s="138">
        <v>20</v>
      </c>
      <c r="E124" s="100">
        <f>'BILL 3.2 - KIANYAGA UPHILL'!E119</f>
        <v>0</v>
      </c>
      <c r="F124" s="77">
        <f t="shared" si="2"/>
        <v>0</v>
      </c>
    </row>
    <row r="125" spans="1:6" s="27" customFormat="1">
      <c r="A125" s="87"/>
      <c r="B125" s="89"/>
      <c r="C125" s="88"/>
      <c r="D125" s="138"/>
      <c r="E125" s="100" t="e">
        <f>'BILL 3.2 - KIANYAGA UPHILL'!#REF!</f>
        <v>#REF!</v>
      </c>
      <c r="F125" s="77" t="e">
        <f t="shared" si="2"/>
        <v>#REF!</v>
      </c>
    </row>
    <row r="126" spans="1:6" s="27" customFormat="1">
      <c r="A126" s="90">
        <v>13</v>
      </c>
      <c r="B126" s="91" t="s">
        <v>881</v>
      </c>
      <c r="C126" s="88"/>
      <c r="D126" s="89"/>
      <c r="E126" s="100">
        <f>'BILL 3.2 - KIANYAGA UPHILL'!E120</f>
        <v>0</v>
      </c>
      <c r="F126" s="77">
        <f t="shared" si="2"/>
        <v>0</v>
      </c>
    </row>
    <row r="127" spans="1:6" s="27" customFormat="1">
      <c r="A127" s="87">
        <v>13.1</v>
      </c>
      <c r="B127" s="89" t="s">
        <v>958</v>
      </c>
      <c r="C127" s="88" t="s">
        <v>883</v>
      </c>
      <c r="D127" s="138">
        <v>1</v>
      </c>
      <c r="E127" s="100">
        <v>200000</v>
      </c>
      <c r="F127" s="77">
        <f t="shared" si="2"/>
        <v>200000</v>
      </c>
    </row>
    <row r="128" spans="1:6" s="27" customFormat="1">
      <c r="A128" s="87">
        <v>13.2</v>
      </c>
      <c r="B128" s="139" t="s">
        <v>884</v>
      </c>
      <c r="C128" s="140" t="s">
        <v>67</v>
      </c>
      <c r="D128" s="141">
        <v>0.15</v>
      </c>
      <c r="E128" s="100">
        <v>200000</v>
      </c>
      <c r="F128" s="77">
        <f t="shared" si="2"/>
        <v>30000</v>
      </c>
    </row>
    <row r="129" spans="1:6" s="27" customFormat="1">
      <c r="B129" s="142"/>
      <c r="C129" s="143"/>
      <c r="D129" s="144"/>
      <c r="F129" s="145"/>
    </row>
    <row r="130" spans="1:6" s="61" customFormat="1">
      <c r="A130" s="1603" t="s">
        <v>533</v>
      </c>
      <c r="B130" s="1604"/>
      <c r="C130" s="1604"/>
      <c r="D130" s="1604"/>
      <c r="E130" s="1605"/>
      <c r="F130" s="95" t="e">
        <f>SUM(F113:F128)</f>
        <v>#REF!</v>
      </c>
    </row>
    <row r="131" spans="1:6" s="52" customFormat="1" ht="25.5" customHeight="1">
      <c r="A131" s="1600" t="s">
        <v>161</v>
      </c>
      <c r="B131" s="1600"/>
      <c r="C131" s="1600"/>
      <c r="D131" s="1600"/>
      <c r="E131" s="1600"/>
      <c r="F131" s="1600"/>
    </row>
    <row r="132" spans="1:6" s="52" customFormat="1">
      <c r="A132" s="55" t="s">
        <v>39</v>
      </c>
      <c r="B132" s="56" t="s">
        <v>5</v>
      </c>
      <c r="C132" s="1595" t="s">
        <v>105</v>
      </c>
      <c r="D132" s="1596"/>
      <c r="E132" s="1601" t="s">
        <v>106</v>
      </c>
      <c r="F132" s="1602"/>
    </row>
    <row r="133" spans="1:6" s="52" customFormat="1">
      <c r="A133" s="57">
        <v>1</v>
      </c>
      <c r="B133" s="58" t="s">
        <v>367</v>
      </c>
      <c r="C133" s="1595" t="s">
        <v>108</v>
      </c>
      <c r="D133" s="1596">
        <v>1</v>
      </c>
      <c r="E133" s="146"/>
      <c r="F133" s="59" t="e">
        <f>F28</f>
        <v>#REF!</v>
      </c>
    </row>
    <row r="134" spans="1:6" s="52" customFormat="1">
      <c r="A134" s="57">
        <v>2</v>
      </c>
      <c r="B134" s="58" t="s">
        <v>368</v>
      </c>
      <c r="C134" s="1595" t="s">
        <v>108</v>
      </c>
      <c r="D134" s="1596">
        <v>1</v>
      </c>
      <c r="E134" s="146"/>
      <c r="F134" s="59">
        <f>F47</f>
        <v>0</v>
      </c>
    </row>
    <row r="135" spans="1:6" s="52" customFormat="1">
      <c r="A135" s="57">
        <v>3</v>
      </c>
      <c r="B135" s="58" t="s">
        <v>369</v>
      </c>
      <c r="C135" s="1595" t="s">
        <v>108</v>
      </c>
      <c r="D135" s="1596">
        <v>1</v>
      </c>
      <c r="E135" s="146"/>
      <c r="F135" s="59">
        <f>F82</f>
        <v>0</v>
      </c>
    </row>
    <row r="136" spans="1:6" s="52" customFormat="1">
      <c r="A136" s="57">
        <v>4</v>
      </c>
      <c r="B136" s="58" t="s">
        <v>370</v>
      </c>
      <c r="C136" s="1595" t="s">
        <v>108</v>
      </c>
      <c r="D136" s="1596">
        <v>2</v>
      </c>
      <c r="E136" s="146"/>
      <c r="F136" s="59" t="e">
        <f>F112</f>
        <v>#REF!</v>
      </c>
    </row>
    <row r="137" spans="1:6" s="52" customFormat="1">
      <c r="A137" s="57"/>
      <c r="B137" s="58" t="s">
        <v>371</v>
      </c>
      <c r="C137" s="1595" t="s">
        <v>108</v>
      </c>
      <c r="D137" s="1596">
        <v>3</v>
      </c>
      <c r="E137" s="146"/>
      <c r="F137" s="59" t="e">
        <f>F130</f>
        <v>#REF!</v>
      </c>
    </row>
    <row r="138" spans="1:6" s="52" customFormat="1">
      <c r="A138" s="57"/>
      <c r="B138" s="58"/>
      <c r="C138" s="1595"/>
      <c r="D138" s="1596"/>
      <c r="E138" s="146"/>
      <c r="F138" s="59"/>
    </row>
    <row r="139" spans="1:6" s="52" customFormat="1">
      <c r="A139" s="57"/>
      <c r="B139" s="58"/>
      <c r="C139" s="1595"/>
      <c r="D139" s="1596"/>
      <c r="E139" s="146"/>
      <c r="F139" s="59"/>
    </row>
    <row r="140" spans="1:6" s="52" customFormat="1">
      <c r="A140" s="57"/>
      <c r="B140" s="58"/>
      <c r="C140" s="1595"/>
      <c r="D140" s="1596"/>
      <c r="E140" s="146"/>
      <c r="F140" s="59"/>
    </row>
    <row r="141" spans="1:6" s="52" customFormat="1">
      <c r="A141" s="57"/>
      <c r="B141" s="58"/>
      <c r="C141" s="1595"/>
      <c r="D141" s="1596"/>
      <c r="E141" s="146"/>
      <c r="F141" s="59"/>
    </row>
    <row r="142" spans="1:6" s="52" customFormat="1">
      <c r="A142" s="57"/>
      <c r="B142" s="58"/>
      <c r="C142" s="1595"/>
      <c r="D142" s="1596"/>
      <c r="E142" s="146"/>
      <c r="F142" s="59"/>
    </row>
    <row r="143" spans="1:6" s="52" customFormat="1">
      <c r="A143" s="57"/>
      <c r="B143" s="58"/>
      <c r="C143" s="1595"/>
      <c r="D143" s="1596"/>
      <c r="E143" s="146"/>
      <c r="F143" s="59"/>
    </row>
    <row r="144" spans="1:6" s="52" customFormat="1">
      <c r="A144" s="57"/>
      <c r="B144" s="58"/>
      <c r="C144" s="1595"/>
      <c r="D144" s="1596"/>
      <c r="E144" s="146"/>
      <c r="F144" s="59"/>
    </row>
    <row r="145" spans="1:6" s="52" customFormat="1">
      <c r="A145" s="57"/>
      <c r="B145" s="58"/>
      <c r="C145" s="1595"/>
      <c r="D145" s="1596"/>
      <c r="E145" s="146"/>
      <c r="F145" s="59"/>
    </row>
    <row r="146" spans="1:6" s="52" customFormat="1">
      <c r="A146" s="57"/>
      <c r="B146" s="58"/>
      <c r="C146" s="1595"/>
      <c r="D146" s="1596"/>
      <c r="E146" s="146"/>
      <c r="F146" s="59"/>
    </row>
    <row r="147" spans="1:6" s="52" customFormat="1">
      <c r="A147" s="1597" t="s">
        <v>109</v>
      </c>
      <c r="B147" s="1598"/>
      <c r="C147" s="1598"/>
      <c r="D147" s="1599"/>
      <c r="E147" s="146"/>
      <c r="F147" s="59" t="e">
        <f>SUM(F133:F146)</f>
        <v>#REF!</v>
      </c>
    </row>
    <row r="148" spans="1:6" s="27" customFormat="1" ht="21" customHeight="1">
      <c r="C148" s="147"/>
      <c r="D148" s="148"/>
      <c r="E148" s="149"/>
      <c r="F148" s="150"/>
    </row>
    <row r="149" spans="1:6" ht="21" customHeight="1">
      <c r="C149" s="151"/>
      <c r="D149" s="152"/>
      <c r="E149" s="153"/>
      <c r="F149" s="154"/>
    </row>
    <row r="150" spans="1:6" s="27" customFormat="1">
      <c r="A150" s="87"/>
      <c r="B150" s="139"/>
      <c r="C150" s="140"/>
      <c r="D150" s="141"/>
      <c r="E150" s="155"/>
      <c r="F150" s="77">
        <f t="shared" si="2"/>
        <v>0</v>
      </c>
    </row>
  </sheetData>
  <mergeCells count="28">
    <mergeCell ref="A1:F1"/>
    <mergeCell ref="A2:F2"/>
    <mergeCell ref="A3:F3"/>
    <mergeCell ref="A4:F4"/>
    <mergeCell ref="A5:F5"/>
    <mergeCell ref="A28:E28"/>
    <mergeCell ref="A47:E47"/>
    <mergeCell ref="A82:E82"/>
    <mergeCell ref="A112:E112"/>
    <mergeCell ref="A130:E130"/>
    <mergeCell ref="A131:F131"/>
    <mergeCell ref="C132:D132"/>
    <mergeCell ref="E132:F132"/>
    <mergeCell ref="C133:D133"/>
    <mergeCell ref="C134:D134"/>
    <mergeCell ref="C135:D135"/>
    <mergeCell ref="C136:D136"/>
    <mergeCell ref="C137:D137"/>
    <mergeCell ref="C138:D138"/>
    <mergeCell ref="C139:D139"/>
    <mergeCell ref="C145:D145"/>
    <mergeCell ref="C146:D146"/>
    <mergeCell ref="A147:D147"/>
    <mergeCell ref="C140:D140"/>
    <mergeCell ref="C141:D141"/>
    <mergeCell ref="C142:D142"/>
    <mergeCell ref="C143:D143"/>
    <mergeCell ref="C144:D144"/>
  </mergeCells>
  <pageMargins left="0.7" right="0.5" top="0.5" bottom="0.41" header="0.3" footer="0.3"/>
  <pageSetup paperSize="9" scale="70" fitToHeight="0" orientation="portrait"/>
  <headerFooter alignWithMargins="0">
    <oddFooter>&amp;CPage &amp;P of &amp;N&amp;R&amp;A</oddFooter>
  </headerFooter>
  <rowBreaks count="5" manualBreakCount="5">
    <brk id="28" max="5" man="1"/>
    <brk id="47" max="5" man="1"/>
    <brk id="82" max="5" man="1"/>
    <brk id="112" max="5" man="1"/>
    <brk id="130" max="5"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51"/>
  <sheetViews>
    <sheetView view="pageBreakPreview" zoomScale="130" zoomScaleNormal="95" zoomScaleSheetLayoutView="130" workbookViewId="0">
      <pane xSplit="1" ySplit="5" topLeftCell="B232" activePane="bottomRight" state="frozen"/>
      <selection activeCell="C15" sqref="C15"/>
      <selection pane="topRight" activeCell="C15" sqref="C15"/>
      <selection pane="bottomLeft" activeCell="C15" sqref="C15"/>
      <selection pane="bottomRight" activeCell="E231" sqref="E231"/>
    </sheetView>
  </sheetViews>
  <sheetFormatPr defaultColWidth="10.6640625" defaultRowHeight="13.2"/>
  <cols>
    <col min="1" max="1" width="9.6640625" style="1120" customWidth="1"/>
    <col min="2" max="2" width="75.77734375" style="1121" customWidth="1"/>
    <col min="3" max="3" width="8" style="1121" customWidth="1"/>
    <col min="4" max="4" width="12.109375" style="1122" customWidth="1"/>
    <col min="5" max="5" width="15.77734375" style="1123" bestFit="1" customWidth="1"/>
    <col min="6" max="6" width="17.77734375" style="1124" customWidth="1"/>
    <col min="7" max="7" width="10.6640625" style="1121"/>
    <col min="8" max="9" width="12.109375" style="1121" bestFit="1" customWidth="1"/>
    <col min="10" max="16384" width="10.6640625" style="1121"/>
  </cols>
  <sheetData>
    <row r="1" spans="1:10" s="1114" customFormat="1" ht="14.4" thickTop="1" thickBot="1">
      <c r="A1" s="1576" t="s">
        <v>34</v>
      </c>
      <c r="B1" s="1576"/>
      <c r="C1" s="1576"/>
      <c r="D1" s="1576"/>
      <c r="E1" s="1617"/>
      <c r="F1" s="1576"/>
    </row>
    <row r="2" spans="1:10" s="207" customFormat="1" ht="14.4" thickTop="1" thickBot="1">
      <c r="A2" s="1534" t="s">
        <v>2698</v>
      </c>
      <c r="B2" s="1534"/>
      <c r="C2" s="1534"/>
      <c r="D2" s="1534"/>
      <c r="E2" s="1534"/>
      <c r="F2" s="1534"/>
    </row>
    <row r="3" spans="1:10" s="207" customFormat="1" ht="14.4" thickTop="1" thickBot="1">
      <c r="A3" s="1534" t="s">
        <v>2696</v>
      </c>
      <c r="B3" s="1534"/>
      <c r="C3" s="1534"/>
      <c r="D3" s="1534"/>
      <c r="E3" s="1534"/>
      <c r="F3" s="1534"/>
    </row>
    <row r="4" spans="1:10" s="1114" customFormat="1" ht="14.4" thickTop="1" thickBot="1">
      <c r="A4" s="1546" t="s">
        <v>959</v>
      </c>
      <c r="B4" s="1546"/>
      <c r="C4" s="1546"/>
      <c r="D4" s="1546"/>
      <c r="E4" s="1618"/>
      <c r="F4" s="1546"/>
    </row>
    <row r="5" spans="1:10" s="1114" customFormat="1" ht="13.8" thickTop="1">
      <c r="A5" s="1161" t="s">
        <v>39</v>
      </c>
      <c r="B5" s="1162" t="s">
        <v>5</v>
      </c>
      <c r="C5" s="1162" t="s">
        <v>40</v>
      </c>
      <c r="D5" s="1162" t="s">
        <v>41</v>
      </c>
      <c r="E5" s="1163" t="s">
        <v>42</v>
      </c>
      <c r="F5" s="1162" t="s">
        <v>43</v>
      </c>
      <c r="H5" s="1115"/>
      <c r="I5" s="1116"/>
      <c r="J5" s="1117"/>
    </row>
    <row r="6" spans="1:10" s="1118" customFormat="1">
      <c r="A6" s="1125"/>
      <c r="B6" s="1126" t="s">
        <v>960</v>
      </c>
      <c r="C6" s="606"/>
      <c r="D6" s="1127"/>
      <c r="E6" s="1128"/>
      <c r="F6" s="1129"/>
    </row>
    <row r="7" spans="1:10" s="1118" customFormat="1">
      <c r="A7" s="1130"/>
      <c r="B7" s="1126" t="s">
        <v>961</v>
      </c>
      <c r="C7" s="1131"/>
      <c r="D7" s="1131"/>
      <c r="E7" s="1128"/>
      <c r="F7" s="1129"/>
    </row>
    <row r="8" spans="1:10" s="1118" customFormat="1" ht="55.2">
      <c r="A8" s="1132"/>
      <c r="B8" s="1064" t="s">
        <v>2510</v>
      </c>
      <c r="C8" s="1131"/>
      <c r="D8" s="1131"/>
      <c r="E8" s="1128"/>
      <c r="F8" s="1133"/>
    </row>
    <row r="9" spans="1:10" s="1112" customFormat="1" ht="26.4">
      <c r="A9" s="1130"/>
      <c r="B9" s="601" t="s">
        <v>962</v>
      </c>
      <c r="C9" s="1134"/>
      <c r="D9" s="1135"/>
      <c r="E9" s="1128"/>
      <c r="F9" s="1128"/>
    </row>
    <row r="10" spans="1:10" s="1112" customFormat="1" ht="39.6">
      <c r="A10" s="1132"/>
      <c r="B10" s="829" t="s">
        <v>963</v>
      </c>
      <c r="C10" s="1134"/>
      <c r="D10" s="1135"/>
      <c r="E10" s="1128"/>
      <c r="F10" s="1128"/>
    </row>
    <row r="11" spans="1:10" s="1112" customFormat="1">
      <c r="A11" s="1130"/>
      <c r="B11" s="1136" t="s">
        <v>964</v>
      </c>
      <c r="C11" s="833"/>
      <c r="D11" s="1137"/>
      <c r="E11" s="1138"/>
      <c r="F11" s="1139"/>
    </row>
    <row r="12" spans="1:10" s="1112" customFormat="1" ht="15.6">
      <c r="A12" s="1132" t="s">
        <v>1553</v>
      </c>
      <c r="B12" s="601" t="s">
        <v>379</v>
      </c>
      <c r="C12" s="833" t="s">
        <v>2011</v>
      </c>
      <c r="D12" s="1137">
        <v>18</v>
      </c>
      <c r="E12" s="1140"/>
      <c r="F12" s="1141">
        <f>D12*E12</f>
        <v>0</v>
      </c>
    </row>
    <row r="13" spans="1:10" s="1112" customFormat="1" ht="15.6">
      <c r="A13" s="1132" t="s">
        <v>1554</v>
      </c>
      <c r="B13" s="1142" t="s">
        <v>380</v>
      </c>
      <c r="C13" s="833" t="s">
        <v>2011</v>
      </c>
      <c r="D13" s="1137">
        <v>9</v>
      </c>
      <c r="E13" s="1140"/>
      <c r="F13" s="1141">
        <f t="shared" ref="F13:F75" si="0">D13*E13</f>
        <v>0</v>
      </c>
    </row>
    <row r="14" spans="1:10" s="1112" customFormat="1" ht="39.6">
      <c r="A14" s="1132" t="s">
        <v>1555</v>
      </c>
      <c r="B14" s="601" t="s">
        <v>965</v>
      </c>
      <c r="C14" s="833" t="s">
        <v>2011</v>
      </c>
      <c r="D14" s="1137">
        <v>27</v>
      </c>
      <c r="E14" s="1140"/>
      <c r="F14" s="1141">
        <f t="shared" si="0"/>
        <v>0</v>
      </c>
    </row>
    <row r="15" spans="1:10" s="1112" customFormat="1" ht="26.4">
      <c r="A15" s="1132" t="s">
        <v>1556</v>
      </c>
      <c r="B15" s="829" t="s">
        <v>966</v>
      </c>
      <c r="C15" s="833" t="s">
        <v>2011</v>
      </c>
      <c r="D15" s="1137">
        <v>5.36</v>
      </c>
      <c r="E15" s="1140"/>
      <c r="F15" s="1141">
        <f t="shared" si="0"/>
        <v>0</v>
      </c>
    </row>
    <row r="16" spans="1:10" s="1112" customFormat="1">
      <c r="A16" s="1139"/>
      <c r="B16" s="1136" t="s">
        <v>967</v>
      </c>
      <c r="C16" s="833"/>
      <c r="D16" s="1137"/>
      <c r="E16" s="1140"/>
      <c r="F16" s="1141">
        <f t="shared" si="0"/>
        <v>0</v>
      </c>
    </row>
    <row r="17" spans="1:6" s="1112" customFormat="1">
      <c r="A17" s="1143"/>
      <c r="B17" s="1136" t="s">
        <v>130</v>
      </c>
      <c r="C17" s="1144"/>
      <c r="D17" s="1137"/>
      <c r="E17" s="1140"/>
      <c r="F17" s="1141">
        <f t="shared" si="0"/>
        <v>0</v>
      </c>
    </row>
    <row r="18" spans="1:6" s="1112" customFormat="1" ht="15.6">
      <c r="A18" s="1132" t="s">
        <v>1557</v>
      </c>
      <c r="B18" s="601" t="s">
        <v>968</v>
      </c>
      <c r="C18" s="1144" t="s">
        <v>2511</v>
      </c>
      <c r="D18" s="1137">
        <v>2</v>
      </c>
      <c r="E18" s="1140"/>
      <c r="F18" s="1141">
        <f t="shared" si="0"/>
        <v>0</v>
      </c>
    </row>
    <row r="19" spans="1:6" s="1112" customFormat="1">
      <c r="A19" s="1139"/>
      <c r="B19" s="1136" t="s">
        <v>132</v>
      </c>
      <c r="C19" s="1144"/>
      <c r="D19" s="1137"/>
      <c r="E19" s="1140"/>
      <c r="F19" s="1141">
        <f t="shared" si="0"/>
        <v>0</v>
      </c>
    </row>
    <row r="20" spans="1:6" s="1112" customFormat="1" ht="15.6">
      <c r="A20" s="1132" t="s">
        <v>2361</v>
      </c>
      <c r="B20" s="601" t="s">
        <v>969</v>
      </c>
      <c r="C20" s="1144" t="s">
        <v>2511</v>
      </c>
      <c r="D20" s="1137">
        <v>3</v>
      </c>
      <c r="E20" s="1140"/>
      <c r="F20" s="1141">
        <f t="shared" si="0"/>
        <v>0</v>
      </c>
    </row>
    <row r="21" spans="1:6" s="1112" customFormat="1" ht="15.6">
      <c r="A21" s="1132" t="s">
        <v>2362</v>
      </c>
      <c r="B21" s="601" t="s">
        <v>970</v>
      </c>
      <c r="C21" s="1144" t="s">
        <v>2511</v>
      </c>
      <c r="D21" s="1137">
        <v>7</v>
      </c>
      <c r="E21" s="1140"/>
      <c r="F21" s="1141">
        <f t="shared" si="0"/>
        <v>0</v>
      </c>
    </row>
    <row r="22" spans="1:6" s="1112" customFormat="1" ht="15.6">
      <c r="A22" s="1132" t="s">
        <v>2363</v>
      </c>
      <c r="B22" s="601" t="s">
        <v>971</v>
      </c>
      <c r="C22" s="1144" t="s">
        <v>2511</v>
      </c>
      <c r="D22" s="1137">
        <v>1</v>
      </c>
      <c r="E22" s="1140"/>
      <c r="F22" s="1141">
        <f t="shared" si="0"/>
        <v>0</v>
      </c>
    </row>
    <row r="23" spans="1:6" s="1112" customFormat="1" ht="15.6">
      <c r="A23" s="1139"/>
      <c r="B23" s="601" t="s">
        <v>972</v>
      </c>
      <c r="C23" s="1144" t="s">
        <v>2511</v>
      </c>
      <c r="D23" s="1137">
        <v>1</v>
      </c>
      <c r="E23" s="1140"/>
      <c r="F23" s="1141">
        <f t="shared" si="0"/>
        <v>0</v>
      </c>
    </row>
    <row r="24" spans="1:6" s="1112" customFormat="1">
      <c r="A24" s="1139"/>
      <c r="B24" s="1136" t="s">
        <v>973</v>
      </c>
      <c r="C24" s="1144"/>
      <c r="D24" s="1137"/>
      <c r="E24" s="1140"/>
      <c r="F24" s="1141">
        <f t="shared" si="0"/>
        <v>0</v>
      </c>
    </row>
    <row r="25" spans="1:6" s="1112" customFormat="1">
      <c r="A25" s="1143"/>
      <c r="B25" s="1144" t="s">
        <v>140</v>
      </c>
      <c r="C25" s="1144"/>
      <c r="D25" s="1137"/>
      <c r="E25" s="1140"/>
      <c r="F25" s="1141">
        <f t="shared" si="0"/>
        <v>0</v>
      </c>
    </row>
    <row r="26" spans="1:6" s="1112" customFormat="1">
      <c r="A26" s="1143"/>
      <c r="B26" s="1144" t="s">
        <v>974</v>
      </c>
      <c r="C26" s="1144"/>
      <c r="D26" s="1137"/>
      <c r="E26" s="1140"/>
      <c r="F26" s="1141">
        <f t="shared" si="0"/>
        <v>0</v>
      </c>
    </row>
    <row r="27" spans="1:6" s="1112" customFormat="1">
      <c r="A27" s="1143"/>
      <c r="B27" s="1136" t="s">
        <v>143</v>
      </c>
      <c r="C27" s="1144"/>
      <c r="D27" s="1137"/>
      <c r="E27" s="1140"/>
      <c r="F27" s="1141">
        <f t="shared" si="0"/>
        <v>0</v>
      </c>
    </row>
    <row r="28" spans="1:6" s="1112" customFormat="1">
      <c r="A28" s="1132" t="s">
        <v>2364</v>
      </c>
      <c r="B28" s="601" t="s">
        <v>975</v>
      </c>
      <c r="C28" s="1144" t="s">
        <v>145</v>
      </c>
      <c r="D28" s="1137">
        <v>18</v>
      </c>
      <c r="E28" s="1140"/>
      <c r="F28" s="1141">
        <f t="shared" si="0"/>
        <v>0</v>
      </c>
    </row>
    <row r="29" spans="1:6" s="1112" customFormat="1" ht="15.6">
      <c r="A29" s="1132" t="s">
        <v>2365</v>
      </c>
      <c r="B29" s="601" t="s">
        <v>976</v>
      </c>
      <c r="C29" s="1144" t="s">
        <v>2512</v>
      </c>
      <c r="D29" s="1137">
        <v>45</v>
      </c>
      <c r="E29" s="1140"/>
      <c r="F29" s="1141">
        <f t="shared" si="0"/>
        <v>0</v>
      </c>
    </row>
    <row r="30" spans="1:6" s="1112" customFormat="1" ht="15.6">
      <c r="A30" s="1132" t="s">
        <v>2366</v>
      </c>
      <c r="B30" s="601" t="s">
        <v>977</v>
      </c>
      <c r="C30" s="1144" t="s">
        <v>2512</v>
      </c>
      <c r="D30" s="1137">
        <v>45</v>
      </c>
      <c r="E30" s="1140"/>
      <c r="F30" s="1141">
        <f t="shared" si="0"/>
        <v>0</v>
      </c>
    </row>
    <row r="31" spans="1:6" s="1112" customFormat="1">
      <c r="A31" s="1132" t="s">
        <v>2367</v>
      </c>
      <c r="B31" s="601" t="s">
        <v>978</v>
      </c>
      <c r="C31" s="1144" t="s">
        <v>145</v>
      </c>
      <c r="D31" s="1137">
        <v>18</v>
      </c>
      <c r="E31" s="1140"/>
      <c r="F31" s="1141">
        <f t="shared" si="0"/>
        <v>0</v>
      </c>
    </row>
    <row r="32" spans="1:6" s="1112" customFormat="1" ht="16.2" thickBot="1">
      <c r="A32" s="1167" t="s">
        <v>2368</v>
      </c>
      <c r="B32" s="645" t="s">
        <v>979</v>
      </c>
      <c r="C32" s="1168" t="s">
        <v>2512</v>
      </c>
      <c r="D32" s="1169">
        <v>18</v>
      </c>
      <c r="E32" s="1170"/>
      <c r="F32" s="1171">
        <f t="shared" si="0"/>
        <v>0</v>
      </c>
    </row>
    <row r="33" spans="1:6" s="719" customFormat="1" ht="14.4" thickTop="1" thickBot="1">
      <c r="A33" s="1589" t="s">
        <v>533</v>
      </c>
      <c r="B33" s="1590"/>
      <c r="C33" s="1590"/>
      <c r="D33" s="1590"/>
      <c r="E33" s="1615"/>
      <c r="F33" s="1096">
        <f>SUM(F12:F32)</f>
        <v>0</v>
      </c>
    </row>
    <row r="34" spans="1:6" s="1112" customFormat="1" ht="13.8" thickTop="1">
      <c r="A34" s="1172"/>
      <c r="B34" s="1173" t="s">
        <v>146</v>
      </c>
      <c r="C34" s="1174"/>
      <c r="D34" s="1175"/>
      <c r="E34" s="1176"/>
      <c r="F34" s="1177">
        <f t="shared" si="0"/>
        <v>0</v>
      </c>
    </row>
    <row r="35" spans="1:6" s="1112" customFormat="1" ht="15.6">
      <c r="A35" s="1132" t="s">
        <v>2369</v>
      </c>
      <c r="B35" s="601" t="s">
        <v>147</v>
      </c>
      <c r="C35" s="1144" t="s">
        <v>2512</v>
      </c>
      <c r="D35" s="1137">
        <v>18</v>
      </c>
      <c r="E35" s="1138"/>
      <c r="F35" s="1141">
        <f t="shared" si="0"/>
        <v>0</v>
      </c>
    </row>
    <row r="36" spans="1:6" s="1112" customFormat="1" ht="15.6">
      <c r="A36" s="1132" t="s">
        <v>2370</v>
      </c>
      <c r="B36" s="601" t="s">
        <v>980</v>
      </c>
      <c r="C36" s="1144" t="s">
        <v>2512</v>
      </c>
      <c r="D36" s="1137">
        <v>18</v>
      </c>
      <c r="E36" s="1138"/>
      <c r="F36" s="1141">
        <f t="shared" si="0"/>
        <v>0</v>
      </c>
    </row>
    <row r="37" spans="1:6" s="1112" customFormat="1">
      <c r="A37" s="1132" t="s">
        <v>2371</v>
      </c>
      <c r="B37" s="601" t="s">
        <v>981</v>
      </c>
      <c r="C37" s="833" t="s">
        <v>145</v>
      </c>
      <c r="D37" s="1137">
        <v>4.08</v>
      </c>
      <c r="E37" s="1138"/>
      <c r="F37" s="1141">
        <f t="shared" si="0"/>
        <v>0</v>
      </c>
    </row>
    <row r="38" spans="1:6" s="1112" customFormat="1">
      <c r="A38" s="1132" t="s">
        <v>2372</v>
      </c>
      <c r="B38" s="601" t="s">
        <v>982</v>
      </c>
      <c r="C38" s="833" t="s">
        <v>145</v>
      </c>
      <c r="D38" s="1137">
        <v>18</v>
      </c>
      <c r="E38" s="1138"/>
      <c r="F38" s="1141">
        <f t="shared" si="0"/>
        <v>0</v>
      </c>
    </row>
    <row r="39" spans="1:6" s="1112" customFormat="1">
      <c r="A39" s="1132" t="s">
        <v>2373</v>
      </c>
      <c r="B39" s="601" t="s">
        <v>983</v>
      </c>
      <c r="C39" s="1144" t="s">
        <v>53</v>
      </c>
      <c r="D39" s="1137">
        <v>1</v>
      </c>
      <c r="E39" s="1138"/>
      <c r="F39" s="1141">
        <f t="shared" si="0"/>
        <v>0</v>
      </c>
    </row>
    <row r="40" spans="1:6" s="1112" customFormat="1">
      <c r="A40" s="1132" t="s">
        <v>2374</v>
      </c>
      <c r="B40" s="601" t="s">
        <v>984</v>
      </c>
      <c r="C40" s="1144" t="s">
        <v>53</v>
      </c>
      <c r="D40" s="1137">
        <v>1</v>
      </c>
      <c r="E40" s="1138"/>
      <c r="F40" s="1141">
        <f t="shared" si="0"/>
        <v>0</v>
      </c>
    </row>
    <row r="41" spans="1:6" s="1112" customFormat="1">
      <c r="A41" s="1132" t="s">
        <v>2375</v>
      </c>
      <c r="B41" s="1142" t="s">
        <v>985</v>
      </c>
      <c r="C41" s="1144" t="s">
        <v>53</v>
      </c>
      <c r="D41" s="1137">
        <v>1</v>
      </c>
      <c r="E41" s="1138"/>
      <c r="F41" s="1141">
        <f t="shared" si="0"/>
        <v>0</v>
      </c>
    </row>
    <row r="42" spans="1:6" s="1112" customFormat="1">
      <c r="A42" s="1132" t="s">
        <v>2376</v>
      </c>
      <c r="B42" s="1142" t="s">
        <v>986</v>
      </c>
      <c r="C42" s="833" t="s">
        <v>53</v>
      </c>
      <c r="D42" s="1137">
        <v>1</v>
      </c>
      <c r="E42" s="1138"/>
      <c r="F42" s="1141">
        <f t="shared" si="0"/>
        <v>0</v>
      </c>
    </row>
    <row r="43" spans="1:6" s="1112" customFormat="1">
      <c r="A43" s="1143"/>
      <c r="B43" s="1136" t="s">
        <v>153</v>
      </c>
      <c r="C43" s="833"/>
      <c r="D43" s="1137"/>
      <c r="E43" s="1138"/>
      <c r="F43" s="1141">
        <f t="shared" si="0"/>
        <v>0</v>
      </c>
    </row>
    <row r="44" spans="1:6" s="1112" customFormat="1">
      <c r="A44" s="1143"/>
      <c r="B44" s="601" t="s">
        <v>154</v>
      </c>
      <c r="C44" s="833"/>
      <c r="D44" s="1137"/>
      <c r="E44" s="1138"/>
      <c r="F44" s="1141">
        <f t="shared" si="0"/>
        <v>0</v>
      </c>
    </row>
    <row r="45" spans="1:6" s="1112" customFormat="1">
      <c r="A45" s="1132" t="s">
        <v>2377</v>
      </c>
      <c r="B45" s="601" t="s">
        <v>987</v>
      </c>
      <c r="C45" s="833"/>
      <c r="D45" s="1145"/>
      <c r="E45" s="1138"/>
      <c r="F45" s="1141">
        <f t="shared" si="0"/>
        <v>0</v>
      </c>
    </row>
    <row r="46" spans="1:6" s="1112" customFormat="1">
      <c r="A46" s="1132" t="s">
        <v>2378</v>
      </c>
      <c r="B46" s="601" t="s">
        <v>988</v>
      </c>
      <c r="C46" s="833" t="s">
        <v>156</v>
      </c>
      <c r="D46" s="1145">
        <v>400</v>
      </c>
      <c r="E46" s="1138"/>
      <c r="F46" s="1141">
        <f t="shared" si="0"/>
        <v>0</v>
      </c>
    </row>
    <row r="47" spans="1:6" s="1112" customFormat="1">
      <c r="A47" s="1132" t="s">
        <v>2379</v>
      </c>
      <c r="B47" s="601" t="s">
        <v>989</v>
      </c>
      <c r="C47" s="833" t="s">
        <v>156</v>
      </c>
      <c r="D47" s="1145">
        <v>1286</v>
      </c>
      <c r="E47" s="1138"/>
      <c r="F47" s="1141">
        <f t="shared" si="0"/>
        <v>0</v>
      </c>
    </row>
    <row r="48" spans="1:6" s="1112" customFormat="1">
      <c r="A48" s="1132" t="s">
        <v>2380</v>
      </c>
      <c r="B48" s="601" t="s">
        <v>990</v>
      </c>
      <c r="C48" s="833" t="s">
        <v>156</v>
      </c>
      <c r="D48" s="1145">
        <v>400</v>
      </c>
      <c r="E48" s="1138"/>
      <c r="F48" s="1141">
        <f t="shared" si="0"/>
        <v>0</v>
      </c>
    </row>
    <row r="49" spans="1:6" s="1112" customFormat="1">
      <c r="A49" s="1132" t="s">
        <v>2381</v>
      </c>
      <c r="B49" s="601" t="s">
        <v>991</v>
      </c>
      <c r="C49" s="833" t="s">
        <v>156</v>
      </c>
      <c r="D49" s="1145">
        <v>100</v>
      </c>
      <c r="E49" s="1138"/>
      <c r="F49" s="1141">
        <f t="shared" si="0"/>
        <v>0</v>
      </c>
    </row>
    <row r="50" spans="1:6" s="1112" customFormat="1" ht="15.6">
      <c r="A50" s="1132" t="s">
        <v>2382</v>
      </c>
      <c r="B50" s="601" t="s">
        <v>992</v>
      </c>
      <c r="C50" s="833" t="s">
        <v>2012</v>
      </c>
      <c r="D50" s="1137">
        <v>18</v>
      </c>
      <c r="E50" s="1138"/>
      <c r="F50" s="1141">
        <f t="shared" si="0"/>
        <v>0</v>
      </c>
    </row>
    <row r="51" spans="1:6" s="1112" customFormat="1" ht="26.4">
      <c r="A51" s="1132" t="s">
        <v>2383</v>
      </c>
      <c r="B51" s="601" t="s">
        <v>993</v>
      </c>
      <c r="C51" s="833" t="s">
        <v>7</v>
      </c>
      <c r="D51" s="1137">
        <v>4</v>
      </c>
      <c r="E51" s="1138"/>
      <c r="F51" s="1141">
        <f t="shared" si="0"/>
        <v>0</v>
      </c>
    </row>
    <row r="52" spans="1:6" s="1112" customFormat="1">
      <c r="A52" s="1139"/>
      <c r="B52" s="1136" t="s">
        <v>807</v>
      </c>
      <c r="C52" s="833"/>
      <c r="D52" s="1137"/>
      <c r="E52" s="1138"/>
      <c r="F52" s="1141">
        <f t="shared" si="0"/>
        <v>0</v>
      </c>
    </row>
    <row r="53" spans="1:6" s="1112" customFormat="1">
      <c r="A53" s="1143"/>
      <c r="B53" s="1146" t="s">
        <v>994</v>
      </c>
      <c r="C53" s="1146"/>
      <c r="D53" s="1147"/>
      <c r="E53" s="1138"/>
      <c r="F53" s="1141">
        <f t="shared" si="0"/>
        <v>0</v>
      </c>
    </row>
    <row r="54" spans="1:6" s="1112" customFormat="1" ht="26.4">
      <c r="A54" s="1132" t="s">
        <v>2384</v>
      </c>
      <c r="B54" s="829" t="s">
        <v>995</v>
      </c>
      <c r="C54" s="833" t="s">
        <v>53</v>
      </c>
      <c r="D54" s="671">
        <v>2</v>
      </c>
      <c r="E54" s="1138"/>
      <c r="F54" s="1141">
        <f t="shared" si="0"/>
        <v>0</v>
      </c>
    </row>
    <row r="55" spans="1:6" s="1112" customFormat="1">
      <c r="A55" s="1132" t="s">
        <v>2385</v>
      </c>
      <c r="B55" s="1148" t="s">
        <v>996</v>
      </c>
      <c r="C55" s="833" t="s">
        <v>53</v>
      </c>
      <c r="D55" s="671">
        <v>3</v>
      </c>
      <c r="E55" s="1138"/>
      <c r="F55" s="1141">
        <f t="shared" si="0"/>
        <v>0</v>
      </c>
    </row>
    <row r="56" spans="1:6" s="1112" customFormat="1">
      <c r="A56" s="1132" t="s">
        <v>2386</v>
      </c>
      <c r="B56" s="829" t="s">
        <v>997</v>
      </c>
      <c r="C56" s="833" t="s">
        <v>53</v>
      </c>
      <c r="D56" s="671">
        <v>2</v>
      </c>
      <c r="E56" s="1138"/>
      <c r="F56" s="1141">
        <f t="shared" si="0"/>
        <v>0</v>
      </c>
    </row>
    <row r="57" spans="1:6" s="1112" customFormat="1">
      <c r="A57" s="1132" t="s">
        <v>2387</v>
      </c>
      <c r="B57" s="829" t="s">
        <v>998</v>
      </c>
      <c r="C57" s="833" t="s">
        <v>53</v>
      </c>
      <c r="D57" s="671">
        <v>2</v>
      </c>
      <c r="E57" s="1138"/>
      <c r="F57" s="1141">
        <f t="shared" si="0"/>
        <v>0</v>
      </c>
    </row>
    <row r="58" spans="1:6" s="1112" customFormat="1">
      <c r="A58" s="1132" t="s">
        <v>2388</v>
      </c>
      <c r="B58" s="829" t="s">
        <v>999</v>
      </c>
      <c r="C58" s="833" t="s">
        <v>686</v>
      </c>
      <c r="D58" s="671">
        <v>40</v>
      </c>
      <c r="E58" s="1138"/>
      <c r="F58" s="1141">
        <f t="shared" si="0"/>
        <v>0</v>
      </c>
    </row>
    <row r="59" spans="1:6" s="1112" customFormat="1">
      <c r="A59" s="1132" t="s">
        <v>2389</v>
      </c>
      <c r="B59" s="829" t="s">
        <v>1000</v>
      </c>
      <c r="C59" s="833" t="s">
        <v>53</v>
      </c>
      <c r="D59" s="671">
        <v>2</v>
      </c>
      <c r="E59" s="1138"/>
      <c r="F59" s="1141">
        <f t="shared" si="0"/>
        <v>0</v>
      </c>
    </row>
    <row r="60" spans="1:6" s="1112" customFormat="1">
      <c r="A60" s="1132" t="s">
        <v>2390</v>
      </c>
      <c r="B60" s="829" t="s">
        <v>1001</v>
      </c>
      <c r="C60" s="833" t="s">
        <v>53</v>
      </c>
      <c r="D60" s="671">
        <v>1</v>
      </c>
      <c r="E60" s="1138"/>
      <c r="F60" s="1141">
        <f t="shared" si="0"/>
        <v>0</v>
      </c>
    </row>
    <row r="61" spans="1:6" s="1112" customFormat="1">
      <c r="A61" s="1139"/>
      <c r="B61" s="1146" t="s">
        <v>1002</v>
      </c>
      <c r="C61" s="1146"/>
      <c r="D61" s="671"/>
      <c r="E61" s="1138"/>
      <c r="F61" s="1141">
        <f t="shared" si="0"/>
        <v>0</v>
      </c>
    </row>
    <row r="62" spans="1:6" s="1112" customFormat="1" ht="26.4">
      <c r="A62" s="1132" t="s">
        <v>2391</v>
      </c>
      <c r="B62" s="829" t="s">
        <v>1003</v>
      </c>
      <c r="C62" s="833" t="s">
        <v>53</v>
      </c>
      <c r="D62" s="671">
        <v>2</v>
      </c>
      <c r="E62" s="1138"/>
      <c r="F62" s="1141">
        <f t="shared" si="0"/>
        <v>0</v>
      </c>
    </row>
    <row r="63" spans="1:6" s="1112" customFormat="1">
      <c r="A63" s="1132" t="s">
        <v>2392</v>
      </c>
      <c r="B63" s="1148" t="s">
        <v>1004</v>
      </c>
      <c r="C63" s="833" t="s">
        <v>53</v>
      </c>
      <c r="D63" s="671">
        <v>2</v>
      </c>
      <c r="E63" s="1138"/>
      <c r="F63" s="1141">
        <f t="shared" si="0"/>
        <v>0</v>
      </c>
    </row>
    <row r="64" spans="1:6" s="1112" customFormat="1">
      <c r="A64" s="1132" t="s">
        <v>2393</v>
      </c>
      <c r="B64" s="829" t="s">
        <v>1005</v>
      </c>
      <c r="C64" s="833" t="s">
        <v>53</v>
      </c>
      <c r="D64" s="671">
        <v>1</v>
      </c>
      <c r="E64" s="1138"/>
      <c r="F64" s="1141">
        <f t="shared" si="0"/>
        <v>0</v>
      </c>
    </row>
    <row r="65" spans="1:6" s="1112" customFormat="1">
      <c r="A65" s="1132" t="s">
        <v>2394</v>
      </c>
      <c r="B65" s="829" t="s">
        <v>1006</v>
      </c>
      <c r="C65" s="833" t="s">
        <v>53</v>
      </c>
      <c r="D65" s="671">
        <v>1</v>
      </c>
      <c r="E65" s="1138"/>
      <c r="F65" s="1141">
        <f t="shared" si="0"/>
        <v>0</v>
      </c>
    </row>
    <row r="66" spans="1:6" s="1112" customFormat="1">
      <c r="A66" s="1132" t="s">
        <v>2395</v>
      </c>
      <c r="B66" s="829" t="s">
        <v>1001</v>
      </c>
      <c r="C66" s="833" t="s">
        <v>53</v>
      </c>
      <c r="D66" s="671">
        <v>1</v>
      </c>
      <c r="E66" s="1138"/>
      <c r="F66" s="1141">
        <f t="shared" si="0"/>
        <v>0</v>
      </c>
    </row>
    <row r="67" spans="1:6" s="1112" customFormat="1">
      <c r="A67" s="1132" t="s">
        <v>2396</v>
      </c>
      <c r="B67" s="829" t="s">
        <v>1000</v>
      </c>
      <c r="C67" s="833" t="s">
        <v>53</v>
      </c>
      <c r="D67" s="671">
        <v>1</v>
      </c>
      <c r="E67" s="1138"/>
      <c r="F67" s="1141">
        <f t="shared" si="0"/>
        <v>0</v>
      </c>
    </row>
    <row r="68" spans="1:6" s="1112" customFormat="1">
      <c r="A68" s="1132" t="s">
        <v>2397</v>
      </c>
      <c r="B68" s="829" t="s">
        <v>1007</v>
      </c>
      <c r="C68" s="833" t="s">
        <v>53</v>
      </c>
      <c r="D68" s="671">
        <v>1</v>
      </c>
      <c r="E68" s="1138"/>
      <c r="F68" s="1141">
        <f t="shared" si="0"/>
        <v>0</v>
      </c>
    </row>
    <row r="69" spans="1:6" s="1112" customFormat="1" ht="13.8" thickBot="1">
      <c r="A69" s="1167" t="s">
        <v>2398</v>
      </c>
      <c r="B69" s="1178" t="s">
        <v>1008</v>
      </c>
      <c r="C69" s="1179" t="s">
        <v>53</v>
      </c>
      <c r="D69" s="694">
        <v>1</v>
      </c>
      <c r="E69" s="1180"/>
      <c r="F69" s="1171">
        <f t="shared" si="0"/>
        <v>0</v>
      </c>
    </row>
    <row r="70" spans="1:6" s="719" customFormat="1" ht="14.4" thickTop="1" thickBot="1">
      <c r="A70" s="1589" t="s">
        <v>533</v>
      </c>
      <c r="B70" s="1590"/>
      <c r="C70" s="1590"/>
      <c r="D70" s="1590"/>
      <c r="E70" s="1615"/>
      <c r="F70" s="1096">
        <f>SUM(F35:F69)</f>
        <v>0</v>
      </c>
    </row>
    <row r="71" spans="1:6" s="1112" customFormat="1" ht="13.8" thickTop="1">
      <c r="A71" s="1181"/>
      <c r="B71" s="1182" t="s">
        <v>1009</v>
      </c>
      <c r="C71" s="1183"/>
      <c r="D71" s="708"/>
      <c r="E71" s="1176"/>
      <c r="F71" s="1177">
        <f t="shared" si="0"/>
        <v>0</v>
      </c>
    </row>
    <row r="72" spans="1:6" s="1112" customFormat="1">
      <c r="A72" s="1132" t="s">
        <v>2399</v>
      </c>
      <c r="B72" s="829" t="s">
        <v>1010</v>
      </c>
      <c r="C72" s="833" t="s">
        <v>53</v>
      </c>
      <c r="D72" s="671">
        <v>1</v>
      </c>
      <c r="E72" s="1138"/>
      <c r="F72" s="1141">
        <f t="shared" si="0"/>
        <v>0</v>
      </c>
    </row>
    <row r="73" spans="1:6" s="1112" customFormat="1">
      <c r="A73" s="1132" t="s">
        <v>2400</v>
      </c>
      <c r="B73" s="829" t="s">
        <v>1011</v>
      </c>
      <c r="C73" s="833" t="s">
        <v>53</v>
      </c>
      <c r="D73" s="671">
        <v>1</v>
      </c>
      <c r="E73" s="1138"/>
      <c r="F73" s="1141">
        <f t="shared" si="0"/>
        <v>0</v>
      </c>
    </row>
    <row r="74" spans="1:6" s="1112" customFormat="1" ht="26.4">
      <c r="A74" s="1132" t="s">
        <v>2401</v>
      </c>
      <c r="B74" s="829" t="s">
        <v>1012</v>
      </c>
      <c r="C74" s="833" t="s">
        <v>53</v>
      </c>
      <c r="D74" s="671">
        <v>1</v>
      </c>
      <c r="E74" s="1138"/>
      <c r="F74" s="1141">
        <f t="shared" si="0"/>
        <v>0</v>
      </c>
    </row>
    <row r="75" spans="1:6" s="1112" customFormat="1">
      <c r="A75" s="1132" t="s">
        <v>2402</v>
      </c>
      <c r="B75" s="829" t="s">
        <v>1007</v>
      </c>
      <c r="C75" s="833" t="s">
        <v>53</v>
      </c>
      <c r="D75" s="671">
        <v>1</v>
      </c>
      <c r="E75" s="1138"/>
      <c r="F75" s="1141">
        <f t="shared" si="0"/>
        <v>0</v>
      </c>
    </row>
    <row r="76" spans="1:6" s="1112" customFormat="1">
      <c r="A76" s="1143"/>
      <c r="B76" s="1146" t="s">
        <v>1013</v>
      </c>
      <c r="C76" s="833"/>
      <c r="D76" s="671"/>
      <c r="E76" s="1138"/>
      <c r="F76" s="1141">
        <f t="shared" ref="F76:F136" si="1">D76*E76</f>
        <v>0</v>
      </c>
    </row>
    <row r="77" spans="1:6" s="1112" customFormat="1" ht="26.4">
      <c r="A77" s="1132" t="s">
        <v>2403</v>
      </c>
      <c r="B77" s="829" t="s">
        <v>1014</v>
      </c>
      <c r="C77" s="833" t="s">
        <v>53</v>
      </c>
      <c r="D77" s="671">
        <v>1</v>
      </c>
      <c r="E77" s="1138"/>
      <c r="F77" s="1141">
        <f t="shared" si="1"/>
        <v>0</v>
      </c>
    </row>
    <row r="78" spans="1:6" s="1112" customFormat="1">
      <c r="A78" s="1132" t="s">
        <v>2404</v>
      </c>
      <c r="B78" s="829" t="s">
        <v>1015</v>
      </c>
      <c r="C78" s="833" t="s">
        <v>53</v>
      </c>
      <c r="D78" s="671">
        <v>2</v>
      </c>
      <c r="E78" s="1138"/>
      <c r="F78" s="1141">
        <f t="shared" si="1"/>
        <v>0</v>
      </c>
    </row>
    <row r="79" spans="1:6" s="1112" customFormat="1">
      <c r="A79" s="1132" t="s">
        <v>2405</v>
      </c>
      <c r="B79" s="829" t="s">
        <v>1001</v>
      </c>
      <c r="C79" s="833" t="s">
        <v>53</v>
      </c>
      <c r="D79" s="671">
        <v>1</v>
      </c>
      <c r="E79" s="1138"/>
      <c r="F79" s="1141">
        <f t="shared" si="1"/>
        <v>0</v>
      </c>
    </row>
    <row r="80" spans="1:6" s="1112" customFormat="1">
      <c r="A80" s="1132" t="s">
        <v>2406</v>
      </c>
      <c r="B80" s="829" t="s">
        <v>1016</v>
      </c>
      <c r="C80" s="833" t="s">
        <v>53</v>
      </c>
      <c r="D80" s="671">
        <v>1</v>
      </c>
      <c r="E80" s="1138"/>
      <c r="F80" s="1141">
        <f t="shared" si="1"/>
        <v>0</v>
      </c>
    </row>
    <row r="81" spans="1:6" s="1112" customFormat="1">
      <c r="A81" s="1132" t="s">
        <v>2407</v>
      </c>
      <c r="B81" s="829" t="s">
        <v>1017</v>
      </c>
      <c r="C81" s="833" t="s">
        <v>53</v>
      </c>
      <c r="D81" s="671">
        <v>1</v>
      </c>
      <c r="E81" s="1138"/>
      <c r="F81" s="1141">
        <f t="shared" si="1"/>
        <v>0</v>
      </c>
    </row>
    <row r="82" spans="1:6" s="1112" customFormat="1">
      <c r="A82" s="1132" t="s">
        <v>2408</v>
      </c>
      <c r="B82" s="829" t="s">
        <v>1018</v>
      </c>
      <c r="C82" s="833" t="s">
        <v>53</v>
      </c>
      <c r="D82" s="671">
        <v>1</v>
      </c>
      <c r="E82" s="1138"/>
      <c r="F82" s="1141">
        <f t="shared" si="1"/>
        <v>0</v>
      </c>
    </row>
    <row r="83" spans="1:6" s="1112" customFormat="1">
      <c r="A83" s="1132" t="s">
        <v>2409</v>
      </c>
      <c r="B83" s="829" t="s">
        <v>1019</v>
      </c>
      <c r="C83" s="833" t="s">
        <v>53</v>
      </c>
      <c r="D83" s="671">
        <v>1</v>
      </c>
      <c r="E83" s="1138"/>
      <c r="F83" s="1141">
        <f t="shared" si="1"/>
        <v>0</v>
      </c>
    </row>
    <row r="84" spans="1:6" s="1112" customFormat="1">
      <c r="A84" s="1149"/>
      <c r="B84" s="1136" t="s">
        <v>1020</v>
      </c>
      <c r="C84" s="1150"/>
      <c r="D84" s="1150"/>
      <c r="E84" s="1138"/>
      <c r="F84" s="1141">
        <f t="shared" si="1"/>
        <v>0</v>
      </c>
    </row>
    <row r="85" spans="1:6" s="1112" customFormat="1">
      <c r="A85" s="1143"/>
      <c r="B85" s="1136" t="s">
        <v>964</v>
      </c>
      <c r="C85" s="833"/>
      <c r="D85" s="1137"/>
      <c r="E85" s="1138"/>
      <c r="F85" s="1141">
        <f t="shared" si="1"/>
        <v>0</v>
      </c>
    </row>
    <row r="86" spans="1:6" s="1112" customFormat="1" ht="15.6">
      <c r="A86" s="1132" t="s">
        <v>2409</v>
      </c>
      <c r="B86" s="601" t="s">
        <v>379</v>
      </c>
      <c r="C86" s="833" t="s">
        <v>2011</v>
      </c>
      <c r="D86" s="1137">
        <v>18</v>
      </c>
      <c r="E86" s="1138"/>
      <c r="F86" s="1141">
        <f t="shared" si="1"/>
        <v>0</v>
      </c>
    </row>
    <row r="87" spans="1:6" s="1112" customFormat="1" ht="15.6">
      <c r="A87" s="1132" t="s">
        <v>2410</v>
      </c>
      <c r="B87" s="1142" t="s">
        <v>380</v>
      </c>
      <c r="C87" s="833" t="s">
        <v>2011</v>
      </c>
      <c r="D87" s="1137">
        <v>9</v>
      </c>
      <c r="E87" s="1138"/>
      <c r="F87" s="1141">
        <f t="shared" si="1"/>
        <v>0</v>
      </c>
    </row>
    <row r="88" spans="1:6" s="1112" customFormat="1" ht="39.6">
      <c r="A88" s="1132" t="s">
        <v>2411</v>
      </c>
      <c r="B88" s="601" t="s">
        <v>965</v>
      </c>
      <c r="C88" s="833" t="s">
        <v>2011</v>
      </c>
      <c r="D88" s="1137">
        <v>27</v>
      </c>
      <c r="E88" s="1138"/>
      <c r="F88" s="1141">
        <f t="shared" si="1"/>
        <v>0</v>
      </c>
    </row>
    <row r="89" spans="1:6" s="1112" customFormat="1" ht="26.4">
      <c r="A89" s="1139"/>
      <c r="B89" s="829" t="s">
        <v>966</v>
      </c>
      <c r="C89" s="833" t="s">
        <v>2011</v>
      </c>
      <c r="D89" s="1137">
        <v>5.4</v>
      </c>
      <c r="E89" s="1138"/>
      <c r="F89" s="1141">
        <f t="shared" si="1"/>
        <v>0</v>
      </c>
    </row>
    <row r="90" spans="1:6" s="1112" customFormat="1">
      <c r="A90" s="1143"/>
      <c r="B90" s="1136" t="s">
        <v>967</v>
      </c>
      <c r="C90" s="833"/>
      <c r="D90" s="1137"/>
      <c r="E90" s="1138"/>
      <c r="F90" s="1141">
        <f t="shared" si="1"/>
        <v>0</v>
      </c>
    </row>
    <row r="91" spans="1:6" s="1112" customFormat="1">
      <c r="A91" s="1143"/>
      <c r="B91" s="1136" t="s">
        <v>130</v>
      </c>
      <c r="C91" s="1144"/>
      <c r="D91" s="1137"/>
      <c r="E91" s="1138"/>
      <c r="F91" s="1141">
        <f t="shared" si="1"/>
        <v>0</v>
      </c>
    </row>
    <row r="92" spans="1:6" s="1112" customFormat="1" ht="15.6">
      <c r="A92" s="1132" t="s">
        <v>2412</v>
      </c>
      <c r="B92" s="601" t="s">
        <v>968</v>
      </c>
      <c r="C92" s="1144" t="s">
        <v>2511</v>
      </c>
      <c r="D92" s="1137">
        <v>2.7</v>
      </c>
      <c r="E92" s="1138"/>
      <c r="F92" s="1141">
        <f t="shared" si="1"/>
        <v>0</v>
      </c>
    </row>
    <row r="93" spans="1:6" s="1112" customFormat="1">
      <c r="A93" s="1143"/>
      <c r="B93" s="1136" t="s">
        <v>132</v>
      </c>
      <c r="C93" s="1144"/>
      <c r="D93" s="1137"/>
      <c r="E93" s="1138"/>
      <c r="F93" s="1141">
        <f t="shared" si="1"/>
        <v>0</v>
      </c>
    </row>
    <row r="94" spans="1:6" s="1112" customFormat="1" ht="15.6">
      <c r="A94" s="1132" t="s">
        <v>2413</v>
      </c>
      <c r="B94" s="601" t="s">
        <v>969</v>
      </c>
      <c r="C94" s="1144" t="s">
        <v>2511</v>
      </c>
      <c r="D94" s="1137">
        <v>3.6</v>
      </c>
      <c r="E94" s="1138"/>
      <c r="F94" s="1141">
        <f t="shared" si="1"/>
        <v>0</v>
      </c>
    </row>
    <row r="95" spans="1:6" s="1112" customFormat="1" ht="15.6">
      <c r="A95" s="1132" t="s">
        <v>2414</v>
      </c>
      <c r="B95" s="601" t="s">
        <v>970</v>
      </c>
      <c r="C95" s="1144" t="s">
        <v>2511</v>
      </c>
      <c r="D95" s="1137">
        <v>7.2</v>
      </c>
      <c r="E95" s="1138"/>
      <c r="F95" s="1141">
        <f t="shared" si="1"/>
        <v>0</v>
      </c>
    </row>
    <row r="96" spans="1:6" s="1112" customFormat="1" ht="15.6">
      <c r="A96" s="1132" t="s">
        <v>2415</v>
      </c>
      <c r="B96" s="601" t="s">
        <v>971</v>
      </c>
      <c r="C96" s="1144" t="s">
        <v>2511</v>
      </c>
      <c r="D96" s="1137">
        <v>1.62</v>
      </c>
      <c r="E96" s="1138"/>
      <c r="F96" s="1141">
        <f t="shared" si="1"/>
        <v>0</v>
      </c>
    </row>
    <row r="97" spans="1:6" s="1112" customFormat="1" ht="15.6">
      <c r="A97" s="1132" t="s">
        <v>2416</v>
      </c>
      <c r="B97" s="601" t="s">
        <v>972</v>
      </c>
      <c r="C97" s="1144" t="s">
        <v>2511</v>
      </c>
      <c r="D97" s="1137">
        <v>1.62</v>
      </c>
      <c r="E97" s="1138"/>
      <c r="F97" s="1141">
        <f t="shared" si="1"/>
        <v>0</v>
      </c>
    </row>
    <row r="98" spans="1:6" s="1112" customFormat="1">
      <c r="A98" s="1143"/>
      <c r="B98" s="1136" t="s">
        <v>973</v>
      </c>
      <c r="C98" s="1144"/>
      <c r="D98" s="1137"/>
      <c r="E98" s="1138"/>
      <c r="F98" s="1141"/>
    </row>
    <row r="99" spans="1:6" s="1112" customFormat="1">
      <c r="A99" s="1143"/>
      <c r="B99" s="1144" t="s">
        <v>140</v>
      </c>
      <c r="C99" s="1144"/>
      <c r="D99" s="1137"/>
      <c r="E99" s="1138"/>
      <c r="F99" s="1141"/>
    </row>
    <row r="100" spans="1:6" s="1112" customFormat="1">
      <c r="A100" s="1143"/>
      <c r="B100" s="1144" t="s">
        <v>974</v>
      </c>
      <c r="C100" s="1144"/>
      <c r="D100" s="1137"/>
      <c r="E100" s="1138"/>
      <c r="F100" s="1141"/>
    </row>
    <row r="101" spans="1:6" s="1112" customFormat="1">
      <c r="A101" s="1143"/>
      <c r="B101" s="1136" t="s">
        <v>143</v>
      </c>
      <c r="C101" s="1144"/>
      <c r="D101" s="1137"/>
      <c r="E101" s="1138"/>
      <c r="F101" s="1141"/>
    </row>
    <row r="102" spans="1:6" s="1112" customFormat="1">
      <c r="A102" s="1132" t="s">
        <v>2417</v>
      </c>
      <c r="B102" s="601" t="s">
        <v>975</v>
      </c>
      <c r="C102" s="1144" t="s">
        <v>145</v>
      </c>
      <c r="D102" s="1137">
        <v>18</v>
      </c>
      <c r="E102" s="1138"/>
      <c r="F102" s="1141">
        <f t="shared" si="1"/>
        <v>0</v>
      </c>
    </row>
    <row r="103" spans="1:6" s="1112" customFormat="1" ht="15.6">
      <c r="A103" s="1132" t="s">
        <v>2418</v>
      </c>
      <c r="B103" s="601" t="s">
        <v>976</v>
      </c>
      <c r="C103" s="1144" t="s">
        <v>2512</v>
      </c>
      <c r="D103" s="1137">
        <v>45</v>
      </c>
      <c r="E103" s="1138"/>
      <c r="F103" s="1141">
        <f t="shared" si="1"/>
        <v>0</v>
      </c>
    </row>
    <row r="104" spans="1:6" s="1112" customFormat="1" ht="15.6">
      <c r="A104" s="1132" t="s">
        <v>2419</v>
      </c>
      <c r="B104" s="601" t="s">
        <v>977</v>
      </c>
      <c r="C104" s="1144" t="s">
        <v>2512</v>
      </c>
      <c r="D104" s="1137">
        <v>45</v>
      </c>
      <c r="E104" s="1138"/>
      <c r="F104" s="1141">
        <f t="shared" si="1"/>
        <v>0</v>
      </c>
    </row>
    <row r="105" spans="1:6" s="1112" customFormat="1">
      <c r="A105" s="1132" t="s">
        <v>2420</v>
      </c>
      <c r="B105" s="601" t="s">
        <v>978</v>
      </c>
      <c r="C105" s="1144" t="s">
        <v>145</v>
      </c>
      <c r="D105" s="1137">
        <v>18</v>
      </c>
      <c r="E105" s="1138"/>
      <c r="F105" s="1141">
        <f t="shared" si="1"/>
        <v>0</v>
      </c>
    </row>
    <row r="106" spans="1:6" s="1112" customFormat="1" ht="16.2" thickBot="1">
      <c r="A106" s="1167" t="s">
        <v>2421</v>
      </c>
      <c r="B106" s="645" t="s">
        <v>979</v>
      </c>
      <c r="C106" s="1168" t="s">
        <v>2512</v>
      </c>
      <c r="D106" s="1169">
        <v>18</v>
      </c>
      <c r="E106" s="1180"/>
      <c r="F106" s="1171">
        <f t="shared" si="1"/>
        <v>0</v>
      </c>
    </row>
    <row r="107" spans="1:6" s="719" customFormat="1" ht="14.4" thickTop="1" thickBot="1">
      <c r="A107" s="1589" t="s">
        <v>533</v>
      </c>
      <c r="B107" s="1590"/>
      <c r="C107" s="1590"/>
      <c r="D107" s="1590"/>
      <c r="E107" s="1615"/>
      <c r="F107" s="1096">
        <f>SUM(F71:F106)</f>
        <v>0</v>
      </c>
    </row>
    <row r="108" spans="1:6" s="1112" customFormat="1" ht="13.8" thickTop="1">
      <c r="A108" s="1172"/>
      <c r="B108" s="1173" t="s">
        <v>146</v>
      </c>
      <c r="C108" s="1174"/>
      <c r="D108" s="1175"/>
      <c r="E108" s="1176"/>
      <c r="F108" s="1177">
        <f t="shared" si="1"/>
        <v>0</v>
      </c>
    </row>
    <row r="109" spans="1:6" s="1112" customFormat="1" ht="15.6">
      <c r="A109" s="1132" t="s">
        <v>2422</v>
      </c>
      <c r="B109" s="601" t="s">
        <v>147</v>
      </c>
      <c r="C109" s="1144" t="s">
        <v>2512</v>
      </c>
      <c r="D109" s="1137">
        <v>18</v>
      </c>
      <c r="E109" s="1138"/>
      <c r="F109" s="1141">
        <f t="shared" si="1"/>
        <v>0</v>
      </c>
    </row>
    <row r="110" spans="1:6" s="1112" customFormat="1" ht="15.6">
      <c r="A110" s="1132" t="s">
        <v>2423</v>
      </c>
      <c r="B110" s="601" t="s">
        <v>980</v>
      </c>
      <c r="C110" s="1144" t="s">
        <v>2512</v>
      </c>
      <c r="D110" s="1137">
        <v>18</v>
      </c>
      <c r="E110" s="1138"/>
      <c r="F110" s="1141">
        <f t="shared" si="1"/>
        <v>0</v>
      </c>
    </row>
    <row r="111" spans="1:6" s="1112" customFormat="1">
      <c r="A111" s="1132" t="s">
        <v>2424</v>
      </c>
      <c r="B111" s="601" t="s">
        <v>981</v>
      </c>
      <c r="C111" s="833" t="s">
        <v>145</v>
      </c>
      <c r="D111" s="1137">
        <v>4.08</v>
      </c>
      <c r="E111" s="1138"/>
      <c r="F111" s="1141">
        <f t="shared" si="1"/>
        <v>0</v>
      </c>
    </row>
    <row r="112" spans="1:6" s="1112" customFormat="1">
      <c r="A112" s="1132" t="s">
        <v>2425</v>
      </c>
      <c r="B112" s="601" t="s">
        <v>982</v>
      </c>
      <c r="C112" s="833" t="s">
        <v>145</v>
      </c>
      <c r="D112" s="1137">
        <v>18</v>
      </c>
      <c r="E112" s="1138"/>
      <c r="F112" s="1141">
        <f t="shared" si="1"/>
        <v>0</v>
      </c>
    </row>
    <row r="113" spans="1:6" s="1112" customFormat="1">
      <c r="A113" s="1132" t="s">
        <v>2426</v>
      </c>
      <c r="B113" s="601" t="s">
        <v>983</v>
      </c>
      <c r="C113" s="1144" t="s">
        <v>53</v>
      </c>
      <c r="D113" s="1137">
        <v>1</v>
      </c>
      <c r="E113" s="1138"/>
      <c r="F113" s="1141">
        <f t="shared" si="1"/>
        <v>0</v>
      </c>
    </row>
    <row r="114" spans="1:6" s="1112" customFormat="1">
      <c r="A114" s="1132" t="s">
        <v>2427</v>
      </c>
      <c r="B114" s="601" t="s">
        <v>984</v>
      </c>
      <c r="C114" s="1144" t="s">
        <v>53</v>
      </c>
      <c r="D114" s="1137">
        <v>1</v>
      </c>
      <c r="E114" s="1138"/>
      <c r="F114" s="1141">
        <f t="shared" si="1"/>
        <v>0</v>
      </c>
    </row>
    <row r="115" spans="1:6" s="1112" customFormat="1">
      <c r="A115" s="1132" t="s">
        <v>2428</v>
      </c>
      <c r="B115" s="1142" t="s">
        <v>985</v>
      </c>
      <c r="C115" s="1144" t="s">
        <v>53</v>
      </c>
      <c r="D115" s="1137">
        <v>1</v>
      </c>
      <c r="E115" s="1138"/>
      <c r="F115" s="1141">
        <f t="shared" si="1"/>
        <v>0</v>
      </c>
    </row>
    <row r="116" spans="1:6" s="1112" customFormat="1">
      <c r="A116" s="1132" t="s">
        <v>2429</v>
      </c>
      <c r="B116" s="1142" t="s">
        <v>986</v>
      </c>
      <c r="C116" s="833" t="s">
        <v>53</v>
      </c>
      <c r="D116" s="1137">
        <v>1</v>
      </c>
      <c r="E116" s="1138"/>
      <c r="F116" s="1141">
        <f t="shared" si="1"/>
        <v>0</v>
      </c>
    </row>
    <row r="117" spans="1:6" s="1112" customFormat="1">
      <c r="A117" s="1139"/>
      <c r="B117" s="1136" t="s">
        <v>153</v>
      </c>
      <c r="C117" s="833"/>
      <c r="D117" s="1137"/>
      <c r="E117" s="1138"/>
      <c r="F117" s="1141">
        <f t="shared" si="1"/>
        <v>0</v>
      </c>
    </row>
    <row r="118" spans="1:6" s="1112" customFormat="1">
      <c r="A118" s="1143"/>
      <c r="B118" s="601" t="s">
        <v>154</v>
      </c>
      <c r="C118" s="833"/>
      <c r="D118" s="1137"/>
      <c r="E118" s="1138"/>
      <c r="F118" s="1141">
        <f t="shared" si="1"/>
        <v>0</v>
      </c>
    </row>
    <row r="119" spans="1:6" s="1112" customFormat="1">
      <c r="A119" s="1132" t="s">
        <v>2430</v>
      </c>
      <c r="B119" s="601" t="s">
        <v>987</v>
      </c>
      <c r="C119" s="833"/>
      <c r="D119" s="1145"/>
      <c r="E119" s="1138"/>
      <c r="F119" s="1141">
        <f t="shared" si="1"/>
        <v>0</v>
      </c>
    </row>
    <row r="120" spans="1:6" s="1112" customFormat="1">
      <c r="A120" s="1132" t="s">
        <v>2431</v>
      </c>
      <c r="B120" s="601" t="s">
        <v>988</v>
      </c>
      <c r="C120" s="833" t="s">
        <v>156</v>
      </c>
      <c r="D120" s="1145">
        <v>500</v>
      </c>
      <c r="E120" s="1138"/>
      <c r="F120" s="1141">
        <f t="shared" si="1"/>
        <v>0</v>
      </c>
    </row>
    <row r="121" spans="1:6" s="1112" customFormat="1">
      <c r="A121" s="1132" t="s">
        <v>2432</v>
      </c>
      <c r="B121" s="601" t="s">
        <v>989</v>
      </c>
      <c r="C121" s="833" t="s">
        <v>156</v>
      </c>
      <c r="D121" s="1145">
        <v>2500</v>
      </c>
      <c r="E121" s="1138"/>
      <c r="F121" s="1141">
        <f t="shared" si="1"/>
        <v>0</v>
      </c>
    </row>
    <row r="122" spans="1:6" s="1112" customFormat="1">
      <c r="A122" s="1132" t="s">
        <v>2433</v>
      </c>
      <c r="B122" s="601" t="s">
        <v>990</v>
      </c>
      <c r="C122" s="833" t="s">
        <v>156</v>
      </c>
      <c r="D122" s="1145">
        <v>400</v>
      </c>
      <c r="E122" s="1138"/>
      <c r="F122" s="1141">
        <f t="shared" si="1"/>
        <v>0</v>
      </c>
    </row>
    <row r="123" spans="1:6" s="1112" customFormat="1">
      <c r="A123" s="1132" t="s">
        <v>2434</v>
      </c>
      <c r="B123" s="601" t="s">
        <v>991</v>
      </c>
      <c r="C123" s="833" t="s">
        <v>156</v>
      </c>
      <c r="D123" s="1145">
        <v>100</v>
      </c>
      <c r="E123" s="1138"/>
      <c r="F123" s="1141">
        <f t="shared" si="1"/>
        <v>0</v>
      </c>
    </row>
    <row r="124" spans="1:6" s="1112" customFormat="1" ht="15.6">
      <c r="A124" s="1132" t="s">
        <v>2435</v>
      </c>
      <c r="B124" s="601" t="s">
        <v>992</v>
      </c>
      <c r="C124" s="833" t="s">
        <v>2012</v>
      </c>
      <c r="D124" s="1137">
        <v>18</v>
      </c>
      <c r="E124" s="1138"/>
      <c r="F124" s="1141">
        <f t="shared" si="1"/>
        <v>0</v>
      </c>
    </row>
    <row r="125" spans="1:6" s="1112" customFormat="1" ht="26.4">
      <c r="A125" s="1132" t="s">
        <v>2436</v>
      </c>
      <c r="B125" s="601" t="s">
        <v>993</v>
      </c>
      <c r="C125" s="833" t="s">
        <v>7</v>
      </c>
      <c r="D125" s="1137">
        <v>4</v>
      </c>
      <c r="E125" s="1138"/>
      <c r="F125" s="1141">
        <f t="shared" si="1"/>
        <v>0</v>
      </c>
    </row>
    <row r="126" spans="1:6" s="1112" customFormat="1">
      <c r="A126" s="1139"/>
      <c r="B126" s="1136" t="s">
        <v>807</v>
      </c>
      <c r="C126" s="833"/>
      <c r="D126" s="1137"/>
      <c r="E126" s="1138"/>
      <c r="F126" s="1141"/>
    </row>
    <row r="127" spans="1:6" s="1112" customFormat="1">
      <c r="A127" s="1143"/>
      <c r="B127" s="1146" t="s">
        <v>994</v>
      </c>
      <c r="C127" s="1146"/>
      <c r="D127" s="1147"/>
      <c r="E127" s="1138"/>
      <c r="F127" s="1141"/>
    </row>
    <row r="128" spans="1:6" s="1112" customFormat="1" ht="26.4">
      <c r="A128" s="1132" t="s">
        <v>2437</v>
      </c>
      <c r="B128" s="829" t="s">
        <v>1021</v>
      </c>
      <c r="C128" s="833" t="s">
        <v>53</v>
      </c>
      <c r="D128" s="671">
        <v>2</v>
      </c>
      <c r="E128" s="1138"/>
      <c r="F128" s="1141">
        <f t="shared" si="1"/>
        <v>0</v>
      </c>
    </row>
    <row r="129" spans="1:6" s="1112" customFormat="1">
      <c r="A129" s="1132" t="s">
        <v>2438</v>
      </c>
      <c r="B129" s="1148" t="s">
        <v>1022</v>
      </c>
      <c r="C129" s="833" t="s">
        <v>53</v>
      </c>
      <c r="D129" s="671">
        <v>3</v>
      </c>
      <c r="E129" s="1138"/>
      <c r="F129" s="1141">
        <f t="shared" si="1"/>
        <v>0</v>
      </c>
    </row>
    <row r="130" spans="1:6" s="1112" customFormat="1">
      <c r="A130" s="1132" t="s">
        <v>2439</v>
      </c>
      <c r="B130" s="829" t="s">
        <v>1023</v>
      </c>
      <c r="C130" s="833" t="s">
        <v>53</v>
      </c>
      <c r="D130" s="671">
        <v>2</v>
      </c>
      <c r="E130" s="1138"/>
      <c r="F130" s="1141">
        <f t="shared" si="1"/>
        <v>0</v>
      </c>
    </row>
    <row r="131" spans="1:6" s="1112" customFormat="1">
      <c r="A131" s="1132" t="s">
        <v>2440</v>
      </c>
      <c r="B131" s="829" t="s">
        <v>1024</v>
      </c>
      <c r="C131" s="833" t="s">
        <v>53</v>
      </c>
      <c r="D131" s="671">
        <v>2</v>
      </c>
      <c r="E131" s="1138"/>
      <c r="F131" s="1141">
        <f t="shared" si="1"/>
        <v>0</v>
      </c>
    </row>
    <row r="132" spans="1:6" s="1112" customFormat="1">
      <c r="A132" s="1132" t="s">
        <v>2441</v>
      </c>
      <c r="B132" s="829" t="s">
        <v>1025</v>
      </c>
      <c r="C132" s="833" t="s">
        <v>686</v>
      </c>
      <c r="D132" s="671">
        <v>40</v>
      </c>
      <c r="E132" s="1138"/>
      <c r="F132" s="1141">
        <f t="shared" si="1"/>
        <v>0</v>
      </c>
    </row>
    <row r="133" spans="1:6" s="1112" customFormat="1">
      <c r="A133" s="1132" t="s">
        <v>2442</v>
      </c>
      <c r="B133" s="829" t="s">
        <v>1026</v>
      </c>
      <c r="C133" s="833" t="s">
        <v>53</v>
      </c>
      <c r="D133" s="671">
        <v>2</v>
      </c>
      <c r="E133" s="1138"/>
      <c r="F133" s="1141">
        <f t="shared" si="1"/>
        <v>0</v>
      </c>
    </row>
    <row r="134" spans="1:6" s="1112" customFormat="1">
      <c r="A134" s="1132" t="s">
        <v>2443</v>
      </c>
      <c r="B134" s="829" t="s">
        <v>1027</v>
      </c>
      <c r="C134" s="833" t="s">
        <v>53</v>
      </c>
      <c r="D134" s="671">
        <v>1</v>
      </c>
      <c r="E134" s="1138"/>
      <c r="F134" s="1141">
        <f t="shared" si="1"/>
        <v>0</v>
      </c>
    </row>
    <row r="135" spans="1:6" s="1112" customFormat="1">
      <c r="A135" s="1139"/>
      <c r="B135" s="1146" t="s">
        <v>1002</v>
      </c>
      <c r="C135" s="1146"/>
      <c r="D135" s="671"/>
      <c r="E135" s="1138"/>
      <c r="F135" s="1141"/>
    </row>
    <row r="136" spans="1:6" s="1112" customFormat="1" ht="26.4">
      <c r="A136" s="1132" t="s">
        <v>2444</v>
      </c>
      <c r="B136" s="829" t="s">
        <v>1028</v>
      </c>
      <c r="C136" s="833" t="s">
        <v>53</v>
      </c>
      <c r="D136" s="671">
        <v>2</v>
      </c>
      <c r="E136" s="1138"/>
      <c r="F136" s="1141">
        <f t="shared" si="1"/>
        <v>0</v>
      </c>
    </row>
    <row r="137" spans="1:6" s="1112" customFormat="1">
      <c r="A137" s="1132" t="s">
        <v>2445</v>
      </c>
      <c r="B137" s="1148" t="s">
        <v>1029</v>
      </c>
      <c r="C137" s="833" t="s">
        <v>53</v>
      </c>
      <c r="D137" s="671">
        <v>2</v>
      </c>
      <c r="E137" s="1138"/>
      <c r="F137" s="1141">
        <f t="shared" ref="F137:F197" si="2">D137*E137</f>
        <v>0</v>
      </c>
    </row>
    <row r="138" spans="1:6" s="1112" customFormat="1">
      <c r="A138" s="1132" t="s">
        <v>2446</v>
      </c>
      <c r="B138" s="829" t="s">
        <v>1030</v>
      </c>
      <c r="C138" s="833" t="s">
        <v>53</v>
      </c>
      <c r="D138" s="671">
        <v>1</v>
      </c>
      <c r="E138" s="1138"/>
      <c r="F138" s="1141">
        <f t="shared" si="2"/>
        <v>0</v>
      </c>
    </row>
    <row r="139" spans="1:6" s="1112" customFormat="1">
      <c r="A139" s="1132" t="s">
        <v>2447</v>
      </c>
      <c r="B139" s="829" t="s">
        <v>1031</v>
      </c>
      <c r="C139" s="833" t="s">
        <v>53</v>
      </c>
      <c r="D139" s="671">
        <v>1</v>
      </c>
      <c r="E139" s="1138"/>
      <c r="F139" s="1141">
        <f t="shared" si="2"/>
        <v>0</v>
      </c>
    </row>
    <row r="140" spans="1:6" s="1112" customFormat="1">
      <c r="A140" s="1132" t="s">
        <v>2448</v>
      </c>
      <c r="B140" s="829" t="s">
        <v>1027</v>
      </c>
      <c r="C140" s="833" t="s">
        <v>53</v>
      </c>
      <c r="D140" s="671">
        <v>1</v>
      </c>
      <c r="E140" s="1138"/>
      <c r="F140" s="1141">
        <f t="shared" si="2"/>
        <v>0</v>
      </c>
    </row>
    <row r="141" spans="1:6" s="1112" customFormat="1">
      <c r="A141" s="1132" t="s">
        <v>2449</v>
      </c>
      <c r="B141" s="829" t="s">
        <v>1026</v>
      </c>
      <c r="C141" s="833" t="s">
        <v>53</v>
      </c>
      <c r="D141" s="671">
        <v>1</v>
      </c>
      <c r="E141" s="1138"/>
      <c r="F141" s="1141">
        <f t="shared" si="2"/>
        <v>0</v>
      </c>
    </row>
    <row r="142" spans="1:6" s="1112" customFormat="1">
      <c r="A142" s="1132" t="s">
        <v>2450</v>
      </c>
      <c r="B142" s="829" t="s">
        <v>1032</v>
      </c>
      <c r="C142" s="833" t="s">
        <v>53</v>
      </c>
      <c r="D142" s="671">
        <v>1</v>
      </c>
      <c r="E142" s="1138"/>
      <c r="F142" s="1141">
        <f t="shared" si="2"/>
        <v>0</v>
      </c>
    </row>
    <row r="143" spans="1:6" s="1112" customFormat="1" ht="13.8" thickBot="1">
      <c r="A143" s="1167" t="s">
        <v>2451</v>
      </c>
      <c r="B143" s="1178" t="s">
        <v>1033</v>
      </c>
      <c r="C143" s="1179" t="s">
        <v>53</v>
      </c>
      <c r="D143" s="694">
        <v>1</v>
      </c>
      <c r="E143" s="1180"/>
      <c r="F143" s="1171">
        <f t="shared" si="2"/>
        <v>0</v>
      </c>
    </row>
    <row r="144" spans="1:6" s="719" customFormat="1" ht="14.4" thickTop="1" thickBot="1">
      <c r="A144" s="1589" t="s">
        <v>533</v>
      </c>
      <c r="B144" s="1590"/>
      <c r="C144" s="1590"/>
      <c r="D144" s="1590"/>
      <c r="E144" s="1615"/>
      <c r="F144" s="1096">
        <f>SUM(F109:F143)</f>
        <v>0</v>
      </c>
    </row>
    <row r="145" spans="1:6" s="1112" customFormat="1" ht="13.8" thickTop="1">
      <c r="A145" s="1181"/>
      <c r="B145" s="1182" t="s">
        <v>1009</v>
      </c>
      <c r="C145" s="1183"/>
      <c r="D145" s="708"/>
      <c r="E145" s="1176"/>
      <c r="F145" s="1177">
        <f t="shared" si="2"/>
        <v>0</v>
      </c>
    </row>
    <row r="146" spans="1:6" s="1112" customFormat="1">
      <c r="A146" s="1132" t="s">
        <v>2452</v>
      </c>
      <c r="B146" s="829" t="s">
        <v>1034</v>
      </c>
      <c r="C146" s="833" t="s">
        <v>53</v>
      </c>
      <c r="D146" s="671">
        <v>1</v>
      </c>
      <c r="E146" s="1138"/>
      <c r="F146" s="1141">
        <f t="shared" si="2"/>
        <v>0</v>
      </c>
    </row>
    <row r="147" spans="1:6" s="1112" customFormat="1">
      <c r="A147" s="1132" t="s">
        <v>2453</v>
      </c>
      <c r="B147" s="829" t="s">
        <v>1035</v>
      </c>
      <c r="C147" s="833" t="s">
        <v>53</v>
      </c>
      <c r="D147" s="671">
        <v>1</v>
      </c>
      <c r="E147" s="1138"/>
      <c r="F147" s="1141">
        <f t="shared" si="2"/>
        <v>0</v>
      </c>
    </row>
    <row r="148" spans="1:6" s="1112" customFormat="1" ht="26.4">
      <c r="A148" s="1132" t="s">
        <v>2454</v>
      </c>
      <c r="B148" s="829" t="s">
        <v>1036</v>
      </c>
      <c r="C148" s="833" t="s">
        <v>53</v>
      </c>
      <c r="D148" s="671">
        <v>1</v>
      </c>
      <c r="E148" s="1138"/>
      <c r="F148" s="1141">
        <f t="shared" si="2"/>
        <v>0</v>
      </c>
    </row>
    <row r="149" spans="1:6" s="1112" customFormat="1">
      <c r="A149" s="1132" t="s">
        <v>2455</v>
      </c>
      <c r="B149" s="829" t="s">
        <v>1032</v>
      </c>
      <c r="C149" s="833" t="s">
        <v>53</v>
      </c>
      <c r="D149" s="671">
        <v>1</v>
      </c>
      <c r="E149" s="1138"/>
      <c r="F149" s="1141">
        <f t="shared" si="2"/>
        <v>0</v>
      </c>
    </row>
    <row r="150" spans="1:6" s="1112" customFormat="1">
      <c r="A150" s="1143"/>
      <c r="B150" s="1146" t="s">
        <v>1013</v>
      </c>
      <c r="C150" s="833"/>
      <c r="D150" s="671"/>
      <c r="E150" s="1138"/>
      <c r="F150" s="1141"/>
    </row>
    <row r="151" spans="1:6" s="1112" customFormat="1" ht="26.4">
      <c r="A151" s="1132" t="s">
        <v>2455</v>
      </c>
      <c r="B151" s="829" t="s">
        <v>1037</v>
      </c>
      <c r="C151" s="833" t="s">
        <v>53</v>
      </c>
      <c r="D151" s="671">
        <v>1</v>
      </c>
      <c r="E151" s="1138"/>
      <c r="F151" s="1141">
        <f t="shared" si="2"/>
        <v>0</v>
      </c>
    </row>
    <row r="152" spans="1:6" s="1112" customFormat="1">
      <c r="A152" s="1132" t="s">
        <v>2456</v>
      </c>
      <c r="B152" s="829" t="s">
        <v>1038</v>
      </c>
      <c r="C152" s="833" t="s">
        <v>53</v>
      </c>
      <c r="D152" s="671">
        <v>2</v>
      </c>
      <c r="E152" s="1138"/>
      <c r="F152" s="1141">
        <f t="shared" si="2"/>
        <v>0</v>
      </c>
    </row>
    <row r="153" spans="1:6" s="1112" customFormat="1">
      <c r="A153" s="1132" t="s">
        <v>2457</v>
      </c>
      <c r="B153" s="829" t="s">
        <v>1027</v>
      </c>
      <c r="C153" s="833" t="s">
        <v>53</v>
      </c>
      <c r="D153" s="671">
        <v>1</v>
      </c>
      <c r="E153" s="1138"/>
      <c r="F153" s="1141">
        <f t="shared" si="2"/>
        <v>0</v>
      </c>
    </row>
    <row r="154" spans="1:6" s="1112" customFormat="1">
      <c r="A154" s="1132" t="s">
        <v>2458</v>
      </c>
      <c r="B154" s="829" t="s">
        <v>1016</v>
      </c>
      <c r="C154" s="833" t="s">
        <v>53</v>
      </c>
      <c r="D154" s="671">
        <v>1</v>
      </c>
      <c r="E154" s="1138"/>
      <c r="F154" s="1141">
        <f t="shared" si="2"/>
        <v>0</v>
      </c>
    </row>
    <row r="155" spans="1:6" s="1112" customFormat="1">
      <c r="A155" s="1132" t="s">
        <v>2459</v>
      </c>
      <c r="B155" s="829" t="s">
        <v>1017</v>
      </c>
      <c r="C155" s="833" t="s">
        <v>53</v>
      </c>
      <c r="D155" s="671">
        <v>1</v>
      </c>
      <c r="E155" s="1138"/>
      <c r="F155" s="1141">
        <f t="shared" si="2"/>
        <v>0</v>
      </c>
    </row>
    <row r="156" spans="1:6" s="1112" customFormat="1">
      <c r="A156" s="1132" t="s">
        <v>2460</v>
      </c>
      <c r="B156" s="829" t="s">
        <v>1018</v>
      </c>
      <c r="C156" s="833" t="s">
        <v>53</v>
      </c>
      <c r="D156" s="671">
        <v>1</v>
      </c>
      <c r="E156" s="1138"/>
      <c r="F156" s="1141">
        <f t="shared" si="2"/>
        <v>0</v>
      </c>
    </row>
    <row r="157" spans="1:6" s="1112" customFormat="1">
      <c r="A157" s="1132" t="s">
        <v>2461</v>
      </c>
      <c r="B157" s="829" t="s">
        <v>1019</v>
      </c>
      <c r="C157" s="833" t="s">
        <v>53</v>
      </c>
      <c r="D157" s="671">
        <v>1</v>
      </c>
      <c r="E157" s="1138"/>
      <c r="F157" s="1141">
        <f t="shared" si="2"/>
        <v>0</v>
      </c>
    </row>
    <row r="158" spans="1:6" s="1118" customFormat="1">
      <c r="A158" s="606"/>
      <c r="B158" s="1151" t="s">
        <v>1039</v>
      </c>
      <c r="C158" s="1131"/>
      <c r="D158" s="1131"/>
      <c r="E158" s="1138"/>
      <c r="F158" s="1141">
        <f t="shared" si="2"/>
        <v>0</v>
      </c>
    </row>
    <row r="159" spans="1:6" s="1119" customFormat="1">
      <c r="A159" s="1152"/>
      <c r="B159" s="1153" t="s">
        <v>1040</v>
      </c>
      <c r="C159" s="1154"/>
      <c r="D159" s="1154"/>
      <c r="E159" s="1138"/>
      <c r="F159" s="1141">
        <f t="shared" si="2"/>
        <v>0</v>
      </c>
    </row>
    <row r="160" spans="1:6" s="1119" customFormat="1" ht="26.4">
      <c r="A160" s="1132" t="s">
        <v>2462</v>
      </c>
      <c r="B160" s="1155" t="s">
        <v>1041</v>
      </c>
      <c r="C160" s="1156"/>
      <c r="D160" s="827"/>
      <c r="E160" s="1138"/>
      <c r="F160" s="1141">
        <f t="shared" si="2"/>
        <v>0</v>
      </c>
    </row>
    <row r="161" spans="1:6" s="1119" customFormat="1">
      <c r="A161" s="827"/>
      <c r="B161" s="1157" t="s">
        <v>700</v>
      </c>
      <c r="C161" s="1156"/>
      <c r="D161" s="827"/>
      <c r="E161" s="1138"/>
      <c r="F161" s="1141">
        <f t="shared" si="2"/>
        <v>0</v>
      </c>
    </row>
    <row r="162" spans="1:6" s="1119" customFormat="1" ht="15.6">
      <c r="A162" s="1132" t="s">
        <v>2463</v>
      </c>
      <c r="B162" s="1155" t="s">
        <v>701</v>
      </c>
      <c r="C162" s="1156" t="s">
        <v>1613</v>
      </c>
      <c r="D162" s="821">
        <f>8*4*2</f>
        <v>64</v>
      </c>
      <c r="E162" s="1138"/>
      <c r="F162" s="1141">
        <f t="shared" si="2"/>
        <v>0</v>
      </c>
    </row>
    <row r="163" spans="1:6" s="1119" customFormat="1" ht="15.6">
      <c r="A163" s="1132" t="s">
        <v>2464</v>
      </c>
      <c r="B163" s="1155" t="s">
        <v>702</v>
      </c>
      <c r="C163" s="1156" t="s">
        <v>1613</v>
      </c>
      <c r="D163" s="821">
        <f>0.9*4*2</f>
        <v>7.2</v>
      </c>
      <c r="E163" s="1138"/>
      <c r="F163" s="1141">
        <f t="shared" si="2"/>
        <v>0</v>
      </c>
    </row>
    <row r="164" spans="1:6" s="1119" customFormat="1">
      <c r="A164" s="827"/>
      <c r="B164" s="1157" t="s">
        <v>703</v>
      </c>
      <c r="C164" s="1156"/>
      <c r="D164" s="821"/>
      <c r="E164" s="1138"/>
      <c r="F164" s="1141">
        <f t="shared" si="2"/>
        <v>0</v>
      </c>
    </row>
    <row r="165" spans="1:6" s="1119" customFormat="1" ht="26.4">
      <c r="A165" s="827"/>
      <c r="B165" s="1155" t="s">
        <v>704</v>
      </c>
      <c r="C165" s="1156"/>
      <c r="D165" s="821"/>
      <c r="E165" s="1138"/>
      <c r="F165" s="1141">
        <f t="shared" si="2"/>
        <v>0</v>
      </c>
    </row>
    <row r="166" spans="1:6" s="1119" customFormat="1" ht="15.6">
      <c r="A166" s="1132" t="s">
        <v>2465</v>
      </c>
      <c r="B166" s="1155" t="s">
        <v>705</v>
      </c>
      <c r="C166" s="1156" t="s">
        <v>1613</v>
      </c>
      <c r="D166" s="823">
        <f>0.9*4*2</f>
        <v>7.2</v>
      </c>
      <c r="E166" s="1138"/>
      <c r="F166" s="1141">
        <f t="shared" si="2"/>
        <v>0</v>
      </c>
    </row>
    <row r="167" spans="1:6" s="1119" customFormat="1" ht="15.6">
      <c r="A167" s="1132" t="s">
        <v>2466</v>
      </c>
      <c r="B167" s="1155" t="s">
        <v>706</v>
      </c>
      <c r="C167" s="1156" t="s">
        <v>1613</v>
      </c>
      <c r="D167" s="823">
        <f>0.9*4*2</f>
        <v>7.2</v>
      </c>
      <c r="E167" s="1138"/>
      <c r="F167" s="1141">
        <f t="shared" si="2"/>
        <v>0</v>
      </c>
    </row>
    <row r="168" spans="1:6" s="1119" customFormat="1">
      <c r="A168" s="827"/>
      <c r="B168" s="1157" t="s">
        <v>412</v>
      </c>
      <c r="C168" s="1156"/>
      <c r="D168" s="821"/>
      <c r="E168" s="1138"/>
      <c r="F168" s="1141">
        <f t="shared" si="2"/>
        <v>0</v>
      </c>
    </row>
    <row r="169" spans="1:6" s="1119" customFormat="1" ht="26.4">
      <c r="A169" s="1132" t="s">
        <v>2467</v>
      </c>
      <c r="B169" s="829" t="s">
        <v>707</v>
      </c>
      <c r="C169" s="1158" t="s">
        <v>156</v>
      </c>
      <c r="D169" s="825">
        <f>80*4*2</f>
        <v>640</v>
      </c>
      <c r="E169" s="1138"/>
      <c r="F169" s="1141">
        <f t="shared" si="2"/>
        <v>0</v>
      </c>
    </row>
    <row r="170" spans="1:6" s="1119" customFormat="1">
      <c r="A170" s="827"/>
      <c r="B170" s="1157" t="s">
        <v>708</v>
      </c>
      <c r="C170" s="1156"/>
      <c r="D170" s="821"/>
      <c r="E170" s="1138"/>
      <c r="F170" s="1141">
        <f t="shared" si="2"/>
        <v>0</v>
      </c>
    </row>
    <row r="171" spans="1:6" s="1119" customFormat="1" ht="15.6">
      <c r="A171" s="1132" t="s">
        <v>2468</v>
      </c>
      <c r="B171" s="1155" t="s">
        <v>709</v>
      </c>
      <c r="C171" s="1156" t="s">
        <v>1612</v>
      </c>
      <c r="D171" s="821">
        <f>20*4*2</f>
        <v>160</v>
      </c>
      <c r="E171" s="1138"/>
      <c r="F171" s="1141">
        <f t="shared" si="2"/>
        <v>0</v>
      </c>
    </row>
    <row r="172" spans="1:6" s="1119" customFormat="1" ht="15.6">
      <c r="A172" s="1132" t="s">
        <v>2469</v>
      </c>
      <c r="B172" s="1155" t="s">
        <v>710</v>
      </c>
      <c r="C172" s="1156" t="s">
        <v>1612</v>
      </c>
      <c r="D172" s="821">
        <f>20*4*2</f>
        <v>160</v>
      </c>
      <c r="E172" s="1138"/>
      <c r="F172" s="1141">
        <f t="shared" si="2"/>
        <v>0</v>
      </c>
    </row>
    <row r="173" spans="1:6" s="1119" customFormat="1" ht="15.6">
      <c r="A173" s="1132" t="s">
        <v>2470</v>
      </c>
      <c r="B173" s="1155" t="s">
        <v>806</v>
      </c>
      <c r="C173" s="1156" t="s">
        <v>1612</v>
      </c>
      <c r="D173" s="821">
        <f>20*4*2</f>
        <v>160</v>
      </c>
      <c r="E173" s="1138"/>
      <c r="F173" s="1141">
        <f t="shared" si="2"/>
        <v>0</v>
      </c>
    </row>
    <row r="174" spans="1:6" s="1119" customFormat="1">
      <c r="A174" s="827"/>
      <c r="B174" s="1157" t="s">
        <v>712</v>
      </c>
      <c r="C174" s="1156"/>
      <c r="D174" s="821"/>
      <c r="E174" s="1138"/>
      <c r="F174" s="1141">
        <f t="shared" si="2"/>
        <v>0</v>
      </c>
    </row>
    <row r="175" spans="1:6" s="1119" customFormat="1" ht="40.200000000000003" thickBot="1">
      <c r="A175" s="1167" t="s">
        <v>2471</v>
      </c>
      <c r="B175" s="1184" t="s">
        <v>713</v>
      </c>
      <c r="C175" s="1185" t="s">
        <v>7</v>
      </c>
      <c r="D175" s="1186">
        <v>4</v>
      </c>
      <c r="E175" s="1180"/>
      <c r="F175" s="1171">
        <f t="shared" si="2"/>
        <v>0</v>
      </c>
    </row>
    <row r="176" spans="1:6" s="719" customFormat="1" ht="14.4" thickTop="1" thickBot="1">
      <c r="A176" s="1589" t="s">
        <v>533</v>
      </c>
      <c r="B176" s="1590"/>
      <c r="C176" s="1590"/>
      <c r="D176" s="1590"/>
      <c r="E176" s="1615"/>
      <c r="F176" s="1096">
        <f>SUM(F145:F175)</f>
        <v>0</v>
      </c>
    </row>
    <row r="177" spans="1:6" s="1119" customFormat="1" ht="13.8" thickTop="1">
      <c r="A177" s="855"/>
      <c r="B177" s="1187" t="s">
        <v>714</v>
      </c>
      <c r="C177" s="1188"/>
      <c r="D177" s="879"/>
      <c r="E177" s="1176"/>
      <c r="F177" s="1177">
        <f t="shared" si="2"/>
        <v>0</v>
      </c>
    </row>
    <row r="178" spans="1:6" s="1119" customFormat="1">
      <c r="A178" s="1132" t="s">
        <v>2472</v>
      </c>
      <c r="B178" s="1155" t="s">
        <v>715</v>
      </c>
      <c r="C178" s="1156" t="s">
        <v>7</v>
      </c>
      <c r="D178" s="821">
        <v>4</v>
      </c>
      <c r="E178" s="1138"/>
      <c r="F178" s="1141">
        <f t="shared" si="2"/>
        <v>0</v>
      </c>
    </row>
    <row r="179" spans="1:6" s="1119" customFormat="1">
      <c r="A179" s="1159"/>
      <c r="B179" s="1157" t="s">
        <v>716</v>
      </c>
      <c r="C179" s="1156"/>
      <c r="D179" s="821"/>
      <c r="E179" s="1138"/>
      <c r="F179" s="1141">
        <f t="shared" si="2"/>
        <v>0</v>
      </c>
    </row>
    <row r="180" spans="1:6" s="1119" customFormat="1" ht="15.6">
      <c r="A180" s="1132" t="s">
        <v>2473</v>
      </c>
      <c r="B180" s="1155" t="s">
        <v>1042</v>
      </c>
      <c r="C180" s="1156" t="s">
        <v>1612</v>
      </c>
      <c r="D180" s="821">
        <f>4*8*2</f>
        <v>64</v>
      </c>
      <c r="E180" s="1138"/>
      <c r="F180" s="1141">
        <f t="shared" si="2"/>
        <v>0</v>
      </c>
    </row>
    <row r="181" spans="1:6" s="1119" customFormat="1" ht="26.4">
      <c r="A181" s="1132" t="s">
        <v>2474</v>
      </c>
      <c r="B181" s="1155" t="s">
        <v>718</v>
      </c>
      <c r="C181" s="1156" t="s">
        <v>1612</v>
      </c>
      <c r="D181" s="821">
        <f>16*8*2</f>
        <v>256</v>
      </c>
      <c r="E181" s="1138"/>
      <c r="F181" s="1141">
        <f t="shared" si="2"/>
        <v>0</v>
      </c>
    </row>
    <row r="182" spans="1:6" s="1119" customFormat="1">
      <c r="A182" s="1159"/>
      <c r="B182" s="1160" t="s">
        <v>719</v>
      </c>
      <c r="C182" s="827"/>
      <c r="D182" s="827"/>
      <c r="E182" s="828"/>
      <c r="F182" s="1141">
        <f t="shared" si="2"/>
        <v>0</v>
      </c>
    </row>
    <row r="183" spans="1:6" s="1119" customFormat="1">
      <c r="A183" s="1159"/>
      <c r="B183" s="1160" t="s">
        <v>1043</v>
      </c>
      <c r="C183" s="827"/>
      <c r="D183" s="827"/>
      <c r="E183" s="828"/>
      <c r="F183" s="1141">
        <f t="shared" si="2"/>
        <v>0</v>
      </c>
    </row>
    <row r="184" spans="1:6" s="1119" customFormat="1" ht="26.4">
      <c r="A184" s="1159"/>
      <c r="B184" s="1160" t="s">
        <v>720</v>
      </c>
      <c r="C184" s="827"/>
      <c r="D184" s="827"/>
      <c r="E184" s="828"/>
      <c r="F184" s="1141">
        <f t="shared" si="2"/>
        <v>0</v>
      </c>
    </row>
    <row r="185" spans="1:6" s="1119" customFormat="1">
      <c r="A185" s="1132" t="s">
        <v>2474</v>
      </c>
      <c r="B185" s="827" t="s">
        <v>1044</v>
      </c>
      <c r="C185" s="827" t="s">
        <v>7</v>
      </c>
      <c r="D185" s="827">
        <v>4</v>
      </c>
      <c r="E185" s="828"/>
      <c r="F185" s="1141">
        <f t="shared" si="2"/>
        <v>0</v>
      </c>
    </row>
    <row r="186" spans="1:6" s="1119" customFormat="1">
      <c r="A186" s="1132" t="s">
        <v>2475</v>
      </c>
      <c r="B186" s="827" t="s">
        <v>1045</v>
      </c>
      <c r="C186" s="827" t="s">
        <v>7</v>
      </c>
      <c r="D186" s="827">
        <v>2</v>
      </c>
      <c r="E186" s="828"/>
      <c r="F186" s="1141">
        <f t="shared" si="2"/>
        <v>0</v>
      </c>
    </row>
    <row r="187" spans="1:6" s="1119" customFormat="1">
      <c r="A187" s="1132" t="s">
        <v>2476</v>
      </c>
      <c r="B187" s="827" t="s">
        <v>1046</v>
      </c>
      <c r="C187" s="827" t="s">
        <v>7</v>
      </c>
      <c r="D187" s="827">
        <v>1</v>
      </c>
      <c r="E187" s="828"/>
      <c r="F187" s="1141">
        <f t="shared" si="2"/>
        <v>0</v>
      </c>
    </row>
    <row r="188" spans="1:6" s="1119" customFormat="1" ht="26.4">
      <c r="A188" s="1132" t="s">
        <v>2477</v>
      </c>
      <c r="B188" s="829" t="s">
        <v>1047</v>
      </c>
      <c r="C188" s="827" t="s">
        <v>7</v>
      </c>
      <c r="D188" s="827">
        <v>1</v>
      </c>
      <c r="E188" s="828"/>
      <c r="F188" s="1141">
        <f t="shared" si="2"/>
        <v>0</v>
      </c>
    </row>
    <row r="189" spans="1:6" s="1119" customFormat="1">
      <c r="A189" s="1132" t="s">
        <v>2478</v>
      </c>
      <c r="B189" s="827" t="s">
        <v>1048</v>
      </c>
      <c r="C189" s="827" t="s">
        <v>7</v>
      </c>
      <c r="D189" s="827">
        <v>1</v>
      </c>
      <c r="E189" s="828"/>
      <c r="F189" s="1141">
        <f t="shared" si="2"/>
        <v>0</v>
      </c>
    </row>
    <row r="190" spans="1:6" s="1119" customFormat="1">
      <c r="A190" s="1132" t="s">
        <v>2479</v>
      </c>
      <c r="B190" s="827" t="s">
        <v>726</v>
      </c>
      <c r="C190" s="827" t="s">
        <v>7</v>
      </c>
      <c r="D190" s="827">
        <v>1</v>
      </c>
      <c r="E190" s="828"/>
      <c r="F190" s="1141">
        <f t="shared" si="2"/>
        <v>0</v>
      </c>
    </row>
    <row r="191" spans="1:6" s="1119" customFormat="1">
      <c r="A191" s="1132" t="s">
        <v>2480</v>
      </c>
      <c r="B191" s="827" t="s">
        <v>727</v>
      </c>
      <c r="C191" s="827" t="s">
        <v>7</v>
      </c>
      <c r="D191" s="827">
        <v>1</v>
      </c>
      <c r="E191" s="828"/>
      <c r="F191" s="1141">
        <f t="shared" si="2"/>
        <v>0</v>
      </c>
    </row>
    <row r="192" spans="1:6" s="1119" customFormat="1">
      <c r="A192" s="1132" t="s">
        <v>2481</v>
      </c>
      <c r="B192" s="827" t="s">
        <v>1049</v>
      </c>
      <c r="C192" s="827" t="s">
        <v>7</v>
      </c>
      <c r="D192" s="827">
        <v>1</v>
      </c>
      <c r="E192" s="828"/>
      <c r="F192" s="1141">
        <f t="shared" si="2"/>
        <v>0</v>
      </c>
    </row>
    <row r="193" spans="1:6" s="1119" customFormat="1" ht="26.4">
      <c r="A193" s="1132" t="s">
        <v>2482</v>
      </c>
      <c r="B193" s="827" t="s">
        <v>1050</v>
      </c>
      <c r="C193" s="827" t="s">
        <v>7</v>
      </c>
      <c r="D193" s="827">
        <v>1</v>
      </c>
      <c r="E193" s="828"/>
      <c r="F193" s="1141">
        <f t="shared" si="2"/>
        <v>0</v>
      </c>
    </row>
    <row r="194" spans="1:6" s="1119" customFormat="1" ht="26.4">
      <c r="A194" s="1132" t="s">
        <v>2483</v>
      </c>
      <c r="B194" s="827" t="s">
        <v>1051</v>
      </c>
      <c r="C194" s="827" t="s">
        <v>7</v>
      </c>
      <c r="D194" s="827">
        <v>1</v>
      </c>
      <c r="E194" s="828"/>
      <c r="F194" s="1141">
        <f t="shared" si="2"/>
        <v>0</v>
      </c>
    </row>
    <row r="195" spans="1:6" s="1119" customFormat="1">
      <c r="A195" s="1132" t="s">
        <v>2484</v>
      </c>
      <c r="B195" s="827" t="s">
        <v>1052</v>
      </c>
      <c r="C195" s="827" t="s">
        <v>7</v>
      </c>
      <c r="D195" s="827">
        <v>1</v>
      </c>
      <c r="E195" s="828"/>
      <c r="F195" s="1141">
        <f t="shared" si="2"/>
        <v>0</v>
      </c>
    </row>
    <row r="196" spans="1:6" s="1119" customFormat="1">
      <c r="A196" s="1132" t="s">
        <v>2485</v>
      </c>
      <c r="B196" s="827" t="s">
        <v>1053</v>
      </c>
      <c r="C196" s="827" t="s">
        <v>7</v>
      </c>
      <c r="D196" s="827">
        <v>4</v>
      </c>
      <c r="E196" s="828"/>
      <c r="F196" s="1141">
        <f t="shared" si="2"/>
        <v>0</v>
      </c>
    </row>
    <row r="197" spans="1:6" s="1119" customFormat="1">
      <c r="A197" s="1159"/>
      <c r="B197" s="1160" t="s">
        <v>1054</v>
      </c>
      <c r="C197" s="827"/>
      <c r="D197" s="827"/>
      <c r="E197" s="828"/>
      <c r="F197" s="1141">
        <f t="shared" si="2"/>
        <v>0</v>
      </c>
    </row>
    <row r="198" spans="1:6" s="1119" customFormat="1" ht="26.4">
      <c r="A198" s="1159"/>
      <c r="B198" s="1160" t="s">
        <v>720</v>
      </c>
      <c r="C198" s="827"/>
      <c r="D198" s="827"/>
      <c r="E198" s="828"/>
      <c r="F198" s="1141">
        <f t="shared" ref="F198:F225" si="3">D198*E198</f>
        <v>0</v>
      </c>
    </row>
    <row r="199" spans="1:6" s="1119" customFormat="1" ht="13.8" thickBot="1">
      <c r="A199" s="1167" t="s">
        <v>2486</v>
      </c>
      <c r="B199" s="841" t="s">
        <v>1055</v>
      </c>
      <c r="C199" s="841" t="s">
        <v>7</v>
      </c>
      <c r="D199" s="841">
        <v>4</v>
      </c>
      <c r="E199" s="842"/>
      <c r="F199" s="1171">
        <f t="shared" si="3"/>
        <v>0</v>
      </c>
    </row>
    <row r="200" spans="1:6" s="719" customFormat="1" ht="14.4" thickTop="1" thickBot="1">
      <c r="A200" s="1589" t="s">
        <v>533</v>
      </c>
      <c r="B200" s="1590"/>
      <c r="C200" s="1590"/>
      <c r="D200" s="1590"/>
      <c r="E200" s="1615"/>
      <c r="F200" s="1096">
        <f>SUM(F177:F199)</f>
        <v>0</v>
      </c>
    </row>
    <row r="201" spans="1:6" s="1119" customFormat="1" ht="13.8" thickTop="1">
      <c r="A201" s="1189" t="s">
        <v>2487</v>
      </c>
      <c r="B201" s="855" t="s">
        <v>1056</v>
      </c>
      <c r="C201" s="855" t="s">
        <v>7</v>
      </c>
      <c r="D201" s="855">
        <v>2</v>
      </c>
      <c r="E201" s="856"/>
      <c r="F201" s="1177">
        <f t="shared" si="3"/>
        <v>0</v>
      </c>
    </row>
    <row r="202" spans="1:6" s="1119" customFormat="1">
      <c r="A202" s="1132" t="s">
        <v>2489</v>
      </c>
      <c r="B202" s="827" t="s">
        <v>1057</v>
      </c>
      <c r="C202" s="827" t="s">
        <v>7</v>
      </c>
      <c r="D202" s="827">
        <v>1</v>
      </c>
      <c r="E202" s="828"/>
      <c r="F202" s="1141">
        <f t="shared" si="3"/>
        <v>0</v>
      </c>
    </row>
    <row r="203" spans="1:6" s="1119" customFormat="1" ht="26.4">
      <c r="A203" s="1132" t="s">
        <v>2488</v>
      </c>
      <c r="B203" s="829" t="s">
        <v>1058</v>
      </c>
      <c r="C203" s="827" t="s">
        <v>7</v>
      </c>
      <c r="D203" s="827">
        <v>1</v>
      </c>
      <c r="E203" s="828"/>
      <c r="F203" s="1141">
        <f t="shared" si="3"/>
        <v>0</v>
      </c>
    </row>
    <row r="204" spans="1:6" s="1119" customFormat="1">
      <c r="A204" s="1132" t="s">
        <v>2490</v>
      </c>
      <c r="B204" s="827" t="s">
        <v>1059</v>
      </c>
      <c r="C204" s="827" t="s">
        <v>7</v>
      </c>
      <c r="D204" s="827">
        <v>1</v>
      </c>
      <c r="E204" s="828"/>
      <c r="F204" s="1141">
        <f t="shared" si="3"/>
        <v>0</v>
      </c>
    </row>
    <row r="205" spans="1:6" s="1119" customFormat="1">
      <c r="A205" s="1132" t="s">
        <v>2491</v>
      </c>
      <c r="B205" s="827" t="s">
        <v>726</v>
      </c>
      <c r="C205" s="827" t="s">
        <v>7</v>
      </c>
      <c r="D205" s="827">
        <v>1</v>
      </c>
      <c r="E205" s="828"/>
      <c r="F205" s="1141">
        <f t="shared" si="3"/>
        <v>0</v>
      </c>
    </row>
    <row r="206" spans="1:6" s="1119" customFormat="1">
      <c r="A206" s="1132" t="s">
        <v>2492</v>
      </c>
      <c r="B206" s="827" t="s">
        <v>727</v>
      </c>
      <c r="C206" s="827" t="s">
        <v>7</v>
      </c>
      <c r="D206" s="827">
        <v>1</v>
      </c>
      <c r="E206" s="828"/>
      <c r="F206" s="1141">
        <f t="shared" si="3"/>
        <v>0</v>
      </c>
    </row>
    <row r="207" spans="1:6" s="1119" customFormat="1">
      <c r="A207" s="1132" t="s">
        <v>2493</v>
      </c>
      <c r="B207" s="827" t="s">
        <v>1060</v>
      </c>
      <c r="C207" s="827" t="s">
        <v>7</v>
      </c>
      <c r="D207" s="827">
        <v>1</v>
      </c>
      <c r="E207" s="828"/>
      <c r="F207" s="1141">
        <f t="shared" si="3"/>
        <v>0</v>
      </c>
    </row>
    <row r="208" spans="1:6" s="1119" customFormat="1" ht="26.4">
      <c r="A208" s="1132" t="s">
        <v>2494</v>
      </c>
      <c r="B208" s="827" t="s">
        <v>1061</v>
      </c>
      <c r="C208" s="827" t="s">
        <v>7</v>
      </c>
      <c r="D208" s="827">
        <v>1</v>
      </c>
      <c r="E208" s="828"/>
      <c r="F208" s="1141">
        <f t="shared" si="3"/>
        <v>0</v>
      </c>
    </row>
    <row r="209" spans="1:6" s="1119" customFormat="1" ht="26.4">
      <c r="A209" s="1132" t="s">
        <v>2495</v>
      </c>
      <c r="B209" s="827" t="s">
        <v>1062</v>
      </c>
      <c r="C209" s="827" t="s">
        <v>7</v>
      </c>
      <c r="D209" s="827">
        <v>1</v>
      </c>
      <c r="E209" s="828"/>
      <c r="F209" s="1141">
        <f t="shared" si="3"/>
        <v>0</v>
      </c>
    </row>
    <row r="210" spans="1:6" s="1119" customFormat="1">
      <c r="A210" s="1132" t="s">
        <v>2496</v>
      </c>
      <c r="B210" s="827" t="s">
        <v>1063</v>
      </c>
      <c r="C210" s="827" t="s">
        <v>7</v>
      </c>
      <c r="D210" s="827">
        <v>1</v>
      </c>
      <c r="E210" s="828"/>
      <c r="F210" s="1141">
        <f t="shared" si="3"/>
        <v>0</v>
      </c>
    </row>
    <row r="211" spans="1:6" s="1119" customFormat="1">
      <c r="A211" s="1132" t="s">
        <v>2497</v>
      </c>
      <c r="B211" s="827" t="s">
        <v>1064</v>
      </c>
      <c r="C211" s="827" t="s">
        <v>7</v>
      </c>
      <c r="D211" s="827">
        <v>4</v>
      </c>
      <c r="E211" s="828"/>
      <c r="F211" s="1141">
        <f t="shared" si="3"/>
        <v>0</v>
      </c>
    </row>
    <row r="212" spans="1:6" s="1119" customFormat="1">
      <c r="A212" s="827"/>
      <c r="B212" s="1160" t="s">
        <v>1065</v>
      </c>
      <c r="C212" s="827"/>
      <c r="D212" s="827"/>
      <c r="E212" s="828"/>
      <c r="F212" s="1141">
        <f t="shared" si="3"/>
        <v>0</v>
      </c>
    </row>
    <row r="213" spans="1:6" s="1119" customFormat="1" ht="26.4">
      <c r="A213" s="1159"/>
      <c r="B213" s="1160" t="s">
        <v>720</v>
      </c>
      <c r="C213" s="827"/>
      <c r="D213" s="827"/>
      <c r="E213" s="828"/>
      <c r="F213" s="1141">
        <f t="shared" si="3"/>
        <v>0</v>
      </c>
    </row>
    <row r="214" spans="1:6" s="1119" customFormat="1">
      <c r="A214" s="1132" t="s">
        <v>2498</v>
      </c>
      <c r="B214" s="827" t="s">
        <v>1066</v>
      </c>
      <c r="C214" s="827" t="s">
        <v>7</v>
      </c>
      <c r="D214" s="827">
        <v>4</v>
      </c>
      <c r="E214" s="828"/>
      <c r="F214" s="1141">
        <f t="shared" si="3"/>
        <v>0</v>
      </c>
    </row>
    <row r="215" spans="1:6" s="1119" customFormat="1">
      <c r="A215" s="1132" t="s">
        <v>2499</v>
      </c>
      <c r="B215" s="827" t="s">
        <v>1067</v>
      </c>
      <c r="C215" s="827" t="s">
        <v>7</v>
      </c>
      <c r="D215" s="827">
        <v>2</v>
      </c>
      <c r="E215" s="828"/>
      <c r="F215" s="1141">
        <f t="shared" si="3"/>
        <v>0</v>
      </c>
    </row>
    <row r="216" spans="1:6" s="1119" customFormat="1">
      <c r="A216" s="1132" t="s">
        <v>2500</v>
      </c>
      <c r="B216" s="827" t="s">
        <v>1068</v>
      </c>
      <c r="C216" s="827" t="s">
        <v>7</v>
      </c>
      <c r="D216" s="827">
        <v>1</v>
      </c>
      <c r="E216" s="828"/>
      <c r="F216" s="1141">
        <f t="shared" si="3"/>
        <v>0</v>
      </c>
    </row>
    <row r="217" spans="1:6" s="1119" customFormat="1" ht="26.4">
      <c r="A217" s="1132" t="s">
        <v>2501</v>
      </c>
      <c r="B217" s="829" t="s">
        <v>1069</v>
      </c>
      <c r="C217" s="827" t="s">
        <v>7</v>
      </c>
      <c r="D217" s="827">
        <v>1</v>
      </c>
      <c r="E217" s="828"/>
      <c r="F217" s="1141">
        <f t="shared" si="3"/>
        <v>0</v>
      </c>
    </row>
    <row r="218" spans="1:6" s="1119" customFormat="1">
      <c r="A218" s="1132" t="s">
        <v>2502</v>
      </c>
      <c r="B218" s="827" t="s">
        <v>1070</v>
      </c>
      <c r="C218" s="827" t="s">
        <v>7</v>
      </c>
      <c r="D218" s="827">
        <v>1</v>
      </c>
      <c r="E218" s="828"/>
      <c r="F218" s="1141">
        <f t="shared" si="3"/>
        <v>0</v>
      </c>
    </row>
    <row r="219" spans="1:6" s="1119" customFormat="1">
      <c r="A219" s="1132" t="s">
        <v>2503</v>
      </c>
      <c r="B219" s="827" t="s">
        <v>1071</v>
      </c>
      <c r="C219" s="827" t="s">
        <v>7</v>
      </c>
      <c r="D219" s="827">
        <v>1</v>
      </c>
      <c r="E219" s="828"/>
      <c r="F219" s="1141">
        <f t="shared" si="3"/>
        <v>0</v>
      </c>
    </row>
    <row r="220" spans="1:6" s="1119" customFormat="1">
      <c r="A220" s="1132" t="s">
        <v>2504</v>
      </c>
      <c r="B220" s="827" t="s">
        <v>1072</v>
      </c>
      <c r="C220" s="827" t="s">
        <v>7</v>
      </c>
      <c r="D220" s="827">
        <v>1</v>
      </c>
      <c r="E220" s="828"/>
      <c r="F220" s="1141">
        <f t="shared" si="3"/>
        <v>0</v>
      </c>
    </row>
    <row r="221" spans="1:6" s="1119" customFormat="1">
      <c r="A221" s="1132" t="s">
        <v>2505</v>
      </c>
      <c r="B221" s="827" t="s">
        <v>1073</v>
      </c>
      <c r="C221" s="827" t="s">
        <v>7</v>
      </c>
      <c r="D221" s="827">
        <v>1</v>
      </c>
      <c r="E221" s="828"/>
      <c r="F221" s="1141">
        <f t="shared" si="3"/>
        <v>0</v>
      </c>
    </row>
    <row r="222" spans="1:6" s="1119" customFormat="1" ht="26.4">
      <c r="A222" s="1132" t="s">
        <v>2506</v>
      </c>
      <c r="B222" s="827" t="s">
        <v>1074</v>
      </c>
      <c r="C222" s="827" t="s">
        <v>7</v>
      </c>
      <c r="D222" s="827">
        <v>1</v>
      </c>
      <c r="E222" s="828"/>
      <c r="F222" s="1141">
        <f t="shared" si="3"/>
        <v>0</v>
      </c>
    </row>
    <row r="223" spans="1:6" s="1119" customFormat="1" ht="26.4">
      <c r="A223" s="1132" t="s">
        <v>2507</v>
      </c>
      <c r="B223" s="827" t="s">
        <v>1075</v>
      </c>
      <c r="C223" s="827" t="s">
        <v>7</v>
      </c>
      <c r="D223" s="827">
        <v>1</v>
      </c>
      <c r="E223" s="828"/>
      <c r="F223" s="1141">
        <f t="shared" si="3"/>
        <v>0</v>
      </c>
    </row>
    <row r="224" spans="1:6" s="1119" customFormat="1">
      <c r="A224" s="1132" t="s">
        <v>2508</v>
      </c>
      <c r="B224" s="827" t="s">
        <v>1076</v>
      </c>
      <c r="C224" s="827" t="s">
        <v>7</v>
      </c>
      <c r="D224" s="827">
        <v>1</v>
      </c>
      <c r="E224" s="828"/>
      <c r="F224" s="1141">
        <f t="shared" si="3"/>
        <v>0</v>
      </c>
    </row>
    <row r="225" spans="1:6" s="1119" customFormat="1" ht="13.8" thickBot="1">
      <c r="A225" s="1167" t="s">
        <v>2509</v>
      </c>
      <c r="B225" s="841" t="s">
        <v>1077</v>
      </c>
      <c r="C225" s="841" t="s">
        <v>7</v>
      </c>
      <c r="D225" s="841">
        <v>4</v>
      </c>
      <c r="E225" s="842"/>
      <c r="F225" s="1171">
        <f t="shared" si="3"/>
        <v>0</v>
      </c>
    </row>
    <row r="226" spans="1:6" s="719" customFormat="1" ht="14.4" thickTop="1" thickBot="1">
      <c r="A226" s="1589" t="s">
        <v>533</v>
      </c>
      <c r="B226" s="1590"/>
      <c r="C226" s="1590"/>
      <c r="D226" s="1590"/>
      <c r="E226" s="1615"/>
      <c r="F226" s="1096">
        <f>SUM(F201:F225)</f>
        <v>0</v>
      </c>
    </row>
    <row r="227" spans="1:6" s="1113" customFormat="1" ht="25.5" customHeight="1" thickTop="1" thickBot="1">
      <c r="A227" s="1577" t="s">
        <v>1608</v>
      </c>
      <c r="B227" s="1577"/>
      <c r="C227" s="1577"/>
      <c r="D227" s="1577"/>
      <c r="E227" s="1577"/>
      <c r="F227" s="1577"/>
    </row>
    <row r="228" spans="1:6" s="1113" customFormat="1" ht="13.5" customHeight="1" thickTop="1">
      <c r="A228" s="1164" t="s">
        <v>39</v>
      </c>
      <c r="B228" s="1616" t="s">
        <v>5</v>
      </c>
      <c r="C228" s="1616"/>
      <c r="D228" s="1616"/>
      <c r="E228" s="1165" t="s">
        <v>1607</v>
      </c>
      <c r="F228" s="1166" t="s">
        <v>1606</v>
      </c>
    </row>
    <row r="229" spans="1:6" s="1113" customFormat="1">
      <c r="A229" s="629">
        <v>1</v>
      </c>
      <c r="B229" s="1572" t="s">
        <v>1078</v>
      </c>
      <c r="C229" s="1572"/>
      <c r="D229" s="1572"/>
      <c r="E229" s="629" t="s">
        <v>108</v>
      </c>
      <c r="F229" s="660">
        <f>F33</f>
        <v>0</v>
      </c>
    </row>
    <row r="230" spans="1:6" s="1113" customFormat="1">
      <c r="A230" s="629">
        <v>2</v>
      </c>
      <c r="B230" s="1572" t="s">
        <v>1079</v>
      </c>
      <c r="C230" s="1572"/>
      <c r="D230" s="1572"/>
      <c r="E230" s="629" t="s">
        <v>108</v>
      </c>
      <c r="F230" s="660">
        <f>F70</f>
        <v>0</v>
      </c>
    </row>
    <row r="231" spans="1:6" s="1113" customFormat="1">
      <c r="A231" s="629">
        <v>3</v>
      </c>
      <c r="B231" s="1572" t="s">
        <v>1080</v>
      </c>
      <c r="C231" s="1572"/>
      <c r="D231" s="1572"/>
      <c r="E231" s="629" t="s">
        <v>108</v>
      </c>
      <c r="F231" s="660">
        <f>F107</f>
        <v>0</v>
      </c>
    </row>
    <row r="232" spans="1:6" s="1113" customFormat="1">
      <c r="A232" s="629">
        <v>4</v>
      </c>
      <c r="B232" s="1572" t="s">
        <v>1081</v>
      </c>
      <c r="C232" s="1572"/>
      <c r="D232" s="1572"/>
      <c r="E232" s="629" t="s">
        <v>108</v>
      </c>
      <c r="F232" s="660">
        <f>F144</f>
        <v>0</v>
      </c>
    </row>
    <row r="233" spans="1:6" s="1113" customFormat="1">
      <c r="A233" s="629">
        <v>5</v>
      </c>
      <c r="B233" s="1572" t="s">
        <v>1082</v>
      </c>
      <c r="C233" s="1572"/>
      <c r="D233" s="1572"/>
      <c r="E233" s="629" t="s">
        <v>108</v>
      </c>
      <c r="F233" s="660">
        <f>F176</f>
        <v>0</v>
      </c>
    </row>
    <row r="234" spans="1:6" s="1113" customFormat="1">
      <c r="A234" s="629">
        <v>6</v>
      </c>
      <c r="B234" s="1572" t="s">
        <v>1083</v>
      </c>
      <c r="C234" s="1572"/>
      <c r="D234" s="1572"/>
      <c r="E234" s="629" t="s">
        <v>108</v>
      </c>
      <c r="F234" s="660">
        <f>F200</f>
        <v>0</v>
      </c>
    </row>
    <row r="235" spans="1:6" s="1113" customFormat="1">
      <c r="A235" s="629">
        <v>7</v>
      </c>
      <c r="B235" s="1572" t="s">
        <v>1084</v>
      </c>
      <c r="C235" s="1572"/>
      <c r="D235" s="1572"/>
      <c r="E235" s="629" t="s">
        <v>108</v>
      </c>
      <c r="F235" s="660">
        <f>F226</f>
        <v>0</v>
      </c>
    </row>
    <row r="236" spans="1:6" s="1113" customFormat="1">
      <c r="A236" s="629"/>
      <c r="B236" s="1572"/>
      <c r="C236" s="1572"/>
      <c r="D236" s="1572"/>
      <c r="E236" s="629"/>
      <c r="F236" s="660"/>
    </row>
    <row r="237" spans="1:6" s="1113" customFormat="1">
      <c r="A237" s="629"/>
      <c r="B237" s="1572"/>
      <c r="C237" s="1572"/>
      <c r="D237" s="1572"/>
      <c r="E237" s="629"/>
      <c r="F237" s="660"/>
    </row>
    <row r="238" spans="1:6" s="1113" customFormat="1">
      <c r="A238" s="629"/>
      <c r="B238" s="1572"/>
      <c r="C238" s="1572"/>
      <c r="D238" s="1572"/>
      <c r="E238" s="653"/>
      <c r="F238" s="660"/>
    </row>
    <row r="239" spans="1:6" s="1113" customFormat="1">
      <c r="A239" s="724"/>
      <c r="B239" s="1572"/>
      <c r="C239" s="1572"/>
      <c r="D239" s="1572"/>
      <c r="E239" s="653"/>
      <c r="F239" s="629"/>
    </row>
    <row r="240" spans="1:6" s="1113" customFormat="1" ht="13.8" thickBot="1">
      <c r="A240" s="1021"/>
      <c r="B240" s="1572"/>
      <c r="C240" s="1572"/>
      <c r="D240" s="1572"/>
      <c r="E240" s="653"/>
      <c r="F240" s="642"/>
    </row>
    <row r="241" spans="1:6" s="1113" customFormat="1" ht="14.4" thickTop="1" thickBot="1">
      <c r="A241" s="1558" t="s">
        <v>109</v>
      </c>
      <c r="B241" s="1558"/>
      <c r="C241" s="1558"/>
      <c r="D241" s="1558"/>
      <c r="E241" s="1036"/>
      <c r="F241" s="1037">
        <f>SUM(F229:F240)</f>
        <v>0</v>
      </c>
    </row>
    <row r="242" spans="1:6" s="1113" customFormat="1" ht="13.8" thickTop="1">
      <c r="A242" s="1120"/>
      <c r="B242" s="1121"/>
      <c r="C242" s="1121"/>
      <c r="D242" s="1122"/>
      <c r="E242" s="1123"/>
      <c r="F242" s="1124"/>
    </row>
    <row r="243" spans="1:6" s="892" customFormat="1" ht="15.75" customHeight="1">
      <c r="A243" s="1120"/>
      <c r="B243" s="1121"/>
      <c r="C243" s="1121"/>
      <c r="D243" s="1122"/>
      <c r="E243" s="1123"/>
      <c r="F243" s="1124"/>
    </row>
    <row r="244" spans="1:6" s="960" customFormat="1" ht="21" customHeight="1">
      <c r="A244" s="1120"/>
      <c r="B244" s="1121"/>
      <c r="C244" s="1121"/>
      <c r="D244" s="1122"/>
      <c r="E244" s="1123"/>
      <c r="F244" s="1124"/>
    </row>
    <row r="251" spans="1:6">
      <c r="F251" s="1121"/>
    </row>
  </sheetData>
  <mergeCells count="26">
    <mergeCell ref="A1:F1"/>
    <mergeCell ref="A2:F2"/>
    <mergeCell ref="A3:F3"/>
    <mergeCell ref="A4:F4"/>
    <mergeCell ref="B237:D237"/>
    <mergeCell ref="A33:E33"/>
    <mergeCell ref="A70:E70"/>
    <mergeCell ref="A107:E107"/>
    <mergeCell ref="A144:E144"/>
    <mergeCell ref="A176:E176"/>
    <mergeCell ref="B238:D238"/>
    <mergeCell ref="B239:D239"/>
    <mergeCell ref="B240:D240"/>
    <mergeCell ref="A241:D241"/>
    <mergeCell ref="A200:E200"/>
    <mergeCell ref="A226:E226"/>
    <mergeCell ref="A227:F227"/>
    <mergeCell ref="B228:D228"/>
    <mergeCell ref="B229:D229"/>
    <mergeCell ref="B230:D230"/>
    <mergeCell ref="B231:D231"/>
    <mergeCell ref="B232:D232"/>
    <mergeCell ref="B233:D233"/>
    <mergeCell ref="B234:D234"/>
    <mergeCell ref="B235:D235"/>
    <mergeCell ref="B236:D236"/>
  </mergeCells>
  <phoneticPr fontId="61" type="noConversion"/>
  <printOptions horizontalCentered="1"/>
  <pageMargins left="0.7" right="0.7" top="0.75" bottom="0.75" header="0.3" footer="0.3"/>
  <pageSetup paperSize="9" scale="69" orientation="portrait" r:id="rId1"/>
  <headerFooter alignWithMargins="0">
    <oddFooter>&amp;CPage &amp;P of &amp;N&amp;RBill No. 5.1</oddFooter>
  </headerFooter>
  <rowBreaks count="7" manualBreakCount="7">
    <brk id="33" max="5" man="1"/>
    <brk id="70" max="5" man="1"/>
    <brk id="107" max="5" man="1"/>
    <brk id="144" max="5" man="1"/>
    <brk id="176" max="5" man="1"/>
    <brk id="200" max="5" man="1"/>
    <brk id="226"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143"/>
  <sheetViews>
    <sheetView view="pageBreakPreview" zoomScaleNormal="100" zoomScaleSheetLayoutView="100" workbookViewId="0">
      <pane xSplit="1" ySplit="5" topLeftCell="B118" activePane="bottomRight" state="frozen"/>
      <selection activeCell="C15" sqref="C15"/>
      <selection pane="topRight" activeCell="C15" sqref="C15"/>
      <selection pane="bottomLeft" activeCell="C15" sqref="C15"/>
      <selection pane="bottomRight" activeCell="E114" sqref="E114:E121"/>
    </sheetView>
  </sheetViews>
  <sheetFormatPr defaultColWidth="9.33203125" defaultRowHeight="15.6"/>
  <cols>
    <col min="1" max="1" width="9.33203125" style="33" customWidth="1"/>
    <col min="2" max="2" width="86.109375" style="33" customWidth="1"/>
    <col min="3" max="3" width="8" style="34" customWidth="1"/>
    <col min="4" max="4" width="12.6640625" style="35" customWidth="1"/>
    <col min="5" max="5" width="12.33203125" style="36" customWidth="1"/>
    <col min="6" max="6" width="18.44140625" style="36" customWidth="1"/>
    <col min="7" max="7" width="9.33203125" style="33"/>
    <col min="8" max="8" width="14.109375" style="33" bestFit="1" customWidth="1"/>
    <col min="9" max="9" width="11.6640625" style="33" bestFit="1" customWidth="1"/>
    <col min="10" max="10" width="13.109375" style="33" bestFit="1" customWidth="1"/>
    <col min="11" max="16384" width="9.33203125" style="33"/>
  </cols>
  <sheetData>
    <row r="1" spans="1:10" s="25" customFormat="1" thickTop="1" thickBot="1">
      <c r="A1" s="1623" t="s">
        <v>34</v>
      </c>
      <c r="B1" s="1623"/>
      <c r="C1" s="1624"/>
      <c r="D1" s="1624"/>
      <c r="E1" s="1624"/>
      <c r="F1" s="1623"/>
    </row>
    <row r="2" spans="1:10" s="207" customFormat="1" ht="14.4" thickTop="1" thickBot="1">
      <c r="A2" s="1534" t="s">
        <v>2698</v>
      </c>
      <c r="B2" s="1534"/>
      <c r="C2" s="1534"/>
      <c r="D2" s="1534"/>
      <c r="E2" s="1534"/>
      <c r="F2" s="1534"/>
    </row>
    <row r="3" spans="1:10" s="207" customFormat="1" ht="14.4" thickTop="1" thickBot="1">
      <c r="A3" s="1534" t="s">
        <v>2696</v>
      </c>
      <c r="B3" s="1534"/>
      <c r="C3" s="1534"/>
      <c r="D3" s="1534"/>
      <c r="E3" s="1534"/>
      <c r="F3" s="1534"/>
    </row>
    <row r="4" spans="1:10" s="25" customFormat="1" ht="15" thickTop="1">
      <c r="A4" s="1625" t="s">
        <v>1085</v>
      </c>
      <c r="B4" s="1625"/>
      <c r="C4" s="1626"/>
      <c r="D4" s="1626"/>
      <c r="E4" s="1626"/>
      <c r="F4" s="1625"/>
    </row>
    <row r="5" spans="1:10" s="25" customFormat="1" ht="14.4">
      <c r="A5" s="720" t="s">
        <v>39</v>
      </c>
      <c r="B5" s="720" t="s">
        <v>5</v>
      </c>
      <c r="C5" s="1190" t="s">
        <v>40</v>
      </c>
      <c r="D5" s="1191" t="s">
        <v>41</v>
      </c>
      <c r="E5" s="1191" t="s">
        <v>42</v>
      </c>
      <c r="F5" s="720" t="s">
        <v>43</v>
      </c>
      <c r="H5" s="247"/>
      <c r="I5" s="248"/>
      <c r="J5" s="245"/>
    </row>
    <row r="6" spans="1:10" s="28" customFormat="1">
      <c r="A6" s="964"/>
      <c r="B6" s="965" t="s">
        <v>757</v>
      </c>
      <c r="C6" s="1192"/>
      <c r="D6" s="966"/>
      <c r="E6" s="967"/>
      <c r="F6" s="967"/>
    </row>
    <row r="7" spans="1:10" s="28" customFormat="1">
      <c r="A7" s="968"/>
      <c r="B7" s="965" t="s">
        <v>758</v>
      </c>
      <c r="C7" s="1192"/>
      <c r="D7" s="966"/>
      <c r="E7" s="967"/>
      <c r="F7" s="967"/>
    </row>
    <row r="8" spans="1:10" s="28" customFormat="1" ht="39.6">
      <c r="A8" s="964" t="s">
        <v>2513</v>
      </c>
      <c r="B8" s="964" t="s">
        <v>886</v>
      </c>
      <c r="C8" s="1193" t="s">
        <v>145</v>
      </c>
      <c r="D8" s="966">
        <v>3000</v>
      </c>
      <c r="E8" s="967"/>
      <c r="F8" s="967">
        <f>E8*D8</f>
        <v>0</v>
      </c>
    </row>
    <row r="9" spans="1:10" s="28" customFormat="1" ht="39.6">
      <c r="A9" s="964" t="s">
        <v>2514</v>
      </c>
      <c r="B9" s="964" t="s">
        <v>887</v>
      </c>
      <c r="C9" s="1193" t="s">
        <v>145</v>
      </c>
      <c r="D9" s="966">
        <v>3000</v>
      </c>
      <c r="E9" s="967"/>
      <c r="F9" s="967">
        <f t="shared" ref="F9:F64" si="0">E9*D9</f>
        <v>0</v>
      </c>
    </row>
    <row r="10" spans="1:10" s="28" customFormat="1" ht="52.8">
      <c r="A10" s="964" t="s">
        <v>2515</v>
      </c>
      <c r="B10" s="964" t="s">
        <v>761</v>
      </c>
      <c r="C10" s="1193" t="s">
        <v>145</v>
      </c>
      <c r="D10" s="966">
        <v>3000</v>
      </c>
      <c r="E10" s="967"/>
      <c r="F10" s="967">
        <f t="shared" si="0"/>
        <v>0</v>
      </c>
    </row>
    <row r="11" spans="1:10" s="28" customFormat="1">
      <c r="A11" s="904"/>
      <c r="B11" s="970" t="s">
        <v>762</v>
      </c>
      <c r="C11" s="1194"/>
      <c r="D11" s="964"/>
      <c r="E11" s="967"/>
      <c r="F11" s="967"/>
    </row>
    <row r="12" spans="1:10" s="28" customFormat="1" ht="39.6">
      <c r="A12" s="904"/>
      <c r="B12" s="964" t="s">
        <v>763</v>
      </c>
      <c r="C12" s="1194"/>
      <c r="D12" s="964"/>
      <c r="E12" s="967"/>
      <c r="F12" s="967"/>
    </row>
    <row r="13" spans="1:10" s="28" customFormat="1">
      <c r="A13" s="972"/>
      <c r="B13" s="903" t="s">
        <v>764</v>
      </c>
      <c r="C13" s="1194"/>
      <c r="D13" s="964"/>
      <c r="E13" s="967"/>
      <c r="F13" s="967"/>
    </row>
    <row r="14" spans="1:10" s="28" customFormat="1">
      <c r="A14" s="972"/>
      <c r="B14" s="972" t="s">
        <v>765</v>
      </c>
      <c r="C14" s="1194"/>
      <c r="D14" s="964"/>
      <c r="E14" s="967"/>
      <c r="F14" s="967"/>
    </row>
    <row r="15" spans="1:10" s="28" customFormat="1">
      <c r="A15" s="972"/>
      <c r="B15" s="972" t="s">
        <v>766</v>
      </c>
      <c r="C15" s="1194"/>
      <c r="D15" s="964"/>
      <c r="E15" s="967"/>
      <c r="F15" s="967"/>
    </row>
    <row r="16" spans="1:10" s="28" customFormat="1">
      <c r="A16" s="972"/>
      <c r="B16" s="972" t="s">
        <v>767</v>
      </c>
      <c r="C16" s="1194"/>
      <c r="D16" s="964"/>
      <c r="E16" s="967"/>
      <c r="F16" s="967"/>
    </row>
    <row r="17" spans="1:12" s="28" customFormat="1">
      <c r="A17" s="972"/>
      <c r="B17" s="972" t="s">
        <v>768</v>
      </c>
      <c r="C17" s="1194"/>
      <c r="D17" s="964"/>
      <c r="E17" s="967"/>
      <c r="F17" s="967"/>
    </row>
    <row r="18" spans="1:12" s="28" customFormat="1">
      <c r="A18" s="964" t="s">
        <v>2516</v>
      </c>
      <c r="B18" s="972" t="s">
        <v>769</v>
      </c>
      <c r="C18" s="1194" t="s">
        <v>70</v>
      </c>
      <c r="D18" s="964">
        <v>1</v>
      </c>
      <c r="E18" s="967"/>
      <c r="F18" s="967">
        <f t="shared" ref="F18:F19" si="1">E18*D18</f>
        <v>0</v>
      </c>
    </row>
    <row r="19" spans="1:12" s="28" customFormat="1" ht="27" thickBot="1">
      <c r="A19" s="1212"/>
      <c r="B19" s="1212" t="s">
        <v>888</v>
      </c>
      <c r="C19" s="1213"/>
      <c r="D19" s="1214"/>
      <c r="E19" s="1012"/>
      <c r="F19" s="1012">
        <f t="shared" si="1"/>
        <v>0</v>
      </c>
    </row>
    <row r="20" spans="1:12" s="29" customFormat="1" thickTop="1" thickBot="1">
      <c r="A20" s="1620" t="s">
        <v>533</v>
      </c>
      <c r="B20" s="1621"/>
      <c r="C20" s="1622"/>
      <c r="D20" s="1622"/>
      <c r="E20" s="1622"/>
      <c r="F20" s="1217">
        <f>SUM(F8:F19)</f>
        <v>0</v>
      </c>
    </row>
    <row r="21" spans="1:12" s="28" customFormat="1" ht="16.2" thickTop="1">
      <c r="A21" s="1215"/>
      <c r="B21" s="1215" t="s">
        <v>770</v>
      </c>
      <c r="C21" s="1216"/>
      <c r="D21" s="1024"/>
      <c r="E21" s="1025"/>
      <c r="F21" s="1025"/>
    </row>
    <row r="22" spans="1:12" s="28" customFormat="1" ht="39.6">
      <c r="A22" s="964" t="s">
        <v>2517</v>
      </c>
      <c r="B22" s="976" t="s">
        <v>771</v>
      </c>
      <c r="C22" s="1196" t="s">
        <v>264</v>
      </c>
      <c r="D22" s="966">
        <v>3000</v>
      </c>
      <c r="E22" s="967"/>
      <c r="F22" s="967">
        <f t="shared" si="0"/>
        <v>0</v>
      </c>
    </row>
    <row r="23" spans="1:12" s="28" customFormat="1">
      <c r="A23" s="904"/>
      <c r="B23" s="978" t="s">
        <v>920</v>
      </c>
      <c r="C23" s="1196"/>
      <c r="D23" s="966"/>
      <c r="E23" s="967"/>
      <c r="F23" s="967">
        <f t="shared" si="0"/>
        <v>0</v>
      </c>
    </row>
    <row r="24" spans="1:12" s="28" customFormat="1">
      <c r="A24" s="978"/>
      <c r="B24" s="978" t="s">
        <v>890</v>
      </c>
      <c r="C24" s="1196"/>
      <c r="D24" s="976"/>
      <c r="E24" s="967"/>
      <c r="F24" s="967">
        <f t="shared" si="0"/>
        <v>0</v>
      </c>
    </row>
    <row r="25" spans="1:12" s="28" customFormat="1" ht="39.6">
      <c r="A25" s="976"/>
      <c r="B25" s="976" t="s">
        <v>2072</v>
      </c>
      <c r="C25" s="1196"/>
      <c r="D25" s="980"/>
      <c r="E25" s="967"/>
      <c r="F25" s="967">
        <f t="shared" si="0"/>
        <v>0</v>
      </c>
    </row>
    <row r="26" spans="1:12" s="28" customFormat="1" ht="79.2">
      <c r="A26" s="976"/>
      <c r="B26" s="976" t="s">
        <v>775</v>
      </c>
      <c r="C26" s="1196"/>
      <c r="D26" s="980"/>
      <c r="E26" s="967"/>
      <c r="F26" s="967">
        <f t="shared" si="0"/>
        <v>0</v>
      </c>
    </row>
    <row r="27" spans="1:12" s="28" customFormat="1" ht="92.4">
      <c r="A27" s="976"/>
      <c r="B27" s="972" t="s">
        <v>776</v>
      </c>
      <c r="C27" s="1196"/>
      <c r="D27" s="980"/>
      <c r="E27" s="967"/>
      <c r="F27" s="967">
        <f t="shared" si="0"/>
        <v>0</v>
      </c>
    </row>
    <row r="28" spans="1:12" s="28" customFormat="1" ht="53.4" thickBot="1">
      <c r="A28" s="976"/>
      <c r="B28" s="976" t="s">
        <v>891</v>
      </c>
      <c r="C28" s="1196"/>
      <c r="D28" s="980"/>
      <c r="E28" s="967"/>
      <c r="F28" s="967">
        <f t="shared" si="0"/>
        <v>0</v>
      </c>
    </row>
    <row r="29" spans="1:12" s="28" customFormat="1" ht="16.8" thickTop="1" thickBot="1">
      <c r="A29" s="964" t="s">
        <v>2518</v>
      </c>
      <c r="B29" s="978" t="s">
        <v>1086</v>
      </c>
      <c r="C29" s="1196" t="s">
        <v>145</v>
      </c>
      <c r="D29" s="980">
        <v>3000</v>
      </c>
      <c r="E29" s="1197"/>
      <c r="F29" s="967">
        <f t="shared" si="0"/>
        <v>0</v>
      </c>
      <c r="H29" s="246"/>
      <c r="I29" s="244"/>
      <c r="J29" s="244"/>
      <c r="K29" s="27"/>
      <c r="L29" s="27"/>
    </row>
    <row r="30" spans="1:12" s="28" customFormat="1" ht="16.2" thickTop="1">
      <c r="A30" s="904"/>
      <c r="B30" s="983" t="s">
        <v>781</v>
      </c>
      <c r="C30" s="1196"/>
      <c r="D30" s="976"/>
      <c r="E30" s="967"/>
      <c r="F30" s="967">
        <f t="shared" si="0"/>
        <v>0</v>
      </c>
      <c r="H30" s="27"/>
      <c r="I30" s="27"/>
      <c r="J30" s="27"/>
      <c r="K30" s="27"/>
      <c r="L30" s="27"/>
    </row>
    <row r="31" spans="1:12" s="28" customFormat="1">
      <c r="A31" s="978"/>
      <c r="B31" s="978" t="s">
        <v>782</v>
      </c>
      <c r="C31" s="1196"/>
      <c r="D31" s="980"/>
      <c r="E31" s="967"/>
      <c r="F31" s="967">
        <f t="shared" si="0"/>
        <v>0</v>
      </c>
    </row>
    <row r="32" spans="1:12" s="28" customFormat="1">
      <c r="A32" s="964" t="s">
        <v>2519</v>
      </c>
      <c r="B32" s="976" t="s">
        <v>1087</v>
      </c>
      <c r="C32" s="1196" t="s">
        <v>53</v>
      </c>
      <c r="D32" s="1198">
        <v>8</v>
      </c>
      <c r="E32" s="967"/>
      <c r="F32" s="967">
        <f t="shared" si="0"/>
        <v>0</v>
      </c>
    </row>
    <row r="33" spans="1:6" s="28" customFormat="1">
      <c r="A33" s="964" t="s">
        <v>2520</v>
      </c>
      <c r="B33" s="976" t="s">
        <v>1088</v>
      </c>
      <c r="C33" s="1196" t="s">
        <v>53</v>
      </c>
      <c r="D33" s="1198">
        <v>8</v>
      </c>
      <c r="E33" s="967"/>
      <c r="F33" s="967">
        <f t="shared" si="0"/>
        <v>0</v>
      </c>
    </row>
    <row r="34" spans="1:6" s="28" customFormat="1">
      <c r="A34" s="964" t="s">
        <v>2521</v>
      </c>
      <c r="B34" s="976" t="s">
        <v>1089</v>
      </c>
      <c r="C34" s="1196" t="s">
        <v>53</v>
      </c>
      <c r="D34" s="1198">
        <v>1</v>
      </c>
      <c r="E34" s="967"/>
      <c r="F34" s="967">
        <f t="shared" si="0"/>
        <v>0</v>
      </c>
    </row>
    <row r="35" spans="1:6" s="28" customFormat="1">
      <c r="A35" s="964" t="s">
        <v>2522</v>
      </c>
      <c r="B35" s="976" t="s">
        <v>1090</v>
      </c>
      <c r="C35" s="1196" t="s">
        <v>53</v>
      </c>
      <c r="D35" s="1198">
        <v>1</v>
      </c>
      <c r="E35" s="967"/>
      <c r="F35" s="967">
        <f t="shared" si="0"/>
        <v>0</v>
      </c>
    </row>
    <row r="36" spans="1:6" s="28" customFormat="1">
      <c r="A36" s="964" t="s">
        <v>2523</v>
      </c>
      <c r="B36" s="976" t="s">
        <v>1091</v>
      </c>
      <c r="C36" s="1196" t="s">
        <v>53</v>
      </c>
      <c r="D36" s="1198">
        <v>5</v>
      </c>
      <c r="E36" s="967"/>
      <c r="F36" s="967">
        <f t="shared" si="0"/>
        <v>0</v>
      </c>
    </row>
    <row r="37" spans="1:6" s="28" customFormat="1" ht="16.2" thickBot="1">
      <c r="A37" s="1214" t="s">
        <v>2524</v>
      </c>
      <c r="B37" s="1009" t="s">
        <v>1092</v>
      </c>
      <c r="C37" s="1218" t="s">
        <v>53</v>
      </c>
      <c r="D37" s="1219">
        <v>2</v>
      </c>
      <c r="E37" s="1012"/>
      <c r="F37" s="1012">
        <f t="shared" si="0"/>
        <v>0</v>
      </c>
    </row>
    <row r="38" spans="1:6" s="29" customFormat="1" thickTop="1" thickBot="1">
      <c r="A38" s="1620" t="s">
        <v>533</v>
      </c>
      <c r="B38" s="1621"/>
      <c r="C38" s="1622"/>
      <c r="D38" s="1622"/>
      <c r="E38" s="1622"/>
      <c r="F38" s="1217">
        <f>SUM(F22:F37)</f>
        <v>0</v>
      </c>
    </row>
    <row r="39" spans="1:6" s="28" customFormat="1" ht="42" customHeight="1" thickTop="1">
      <c r="A39" s="1034"/>
      <c r="B39" s="1230" t="s">
        <v>802</v>
      </c>
      <c r="C39" s="1220"/>
      <c r="D39" s="1225"/>
      <c r="E39" s="1031"/>
      <c r="F39" s="1025">
        <f t="shared" si="0"/>
        <v>0</v>
      </c>
    </row>
    <row r="40" spans="1:6" s="28" customFormat="1" ht="52.8">
      <c r="A40" s="976"/>
      <c r="B40" s="976" t="s">
        <v>2073</v>
      </c>
      <c r="C40" s="1196"/>
      <c r="D40" s="987"/>
      <c r="E40" s="981"/>
      <c r="F40" s="967">
        <f t="shared" si="0"/>
        <v>0</v>
      </c>
    </row>
    <row r="41" spans="1:6" s="28" customFormat="1" ht="26.4">
      <c r="A41" s="976"/>
      <c r="B41" s="976" t="s">
        <v>804</v>
      </c>
      <c r="C41" s="1196"/>
      <c r="D41" s="987"/>
      <c r="E41" s="981"/>
      <c r="F41" s="967">
        <f t="shared" si="0"/>
        <v>0</v>
      </c>
    </row>
    <row r="42" spans="1:6" s="28" customFormat="1">
      <c r="A42" s="978"/>
      <c r="B42" s="978" t="s">
        <v>805</v>
      </c>
      <c r="C42" s="1196"/>
      <c r="D42" s="980"/>
      <c r="E42" s="981"/>
      <c r="F42" s="967">
        <f t="shared" si="0"/>
        <v>0</v>
      </c>
    </row>
    <row r="43" spans="1:6" s="28" customFormat="1">
      <c r="A43" s="976"/>
      <c r="B43" s="976" t="s">
        <v>1093</v>
      </c>
      <c r="C43" s="1196"/>
      <c r="D43" s="987"/>
      <c r="E43" s="981"/>
      <c r="F43" s="967">
        <f t="shared" si="0"/>
        <v>0</v>
      </c>
    </row>
    <row r="44" spans="1:6" s="28" customFormat="1">
      <c r="A44" s="976"/>
      <c r="B44" s="978" t="s">
        <v>700</v>
      </c>
      <c r="C44" s="1196"/>
      <c r="D44" s="987"/>
      <c r="E44" s="981"/>
      <c r="F44" s="967">
        <f t="shared" si="0"/>
        <v>0</v>
      </c>
    </row>
    <row r="45" spans="1:6" s="28" customFormat="1">
      <c r="A45" s="964" t="s">
        <v>2525</v>
      </c>
      <c r="B45" s="976" t="s">
        <v>701</v>
      </c>
      <c r="C45" s="1196" t="s">
        <v>1613</v>
      </c>
      <c r="D45" s="721">
        <v>63.904000000000003</v>
      </c>
      <c r="E45" s="1199"/>
      <c r="F45" s="967">
        <f t="shared" si="0"/>
        <v>0</v>
      </c>
    </row>
    <row r="46" spans="1:6" s="28" customFormat="1">
      <c r="A46" s="964" t="s">
        <v>2526</v>
      </c>
      <c r="B46" s="976" t="s">
        <v>702</v>
      </c>
      <c r="C46" s="1196" t="s">
        <v>1613</v>
      </c>
      <c r="D46" s="721">
        <f>0.9*8</f>
        <v>7.2</v>
      </c>
      <c r="E46" s="1199"/>
      <c r="F46" s="967">
        <f t="shared" si="0"/>
        <v>0</v>
      </c>
    </row>
    <row r="47" spans="1:6" s="28" customFormat="1">
      <c r="A47" s="904"/>
      <c r="B47" s="978" t="s">
        <v>703</v>
      </c>
      <c r="C47" s="1196"/>
      <c r="D47" s="721"/>
      <c r="E47" s="1199"/>
      <c r="F47" s="967">
        <f t="shared" si="0"/>
        <v>0</v>
      </c>
    </row>
    <row r="48" spans="1:6" s="28" customFormat="1" ht="26.4">
      <c r="A48" s="976"/>
      <c r="B48" s="976" t="s">
        <v>704</v>
      </c>
      <c r="C48" s="1196"/>
      <c r="D48" s="721"/>
      <c r="E48" s="1199"/>
      <c r="F48" s="967">
        <f t="shared" si="0"/>
        <v>0</v>
      </c>
    </row>
    <row r="49" spans="1:6" s="28" customFormat="1">
      <c r="A49" s="964" t="s">
        <v>2527</v>
      </c>
      <c r="B49" s="976" t="s">
        <v>705</v>
      </c>
      <c r="C49" s="1196" t="s">
        <v>1613</v>
      </c>
      <c r="D49" s="1200">
        <v>6</v>
      </c>
      <c r="E49" s="1199"/>
      <c r="F49" s="967">
        <f t="shared" si="0"/>
        <v>0</v>
      </c>
    </row>
    <row r="50" spans="1:6" s="28" customFormat="1">
      <c r="A50" s="964" t="s">
        <v>2528</v>
      </c>
      <c r="B50" s="976" t="s">
        <v>706</v>
      </c>
      <c r="C50" s="1196" t="s">
        <v>1613</v>
      </c>
      <c r="D50" s="1200">
        <v>6</v>
      </c>
      <c r="E50" s="1199"/>
      <c r="F50" s="967">
        <f t="shared" si="0"/>
        <v>0</v>
      </c>
    </row>
    <row r="51" spans="1:6" s="28" customFormat="1">
      <c r="A51" s="904"/>
      <c r="B51" s="978" t="s">
        <v>412</v>
      </c>
      <c r="C51" s="1196"/>
      <c r="D51" s="721"/>
      <c r="E51" s="1199"/>
      <c r="F51" s="967">
        <f t="shared" si="0"/>
        <v>0</v>
      </c>
    </row>
    <row r="52" spans="1:6" s="28" customFormat="1" ht="26.4">
      <c r="A52" s="904"/>
      <c r="B52" s="723" t="s">
        <v>707</v>
      </c>
      <c r="C52" s="1201" t="s">
        <v>156</v>
      </c>
      <c r="D52" s="1202">
        <f>80*8</f>
        <v>640</v>
      </c>
      <c r="E52" s="1203"/>
      <c r="F52" s="967">
        <f t="shared" si="0"/>
        <v>0</v>
      </c>
    </row>
    <row r="53" spans="1:6" s="28" customFormat="1">
      <c r="A53" s="904"/>
      <c r="B53" s="978" t="s">
        <v>708</v>
      </c>
      <c r="C53" s="1196"/>
      <c r="D53" s="721"/>
      <c r="E53" s="1199"/>
      <c r="F53" s="967">
        <f t="shared" si="0"/>
        <v>0</v>
      </c>
    </row>
    <row r="54" spans="1:6" s="28" customFormat="1">
      <c r="A54" s="964" t="s">
        <v>2529</v>
      </c>
      <c r="B54" s="904" t="s">
        <v>709</v>
      </c>
      <c r="C54" s="1195" t="s">
        <v>1612</v>
      </c>
      <c r="D54" s="739">
        <v>80</v>
      </c>
      <c r="E54" s="1204"/>
      <c r="F54" s="967">
        <f t="shared" si="0"/>
        <v>0</v>
      </c>
    </row>
    <row r="55" spans="1:6" s="28" customFormat="1">
      <c r="A55" s="964" t="s">
        <v>2530</v>
      </c>
      <c r="B55" s="904" t="s">
        <v>710</v>
      </c>
      <c r="C55" s="1195" t="s">
        <v>1612</v>
      </c>
      <c r="D55" s="739">
        <v>80</v>
      </c>
      <c r="E55" s="1204"/>
      <c r="F55" s="967">
        <f t="shared" si="0"/>
        <v>0</v>
      </c>
    </row>
    <row r="56" spans="1:6" s="28" customFormat="1">
      <c r="A56" s="964" t="s">
        <v>2531</v>
      </c>
      <c r="B56" s="976" t="s">
        <v>806</v>
      </c>
      <c r="C56" s="1195" t="s">
        <v>1612</v>
      </c>
      <c r="D56" s="739">
        <v>80</v>
      </c>
      <c r="E56" s="1204"/>
      <c r="F56" s="967">
        <f t="shared" si="0"/>
        <v>0</v>
      </c>
    </row>
    <row r="57" spans="1:6" s="28" customFormat="1">
      <c r="A57" s="904"/>
      <c r="B57" s="978" t="s">
        <v>712</v>
      </c>
      <c r="C57" s="1196"/>
      <c r="D57" s="721"/>
      <c r="E57" s="1199"/>
      <c r="F57" s="967">
        <f t="shared" si="0"/>
        <v>0</v>
      </c>
    </row>
    <row r="58" spans="1:6" s="28" customFormat="1" ht="26.4">
      <c r="A58" s="964" t="s">
        <v>2532</v>
      </c>
      <c r="B58" s="976" t="s">
        <v>713</v>
      </c>
      <c r="C58" s="1196" t="s">
        <v>7</v>
      </c>
      <c r="D58" s="721">
        <v>8</v>
      </c>
      <c r="E58" s="1199"/>
      <c r="F58" s="967">
        <f t="shared" si="0"/>
        <v>0</v>
      </c>
    </row>
    <row r="59" spans="1:6" s="28" customFormat="1">
      <c r="A59" s="904"/>
      <c r="B59" s="978" t="s">
        <v>714</v>
      </c>
      <c r="C59" s="1196"/>
      <c r="D59" s="721"/>
      <c r="E59" s="1199"/>
      <c r="F59" s="967">
        <f t="shared" si="0"/>
        <v>0</v>
      </c>
    </row>
    <row r="60" spans="1:6" s="28" customFormat="1">
      <c r="A60" s="964" t="s">
        <v>2533</v>
      </c>
      <c r="B60" s="976" t="s">
        <v>715</v>
      </c>
      <c r="C60" s="1196" t="s">
        <v>7</v>
      </c>
      <c r="D60" s="721">
        <v>1</v>
      </c>
      <c r="E60" s="1199"/>
      <c r="F60" s="967">
        <f t="shared" si="0"/>
        <v>0</v>
      </c>
    </row>
    <row r="61" spans="1:6" s="28" customFormat="1" ht="16.2" thickBot="1">
      <c r="A61" s="1221"/>
      <c r="B61" s="1222" t="s">
        <v>716</v>
      </c>
      <c r="C61" s="1218"/>
      <c r="D61" s="1223"/>
      <c r="E61" s="1224"/>
      <c r="F61" s="1012">
        <f t="shared" si="0"/>
        <v>0</v>
      </c>
    </row>
    <row r="62" spans="1:6" s="29" customFormat="1" thickTop="1" thickBot="1">
      <c r="A62" s="1620" t="s">
        <v>533</v>
      </c>
      <c r="B62" s="1621"/>
      <c r="C62" s="1622"/>
      <c r="D62" s="1622"/>
      <c r="E62" s="1622"/>
      <c r="F62" s="1217">
        <f>SUM(F39:F61)</f>
        <v>0</v>
      </c>
    </row>
    <row r="63" spans="1:6" s="28" customFormat="1" ht="16.2" thickTop="1">
      <c r="A63" s="1034"/>
      <c r="B63" s="1032" t="s">
        <v>807</v>
      </c>
      <c r="C63" s="1220"/>
      <c r="D63" s="1225"/>
      <c r="E63" s="1031"/>
      <c r="F63" s="1025">
        <f t="shared" si="0"/>
        <v>0</v>
      </c>
    </row>
    <row r="64" spans="1:6" s="30" customFormat="1" ht="26.4">
      <c r="A64" s="1205"/>
      <c r="B64" s="996" t="s">
        <v>720</v>
      </c>
      <c r="C64" s="1002"/>
      <c r="D64" s="998"/>
      <c r="E64" s="998"/>
      <c r="F64" s="967">
        <f t="shared" si="0"/>
        <v>0</v>
      </c>
    </row>
    <row r="65" spans="1:6" s="30" customFormat="1" ht="39.6">
      <c r="A65" s="1205"/>
      <c r="B65" s="996" t="s">
        <v>808</v>
      </c>
      <c r="C65" s="1002"/>
      <c r="D65" s="998"/>
      <c r="E65" s="998"/>
      <c r="F65" s="967">
        <f t="shared" ref="F65:F121" si="2">E65*D65</f>
        <v>0</v>
      </c>
    </row>
    <row r="66" spans="1:6" s="30" customFormat="1" ht="14.4">
      <c r="A66" s="1205"/>
      <c r="B66" s="996" t="s">
        <v>809</v>
      </c>
      <c r="C66" s="1002"/>
      <c r="D66" s="998"/>
      <c r="E66" s="998"/>
      <c r="F66" s="967">
        <f t="shared" si="2"/>
        <v>0</v>
      </c>
    </row>
    <row r="67" spans="1:6" s="28" customFormat="1">
      <c r="A67" s="1205"/>
      <c r="B67" s="994" t="s">
        <v>954</v>
      </c>
      <c r="C67" s="1196"/>
      <c r="D67" s="987"/>
      <c r="E67" s="981"/>
      <c r="F67" s="967">
        <f t="shared" si="2"/>
        <v>0</v>
      </c>
    </row>
    <row r="68" spans="1:6" s="31" customFormat="1">
      <c r="A68" s="1205"/>
      <c r="B68" s="999"/>
      <c r="C68" s="1196"/>
      <c r="D68" s="1206"/>
      <c r="E68" s="1207"/>
      <c r="F68" s="967">
        <f t="shared" si="2"/>
        <v>0</v>
      </c>
    </row>
    <row r="69" spans="1:6" s="28" customFormat="1">
      <c r="A69" s="964" t="s">
        <v>2534</v>
      </c>
      <c r="B69" s="999" t="s">
        <v>1094</v>
      </c>
      <c r="C69" s="1196" t="s">
        <v>360</v>
      </c>
      <c r="D69" s="1198">
        <v>1</v>
      </c>
      <c r="E69" s="1208"/>
      <c r="F69" s="967">
        <f t="shared" si="2"/>
        <v>0</v>
      </c>
    </row>
    <row r="70" spans="1:6" s="28" customFormat="1">
      <c r="A70" s="964" t="s">
        <v>2535</v>
      </c>
      <c r="B70" s="999" t="s">
        <v>812</v>
      </c>
      <c r="C70" s="1196" t="s">
        <v>360</v>
      </c>
      <c r="D70" s="1198">
        <v>2</v>
      </c>
      <c r="E70" s="1208"/>
      <c r="F70" s="967">
        <f t="shared" si="2"/>
        <v>0</v>
      </c>
    </row>
    <row r="71" spans="1:6" s="28" customFormat="1" ht="26.4">
      <c r="A71" s="964" t="s">
        <v>2536</v>
      </c>
      <c r="B71" s="999" t="s">
        <v>813</v>
      </c>
      <c r="C71" s="1196" t="s">
        <v>360</v>
      </c>
      <c r="D71" s="1198">
        <v>2</v>
      </c>
      <c r="E71" s="1208"/>
      <c r="F71" s="967">
        <f t="shared" si="2"/>
        <v>0</v>
      </c>
    </row>
    <row r="72" spans="1:6" s="28" customFormat="1" ht="26.4">
      <c r="A72" s="964" t="s">
        <v>2537</v>
      </c>
      <c r="B72" s="999" t="s">
        <v>855</v>
      </c>
      <c r="C72" s="1196" t="s">
        <v>360</v>
      </c>
      <c r="D72" s="1198">
        <v>2</v>
      </c>
      <c r="E72" s="1208"/>
      <c r="F72" s="967">
        <f t="shared" si="2"/>
        <v>0</v>
      </c>
    </row>
    <row r="73" spans="1:6" s="28" customFormat="1">
      <c r="A73" s="964" t="s">
        <v>2538</v>
      </c>
      <c r="B73" s="999" t="s">
        <v>856</v>
      </c>
      <c r="C73" s="1196" t="s">
        <v>360</v>
      </c>
      <c r="D73" s="1198">
        <v>2</v>
      </c>
      <c r="E73" s="1208"/>
      <c r="F73" s="967">
        <f t="shared" si="2"/>
        <v>0</v>
      </c>
    </row>
    <row r="74" spans="1:6" s="31" customFormat="1" ht="26.4">
      <c r="A74" s="964" t="s">
        <v>2539</v>
      </c>
      <c r="B74" s="999" t="s">
        <v>816</v>
      </c>
      <c r="C74" s="1196" t="s">
        <v>360</v>
      </c>
      <c r="D74" s="1198">
        <v>2</v>
      </c>
      <c r="E74" s="1208"/>
      <c r="F74" s="967">
        <f t="shared" si="2"/>
        <v>0</v>
      </c>
    </row>
    <row r="75" spans="1:6" s="31" customFormat="1" ht="26.4">
      <c r="A75" s="964" t="s">
        <v>2540</v>
      </c>
      <c r="B75" s="999" t="s">
        <v>817</v>
      </c>
      <c r="C75" s="1196" t="s">
        <v>360</v>
      </c>
      <c r="D75" s="1198">
        <v>1</v>
      </c>
      <c r="E75" s="1208"/>
      <c r="F75" s="967">
        <f t="shared" si="2"/>
        <v>0</v>
      </c>
    </row>
    <row r="76" spans="1:6" s="31" customFormat="1" ht="26.4">
      <c r="A76" s="964" t="s">
        <v>2541</v>
      </c>
      <c r="B76" s="999" t="s">
        <v>1095</v>
      </c>
      <c r="C76" s="1196" t="s">
        <v>360</v>
      </c>
      <c r="D76" s="1198">
        <v>1</v>
      </c>
      <c r="E76" s="1208"/>
      <c r="F76" s="967">
        <f t="shared" si="2"/>
        <v>0</v>
      </c>
    </row>
    <row r="77" spans="1:6" s="31" customFormat="1" ht="26.4">
      <c r="A77" s="964" t="s">
        <v>2542</v>
      </c>
      <c r="B77" s="999" t="s">
        <v>1096</v>
      </c>
      <c r="C77" s="1196" t="s">
        <v>360</v>
      </c>
      <c r="D77" s="1198">
        <v>1</v>
      </c>
      <c r="E77" s="1208"/>
      <c r="F77" s="967">
        <f t="shared" si="2"/>
        <v>0</v>
      </c>
    </row>
    <row r="78" spans="1:6" s="28" customFormat="1">
      <c r="A78" s="904"/>
      <c r="B78" s="994" t="s">
        <v>820</v>
      </c>
      <c r="C78" s="1196"/>
      <c r="D78" s="1198"/>
      <c r="E78" s="981"/>
      <c r="F78" s="967">
        <f t="shared" si="2"/>
        <v>0</v>
      </c>
    </row>
    <row r="79" spans="1:6" s="28" customFormat="1">
      <c r="A79" s="964" t="s">
        <v>2543</v>
      </c>
      <c r="B79" s="999" t="s">
        <v>1097</v>
      </c>
      <c r="C79" s="1196" t="s">
        <v>360</v>
      </c>
      <c r="D79" s="1198">
        <v>2</v>
      </c>
      <c r="E79" s="1208"/>
      <c r="F79" s="967">
        <f t="shared" si="2"/>
        <v>0</v>
      </c>
    </row>
    <row r="80" spans="1:6" s="28" customFormat="1">
      <c r="A80" s="964" t="s">
        <v>2544</v>
      </c>
      <c r="B80" s="999" t="s">
        <v>812</v>
      </c>
      <c r="C80" s="1196" t="s">
        <v>360</v>
      </c>
      <c r="D80" s="1198">
        <v>2</v>
      </c>
      <c r="E80" s="1208"/>
      <c r="F80" s="967">
        <f t="shared" si="2"/>
        <v>0</v>
      </c>
    </row>
    <row r="81" spans="1:6" s="28" customFormat="1" ht="26.4">
      <c r="A81" s="964" t="s">
        <v>2545</v>
      </c>
      <c r="B81" s="999" t="s">
        <v>813</v>
      </c>
      <c r="C81" s="1196" t="s">
        <v>360</v>
      </c>
      <c r="D81" s="1198">
        <v>2</v>
      </c>
      <c r="E81" s="1208"/>
      <c r="F81" s="967">
        <f t="shared" si="2"/>
        <v>0</v>
      </c>
    </row>
    <row r="82" spans="1:6" s="28" customFormat="1" ht="26.4">
      <c r="A82" s="964" t="s">
        <v>2546</v>
      </c>
      <c r="B82" s="999" t="s">
        <v>2074</v>
      </c>
      <c r="C82" s="1196" t="s">
        <v>360</v>
      </c>
      <c r="D82" s="1198">
        <v>1</v>
      </c>
      <c r="E82" s="1208"/>
      <c r="F82" s="967">
        <f t="shared" si="2"/>
        <v>0</v>
      </c>
    </row>
    <row r="83" spans="1:6" s="28" customFormat="1" ht="40.5" customHeight="1">
      <c r="A83" s="964" t="s">
        <v>2547</v>
      </c>
      <c r="B83" s="999" t="s">
        <v>1098</v>
      </c>
      <c r="C83" s="1196" t="s">
        <v>360</v>
      </c>
      <c r="D83" s="1198">
        <v>1</v>
      </c>
      <c r="E83" s="1208"/>
      <c r="F83" s="967">
        <f t="shared" si="2"/>
        <v>0</v>
      </c>
    </row>
    <row r="84" spans="1:6" s="28" customFormat="1">
      <c r="A84" s="964" t="s">
        <v>2548</v>
      </c>
      <c r="B84" s="999" t="s">
        <v>1099</v>
      </c>
      <c r="C84" s="1196" t="s">
        <v>145</v>
      </c>
      <c r="D84" s="1198">
        <v>24</v>
      </c>
      <c r="E84" s="1208"/>
      <c r="F84" s="967">
        <f t="shared" si="2"/>
        <v>0</v>
      </c>
    </row>
    <row r="85" spans="1:6" s="28" customFormat="1" ht="40.200000000000003" thickBot="1">
      <c r="A85" s="1214" t="s">
        <v>2549</v>
      </c>
      <c r="B85" s="1016" t="s">
        <v>825</v>
      </c>
      <c r="C85" s="1218" t="s">
        <v>360</v>
      </c>
      <c r="D85" s="1219">
        <v>2</v>
      </c>
      <c r="E85" s="1226"/>
      <c r="F85" s="1012">
        <f t="shared" si="2"/>
        <v>0</v>
      </c>
    </row>
    <row r="86" spans="1:6" s="29" customFormat="1" thickTop="1" thickBot="1">
      <c r="A86" s="1620" t="s">
        <v>533</v>
      </c>
      <c r="B86" s="1621"/>
      <c r="C86" s="1622"/>
      <c r="D86" s="1622"/>
      <c r="E86" s="1622"/>
      <c r="F86" s="1217">
        <f>SUM(F63:F85)</f>
        <v>0</v>
      </c>
    </row>
    <row r="87" spans="1:6" s="31" customFormat="1" ht="27" thickTop="1">
      <c r="A87" s="1022" t="s">
        <v>2550</v>
      </c>
      <c r="B87" s="1035" t="s">
        <v>817</v>
      </c>
      <c r="C87" s="1220" t="s">
        <v>360</v>
      </c>
      <c r="D87" s="1227">
        <v>2</v>
      </c>
      <c r="E87" s="1228">
        <f>'BILL 3.1- KIANYAGA MAIN LINE'!E178</f>
        <v>0</v>
      </c>
      <c r="F87" s="1025">
        <f t="shared" si="2"/>
        <v>0</v>
      </c>
    </row>
    <row r="88" spans="1:6" s="31" customFormat="1" ht="26.4">
      <c r="A88" s="964" t="s">
        <v>2551</v>
      </c>
      <c r="B88" s="999" t="s">
        <v>826</v>
      </c>
      <c r="C88" s="1196" t="s">
        <v>360</v>
      </c>
      <c r="D88" s="1198">
        <v>4</v>
      </c>
      <c r="E88" s="1208">
        <f>'BILL 3.1- KIANYAGA MAIN LINE'!E179</f>
        <v>0</v>
      </c>
      <c r="F88" s="967">
        <f t="shared" si="2"/>
        <v>0</v>
      </c>
    </row>
    <row r="89" spans="1:6" s="31" customFormat="1" ht="26.4">
      <c r="A89" s="964" t="s">
        <v>2552</v>
      </c>
      <c r="B89" s="999" t="s">
        <v>902</v>
      </c>
      <c r="C89" s="1196" t="s">
        <v>360</v>
      </c>
      <c r="D89" s="1198">
        <v>2</v>
      </c>
      <c r="E89" s="1208">
        <f>'BILL 3.1- KIANYAGA MAIN LINE'!E180</f>
        <v>0</v>
      </c>
      <c r="F89" s="967">
        <f t="shared" si="2"/>
        <v>0</v>
      </c>
    </row>
    <row r="90" spans="1:6" s="28" customFormat="1">
      <c r="A90" s="904"/>
      <c r="B90" s="994" t="s">
        <v>827</v>
      </c>
      <c r="C90" s="1196"/>
      <c r="D90" s="1198"/>
      <c r="E90" s="981"/>
      <c r="F90" s="967">
        <f t="shared" si="2"/>
        <v>0</v>
      </c>
    </row>
    <row r="91" spans="1:6" s="28" customFormat="1">
      <c r="A91" s="964" t="s">
        <v>2553</v>
      </c>
      <c r="B91" s="999" t="s">
        <v>812</v>
      </c>
      <c r="C91" s="1196"/>
      <c r="D91" s="1198">
        <f>1*2</f>
        <v>2</v>
      </c>
      <c r="E91" s="1208">
        <f>'BILL 3.1- KIANYAGA MAIN LINE'!E182</f>
        <v>0</v>
      </c>
      <c r="F91" s="967">
        <f t="shared" si="2"/>
        <v>0</v>
      </c>
    </row>
    <row r="92" spans="1:6" s="30" customFormat="1" ht="14.4">
      <c r="A92" s="964" t="s">
        <v>2554</v>
      </c>
      <c r="B92" s="1001" t="s">
        <v>1100</v>
      </c>
      <c r="C92" s="1002" t="s">
        <v>7</v>
      </c>
      <c r="D92" s="1209">
        <v>1</v>
      </c>
      <c r="E92" s="1208">
        <f>'BILL 3.1- KIANYAGA MAIN LINE'!E183</f>
        <v>0</v>
      </c>
      <c r="F92" s="967">
        <f t="shared" si="2"/>
        <v>0</v>
      </c>
    </row>
    <row r="93" spans="1:6" s="30" customFormat="1" ht="14.4">
      <c r="A93" s="964" t="s">
        <v>2555</v>
      </c>
      <c r="B93" s="1001" t="s">
        <v>1101</v>
      </c>
      <c r="C93" s="1002"/>
      <c r="D93" s="1209">
        <v>1</v>
      </c>
      <c r="E93" s="1208">
        <f>'BILL 3.1- KIANYAGA MAIN LINE'!E184</f>
        <v>0</v>
      </c>
      <c r="F93" s="967">
        <f t="shared" si="2"/>
        <v>0</v>
      </c>
    </row>
    <row r="94" spans="1:6" s="30" customFormat="1" ht="14.4">
      <c r="A94" s="964" t="s">
        <v>2556</v>
      </c>
      <c r="B94" s="1001" t="s">
        <v>1102</v>
      </c>
      <c r="C94" s="1002" t="s">
        <v>7</v>
      </c>
      <c r="D94" s="1209">
        <v>1</v>
      </c>
      <c r="E94" s="1208">
        <f>'BILL 3.1- KIANYAGA MAIN LINE'!E185</f>
        <v>0</v>
      </c>
      <c r="F94" s="967">
        <f t="shared" si="2"/>
        <v>0</v>
      </c>
    </row>
    <row r="95" spans="1:6" s="30" customFormat="1" ht="14.4">
      <c r="A95" s="964" t="s">
        <v>2557</v>
      </c>
      <c r="B95" s="1001" t="s">
        <v>1103</v>
      </c>
      <c r="C95" s="1002" t="s">
        <v>7</v>
      </c>
      <c r="D95" s="1209">
        <v>1</v>
      </c>
      <c r="E95" s="1208">
        <f>'BILL 3.1- KIANYAGA MAIN LINE'!E186</f>
        <v>0</v>
      </c>
      <c r="F95" s="967">
        <f t="shared" si="2"/>
        <v>0</v>
      </c>
    </row>
    <row r="96" spans="1:6" s="31" customFormat="1">
      <c r="A96" s="964" t="s">
        <v>2558</v>
      </c>
      <c r="B96" s="999" t="s">
        <v>832</v>
      </c>
      <c r="C96" s="1196" t="s">
        <v>360</v>
      </c>
      <c r="D96" s="1198">
        <v>2</v>
      </c>
      <c r="E96" s="1208">
        <f>'BILL 3.1- KIANYAGA MAIN LINE'!E187</f>
        <v>0</v>
      </c>
      <c r="F96" s="967">
        <f t="shared" si="2"/>
        <v>0</v>
      </c>
    </row>
    <row r="97" spans="1:6" s="31" customFormat="1" ht="26.4">
      <c r="A97" s="964" t="s">
        <v>2559</v>
      </c>
      <c r="B97" s="999" t="s">
        <v>817</v>
      </c>
      <c r="C97" s="1196" t="s">
        <v>360</v>
      </c>
      <c r="D97" s="1198">
        <v>1</v>
      </c>
      <c r="E97" s="1208">
        <f>'BILL 3.1- KIANYAGA MAIN LINE'!E188</f>
        <v>0</v>
      </c>
      <c r="F97" s="967">
        <f t="shared" si="2"/>
        <v>0</v>
      </c>
    </row>
    <row r="98" spans="1:6" s="28" customFormat="1">
      <c r="A98" s="904"/>
      <c r="B98" s="994" t="s">
        <v>833</v>
      </c>
      <c r="C98" s="1196"/>
      <c r="D98" s="1198"/>
      <c r="E98" s="1208"/>
      <c r="F98" s="967">
        <f t="shared" si="2"/>
        <v>0</v>
      </c>
    </row>
    <row r="99" spans="1:6" s="28" customFormat="1">
      <c r="A99" s="964" t="s">
        <v>2560</v>
      </c>
      <c r="B99" s="999" t="s">
        <v>1104</v>
      </c>
      <c r="C99" s="1196" t="s">
        <v>360</v>
      </c>
      <c r="D99" s="1198">
        <f>1*1</f>
        <v>1</v>
      </c>
      <c r="E99" s="1208">
        <f>'BILL 3.1- KIANYAGA MAIN LINE'!E191</f>
        <v>0</v>
      </c>
      <c r="F99" s="967">
        <f t="shared" si="2"/>
        <v>0</v>
      </c>
    </row>
    <row r="100" spans="1:6" s="28" customFormat="1">
      <c r="A100" s="964" t="s">
        <v>2561</v>
      </c>
      <c r="B100" s="999" t="s">
        <v>1105</v>
      </c>
      <c r="C100" s="1196" t="s">
        <v>360</v>
      </c>
      <c r="D100" s="1198">
        <f>2*1</f>
        <v>2</v>
      </c>
      <c r="E100" s="1208">
        <f>'BILL 3.1- KIANYAGA MAIN LINE'!E192</f>
        <v>0</v>
      </c>
      <c r="F100" s="967">
        <f t="shared" si="2"/>
        <v>0</v>
      </c>
    </row>
    <row r="101" spans="1:6" s="28" customFormat="1" ht="36" customHeight="1">
      <c r="A101" s="964" t="s">
        <v>2562</v>
      </c>
      <c r="B101" s="999" t="s">
        <v>1106</v>
      </c>
      <c r="C101" s="1196" t="s">
        <v>360</v>
      </c>
      <c r="D101" s="1198">
        <f>2*1</f>
        <v>2</v>
      </c>
      <c r="E101" s="1208"/>
      <c r="F101" s="967">
        <f t="shared" si="2"/>
        <v>0</v>
      </c>
    </row>
    <row r="102" spans="1:6" s="28" customFormat="1" ht="26.4">
      <c r="A102" s="964" t="s">
        <v>2563</v>
      </c>
      <c r="B102" s="999" t="s">
        <v>2075</v>
      </c>
      <c r="C102" s="1196" t="s">
        <v>360</v>
      </c>
      <c r="D102" s="1198">
        <f>1*1</f>
        <v>1</v>
      </c>
      <c r="E102" s="1208"/>
      <c r="F102" s="967">
        <f t="shared" si="2"/>
        <v>0</v>
      </c>
    </row>
    <row r="103" spans="1:6" s="31" customFormat="1" ht="26.4">
      <c r="A103" s="964" t="s">
        <v>2564</v>
      </c>
      <c r="B103" s="999" t="s">
        <v>826</v>
      </c>
      <c r="C103" s="1196" t="s">
        <v>360</v>
      </c>
      <c r="D103" s="1198">
        <f>2*1</f>
        <v>2</v>
      </c>
      <c r="E103" s="1208"/>
      <c r="F103" s="967">
        <f t="shared" si="2"/>
        <v>0</v>
      </c>
    </row>
    <row r="104" spans="1:6" s="31" customFormat="1" ht="26.4">
      <c r="A104" s="964" t="s">
        <v>2565</v>
      </c>
      <c r="B104" s="999" t="s">
        <v>817</v>
      </c>
      <c r="C104" s="1196" t="s">
        <v>360</v>
      </c>
      <c r="D104" s="1198">
        <f>2*1</f>
        <v>2</v>
      </c>
      <c r="E104" s="1208"/>
      <c r="F104" s="967">
        <f t="shared" si="2"/>
        <v>0</v>
      </c>
    </row>
    <row r="105" spans="1:6" s="31" customFormat="1">
      <c r="A105" s="964" t="s">
        <v>2566</v>
      </c>
      <c r="B105" s="1001" t="s">
        <v>1107</v>
      </c>
      <c r="C105" s="1196" t="s">
        <v>360</v>
      </c>
      <c r="D105" s="1198">
        <f>2*1</f>
        <v>2</v>
      </c>
      <c r="E105" s="1208"/>
      <c r="F105" s="967">
        <f t="shared" si="2"/>
        <v>0</v>
      </c>
    </row>
    <row r="106" spans="1:6" s="28" customFormat="1">
      <c r="A106" s="904"/>
      <c r="B106" s="978" t="s">
        <v>868</v>
      </c>
      <c r="C106" s="1196"/>
      <c r="D106" s="980"/>
      <c r="E106" s="1210"/>
      <c r="F106" s="967">
        <f t="shared" si="2"/>
        <v>0</v>
      </c>
    </row>
    <row r="107" spans="1:6" s="28" customFormat="1" ht="26.4">
      <c r="A107" s="964" t="s">
        <v>2567</v>
      </c>
      <c r="B107" s="976" t="s">
        <v>869</v>
      </c>
      <c r="C107" s="1196" t="s">
        <v>53</v>
      </c>
      <c r="D107" s="987">
        <v>1</v>
      </c>
      <c r="E107" s="1208"/>
      <c r="F107" s="967">
        <f t="shared" si="2"/>
        <v>0</v>
      </c>
    </row>
    <row r="108" spans="1:6" s="28" customFormat="1">
      <c r="A108" s="978"/>
      <c r="B108" s="978" t="s">
        <v>870</v>
      </c>
      <c r="C108" s="1196"/>
      <c r="D108" s="976"/>
      <c r="E108" s="984"/>
      <c r="F108" s="967">
        <f t="shared" si="2"/>
        <v>0</v>
      </c>
    </row>
    <row r="109" spans="1:6" s="28" customFormat="1">
      <c r="A109" s="978"/>
      <c r="B109" s="978" t="s">
        <v>871</v>
      </c>
      <c r="C109" s="1196"/>
      <c r="D109" s="976"/>
      <c r="E109" s="984"/>
      <c r="F109" s="967">
        <f t="shared" si="2"/>
        <v>0</v>
      </c>
    </row>
    <row r="110" spans="1:6" s="28" customFormat="1">
      <c r="A110" s="978"/>
      <c r="B110" s="978" t="s">
        <v>872</v>
      </c>
      <c r="C110" s="1196"/>
      <c r="D110" s="980"/>
      <c r="E110" s="981"/>
      <c r="F110" s="967">
        <f t="shared" si="2"/>
        <v>0</v>
      </c>
    </row>
    <row r="111" spans="1:6" s="28" customFormat="1">
      <c r="A111" s="978"/>
      <c r="B111" s="978" t="s">
        <v>873</v>
      </c>
      <c r="C111" s="1196"/>
      <c r="D111" s="1005"/>
      <c r="E111" s="981"/>
      <c r="F111" s="967">
        <f t="shared" si="2"/>
        <v>0</v>
      </c>
    </row>
    <row r="112" spans="1:6" s="28" customFormat="1">
      <c r="A112" s="964" t="s">
        <v>2568</v>
      </c>
      <c r="B112" s="976" t="s">
        <v>874</v>
      </c>
      <c r="C112" s="1196" t="s">
        <v>676</v>
      </c>
      <c r="D112" s="987">
        <v>20</v>
      </c>
      <c r="E112" s="981">
        <f>'BILL 3.1- KIANYAGA MAIN LINE'!E204</f>
        <v>0</v>
      </c>
      <c r="F112" s="967">
        <f t="shared" si="2"/>
        <v>0</v>
      </c>
    </row>
    <row r="113" spans="1:6" s="28" customFormat="1">
      <c r="A113" s="978"/>
      <c r="B113" s="978" t="s">
        <v>875</v>
      </c>
      <c r="C113" s="1211"/>
      <c r="D113" s="1005"/>
      <c r="E113" s="981">
        <f>'BILL 3.1- KIANYAGA MAIN LINE'!E205</f>
        <v>0</v>
      </c>
      <c r="F113" s="967">
        <f t="shared" si="2"/>
        <v>0</v>
      </c>
    </row>
    <row r="114" spans="1:6" s="28" customFormat="1" ht="26.4">
      <c r="A114" s="978"/>
      <c r="B114" s="976" t="s">
        <v>876</v>
      </c>
      <c r="C114" s="1211"/>
      <c r="D114" s="980"/>
      <c r="E114" s="981"/>
      <c r="F114" s="967">
        <f t="shared" si="2"/>
        <v>0</v>
      </c>
    </row>
    <row r="115" spans="1:6" s="28" customFormat="1">
      <c r="A115" s="964" t="s">
        <v>2569</v>
      </c>
      <c r="B115" s="976" t="s">
        <v>877</v>
      </c>
      <c r="C115" s="1196" t="s">
        <v>676</v>
      </c>
      <c r="D115" s="987">
        <v>20</v>
      </c>
      <c r="E115" s="981"/>
      <c r="F115" s="967">
        <f t="shared" si="2"/>
        <v>0</v>
      </c>
    </row>
    <row r="116" spans="1:6" s="28" customFormat="1">
      <c r="A116" s="978"/>
      <c r="B116" s="978" t="s">
        <v>878</v>
      </c>
      <c r="C116" s="1196"/>
      <c r="D116" s="980"/>
      <c r="E116" s="981"/>
      <c r="F116" s="967">
        <f t="shared" si="2"/>
        <v>0</v>
      </c>
    </row>
    <row r="117" spans="1:6" s="28" customFormat="1">
      <c r="A117" s="978"/>
      <c r="B117" s="976" t="s">
        <v>2076</v>
      </c>
      <c r="C117" s="1196"/>
      <c r="D117" s="980"/>
      <c r="E117" s="981"/>
      <c r="F117" s="967">
        <f t="shared" si="2"/>
        <v>0</v>
      </c>
    </row>
    <row r="118" spans="1:6" s="28" customFormat="1">
      <c r="A118" s="964" t="s">
        <v>2570</v>
      </c>
      <c r="B118" s="904" t="s">
        <v>913</v>
      </c>
      <c r="C118" s="1195" t="s">
        <v>53</v>
      </c>
      <c r="D118" s="1007">
        <v>20</v>
      </c>
      <c r="E118" s="981"/>
      <c r="F118" s="967">
        <f t="shared" si="2"/>
        <v>0</v>
      </c>
    </row>
    <row r="119" spans="1:6" s="28" customFormat="1">
      <c r="A119" s="975"/>
      <c r="B119" s="975" t="s">
        <v>881</v>
      </c>
      <c r="C119" s="1195"/>
      <c r="D119" s="904"/>
      <c r="E119" s="981"/>
      <c r="F119" s="967">
        <f t="shared" si="2"/>
        <v>0</v>
      </c>
    </row>
    <row r="120" spans="1:6" s="28" customFormat="1">
      <c r="A120" s="964" t="s">
        <v>2571</v>
      </c>
      <c r="B120" s="904" t="s">
        <v>1464</v>
      </c>
      <c r="C120" s="1195" t="s">
        <v>883</v>
      </c>
      <c r="D120" s="1007">
        <v>1</v>
      </c>
      <c r="E120" s="981"/>
      <c r="F120" s="967">
        <f t="shared" si="2"/>
        <v>0</v>
      </c>
    </row>
    <row r="121" spans="1:6" s="28" customFormat="1" ht="16.2" thickBot="1">
      <c r="A121" s="1214" t="s">
        <v>2572</v>
      </c>
      <c r="B121" s="1017" t="s">
        <v>884</v>
      </c>
      <c r="C121" s="1229" t="s">
        <v>67</v>
      </c>
      <c r="D121" s="1019">
        <v>0.15</v>
      </c>
      <c r="E121" s="1014"/>
      <c r="F121" s="1012">
        <f t="shared" si="2"/>
        <v>0</v>
      </c>
    </row>
    <row r="122" spans="1:6" s="29" customFormat="1" thickTop="1" thickBot="1">
      <c r="A122" s="1620" t="s">
        <v>533</v>
      </c>
      <c r="B122" s="1621"/>
      <c r="C122" s="1622"/>
      <c r="D122" s="1622"/>
      <c r="E122" s="1622"/>
      <c r="F122" s="1217">
        <f>SUM(F87:F121)</f>
        <v>0</v>
      </c>
    </row>
    <row r="123" spans="1:6" s="26" customFormat="1" ht="25.5" customHeight="1" thickTop="1">
      <c r="A123" s="1574" t="s">
        <v>1608</v>
      </c>
      <c r="B123" s="1574"/>
      <c r="C123" s="1574"/>
      <c r="D123" s="1574"/>
      <c r="E123" s="1574"/>
      <c r="F123" s="1574"/>
    </row>
    <row r="124" spans="1:6" s="26" customFormat="1" ht="15" customHeight="1">
      <c r="A124" s="781" t="s">
        <v>39</v>
      </c>
      <c r="B124" s="1619" t="s">
        <v>5</v>
      </c>
      <c r="C124" s="1619"/>
      <c r="D124" s="1619"/>
      <c r="E124" s="782" t="s">
        <v>1607</v>
      </c>
      <c r="F124" s="926" t="s">
        <v>1606</v>
      </c>
    </row>
    <row r="125" spans="1:6" s="26" customFormat="1" ht="13.8">
      <c r="A125" s="629">
        <v>1</v>
      </c>
      <c r="B125" s="1572" t="s">
        <v>367</v>
      </c>
      <c r="C125" s="1572"/>
      <c r="D125" s="1572"/>
      <c r="E125" s="629" t="s">
        <v>108</v>
      </c>
      <c r="F125" s="660">
        <f>F20</f>
        <v>0</v>
      </c>
    </row>
    <row r="126" spans="1:6" s="26" customFormat="1" ht="13.8">
      <c r="A126" s="629">
        <v>2</v>
      </c>
      <c r="B126" s="1572" t="s">
        <v>368</v>
      </c>
      <c r="C126" s="1572"/>
      <c r="D126" s="1572"/>
      <c r="E126" s="629" t="s">
        <v>108</v>
      </c>
      <c r="F126" s="660">
        <f>F38</f>
        <v>0</v>
      </c>
    </row>
    <row r="127" spans="1:6" s="26" customFormat="1" ht="13.8">
      <c r="A127" s="629">
        <v>3</v>
      </c>
      <c r="B127" s="1572" t="s">
        <v>369</v>
      </c>
      <c r="C127" s="1572"/>
      <c r="D127" s="1572"/>
      <c r="E127" s="629" t="s">
        <v>108</v>
      </c>
      <c r="F127" s="660">
        <f>F62</f>
        <v>0</v>
      </c>
    </row>
    <row r="128" spans="1:6" s="26" customFormat="1" ht="13.8">
      <c r="A128" s="629">
        <v>4</v>
      </c>
      <c r="B128" s="1572" t="s">
        <v>370</v>
      </c>
      <c r="C128" s="1572"/>
      <c r="D128" s="1572"/>
      <c r="E128" s="629" t="s">
        <v>108</v>
      </c>
      <c r="F128" s="660">
        <f>F86</f>
        <v>0</v>
      </c>
    </row>
    <row r="129" spans="1:6" s="26" customFormat="1" ht="13.8">
      <c r="A129" s="629">
        <v>5</v>
      </c>
      <c r="B129" s="1572" t="s">
        <v>371</v>
      </c>
      <c r="C129" s="1572"/>
      <c r="D129" s="1572"/>
      <c r="E129" s="629" t="s">
        <v>108</v>
      </c>
      <c r="F129" s="660">
        <f>F122</f>
        <v>0</v>
      </c>
    </row>
    <row r="130" spans="1:6" s="26" customFormat="1" ht="13.8">
      <c r="A130" s="629"/>
      <c r="B130" s="1572"/>
      <c r="C130" s="1572"/>
      <c r="D130" s="1572"/>
      <c r="E130" s="629"/>
      <c r="F130" s="660"/>
    </row>
    <row r="131" spans="1:6" s="26" customFormat="1" ht="13.8">
      <c r="A131" s="629"/>
      <c r="B131" s="1572"/>
      <c r="C131" s="1572"/>
      <c r="D131" s="1572"/>
      <c r="E131" s="629"/>
      <c r="F131" s="660"/>
    </row>
    <row r="132" spans="1:6" s="26" customFormat="1" ht="13.8">
      <c r="A132" s="629"/>
      <c r="B132" s="1572"/>
      <c r="C132" s="1572"/>
      <c r="D132" s="1572"/>
      <c r="E132" s="629"/>
      <c r="F132" s="660"/>
    </row>
    <row r="133" spans="1:6" s="26" customFormat="1" ht="13.8">
      <c r="A133" s="629"/>
      <c r="B133" s="1572"/>
      <c r="C133" s="1572"/>
      <c r="D133" s="1572"/>
      <c r="E133" s="629"/>
      <c r="F133" s="660"/>
    </row>
    <row r="134" spans="1:6" s="26" customFormat="1" ht="13.8">
      <c r="A134" s="629"/>
      <c r="B134" s="1572"/>
      <c r="C134" s="1572"/>
      <c r="D134" s="1572"/>
      <c r="E134" s="629"/>
      <c r="F134" s="660"/>
    </row>
    <row r="135" spans="1:6" s="26" customFormat="1" ht="13.8">
      <c r="A135" s="724"/>
      <c r="B135" s="1572"/>
      <c r="C135" s="1572"/>
      <c r="D135" s="1572"/>
      <c r="E135" s="653"/>
      <c r="F135" s="629"/>
    </row>
    <row r="136" spans="1:6" s="26" customFormat="1" ht="14.4" thickBot="1">
      <c r="A136" s="1021"/>
      <c r="B136" s="1572"/>
      <c r="C136" s="1572"/>
      <c r="D136" s="1572"/>
      <c r="E136" s="653"/>
      <c r="F136" s="642"/>
    </row>
    <row r="137" spans="1:6" s="26" customFormat="1" ht="15" thickTop="1" thickBot="1">
      <c r="A137" s="1558" t="s">
        <v>109</v>
      </c>
      <c r="B137" s="1558"/>
      <c r="C137" s="1558"/>
      <c r="D137" s="1558"/>
      <c r="E137" s="1036"/>
      <c r="F137" s="1037">
        <f>SUM(F125:F136)</f>
        <v>0</v>
      </c>
    </row>
    <row r="138" spans="1:6" s="28" customFormat="1" ht="21" customHeight="1" thickTop="1">
      <c r="C138" s="39"/>
      <c r="D138" s="40"/>
      <c r="E138" s="41"/>
      <c r="F138" s="42"/>
    </row>
    <row r="139" spans="1:6" ht="21" customHeight="1">
      <c r="C139" s="43"/>
      <c r="D139" s="44"/>
      <c r="E139" s="45"/>
      <c r="F139" s="46"/>
    </row>
    <row r="140" spans="1:6" s="32" customFormat="1" ht="14.4">
      <c r="A140" s="47"/>
      <c r="D140" s="48"/>
      <c r="E140" s="49"/>
      <c r="F140" s="50"/>
    </row>
    <row r="141" spans="1:6" s="32" customFormat="1" ht="14.4">
      <c r="A141" s="47"/>
      <c r="D141" s="48"/>
      <c r="E141" s="49"/>
      <c r="F141" s="50"/>
    </row>
    <row r="142" spans="1:6" s="32" customFormat="1" ht="14.4">
      <c r="A142" s="47"/>
      <c r="D142" s="48"/>
      <c r="E142" s="49"/>
      <c r="F142" s="50"/>
    </row>
    <row r="143" spans="1:6" s="28" customFormat="1">
      <c r="C143" s="38"/>
      <c r="D143" s="51"/>
      <c r="E143" s="37"/>
      <c r="F143" s="37"/>
    </row>
  </sheetData>
  <mergeCells count="24">
    <mergeCell ref="A1:F1"/>
    <mergeCell ref="A2:F2"/>
    <mergeCell ref="A3:F3"/>
    <mergeCell ref="A4:F4"/>
    <mergeCell ref="A123:F123"/>
    <mergeCell ref="B124:D124"/>
    <mergeCell ref="B125:D125"/>
    <mergeCell ref="B126:D126"/>
    <mergeCell ref="A20:E20"/>
    <mergeCell ref="A38:E38"/>
    <mergeCell ref="A62:E62"/>
    <mergeCell ref="A86:E86"/>
    <mergeCell ref="A122:E122"/>
    <mergeCell ref="B127:D127"/>
    <mergeCell ref="B128:D128"/>
    <mergeCell ref="B129:D129"/>
    <mergeCell ref="B130:D130"/>
    <mergeCell ref="B131:D131"/>
    <mergeCell ref="A137:D137"/>
    <mergeCell ref="B132:D132"/>
    <mergeCell ref="B133:D133"/>
    <mergeCell ref="B134:D134"/>
    <mergeCell ref="B135:D135"/>
    <mergeCell ref="B136:D136"/>
  </mergeCells>
  <phoneticPr fontId="61" type="noConversion"/>
  <pageMargins left="0.7" right="0.5" top="0.5" bottom="0.41" header="0.3" footer="0.3"/>
  <pageSetup paperSize="9" scale="68" fitToHeight="0" orientation="portrait" r:id="rId1"/>
  <headerFooter alignWithMargins="0">
    <oddFooter>&amp;CPage &amp;P of &amp;N&amp;R&amp;A</oddFooter>
  </headerFooter>
  <rowBreaks count="5" manualBreakCount="5">
    <brk id="20" max="5" man="1"/>
    <brk id="38" max="5" man="1"/>
    <brk id="62" max="5" man="1"/>
    <brk id="86" max="5" man="1"/>
    <brk id="122"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X878"/>
  <sheetViews>
    <sheetView view="pageBreakPreview" zoomScaleNormal="100" zoomScaleSheetLayoutView="100" workbookViewId="0">
      <pane xSplit="1" ySplit="5" topLeftCell="B107" activePane="bottomRight" state="frozen"/>
      <selection activeCell="C15" sqref="C15"/>
      <selection pane="topRight" activeCell="C15" sqref="C15"/>
      <selection pane="bottomLeft" activeCell="C15" sqref="C15"/>
      <selection pane="bottomRight" activeCell="D125" sqref="D125:F125"/>
    </sheetView>
  </sheetViews>
  <sheetFormatPr defaultColWidth="9.33203125" defaultRowHeight="14.4"/>
  <cols>
    <col min="1" max="1" width="10.109375" style="1289" customWidth="1"/>
    <col min="2" max="2" width="69.77734375" style="1271" customWidth="1"/>
    <col min="3" max="3" width="15.77734375" style="1312" customWidth="1"/>
    <col min="4" max="4" width="12.33203125" style="1312" customWidth="1"/>
    <col min="5" max="5" width="20.33203125" style="1313" customWidth="1"/>
    <col min="6" max="6" width="20.109375" style="1314" customWidth="1"/>
    <col min="7" max="7" width="9.33203125" style="1269"/>
    <col min="8" max="8" width="13.109375" style="1269" bestFit="1" customWidth="1"/>
    <col min="9" max="9" width="14" style="1269" customWidth="1"/>
    <col min="10" max="10" width="12.109375" style="1269" bestFit="1" customWidth="1"/>
    <col min="11" max="40" width="9.33203125" style="1269"/>
    <col min="41" max="41" width="9.33203125" style="1270"/>
    <col min="42" max="16384" width="9.33203125" style="1271"/>
  </cols>
  <sheetData>
    <row r="1" spans="1:41" s="1264" customFormat="1" ht="15.6" thickTop="1" thickBot="1">
      <c r="A1" s="1628" t="s">
        <v>34</v>
      </c>
      <c r="B1" s="1628"/>
      <c r="C1" s="1628"/>
      <c r="D1" s="1628"/>
      <c r="E1" s="1628"/>
      <c r="F1" s="1628"/>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3"/>
    </row>
    <row r="2" spans="1:41" s="207" customFormat="1" thickTop="1" thickBot="1">
      <c r="A2" s="1534" t="s">
        <v>2698</v>
      </c>
      <c r="B2" s="1534"/>
      <c r="C2" s="1534"/>
      <c r="D2" s="1534"/>
      <c r="E2" s="1534"/>
      <c r="F2" s="1534"/>
    </row>
    <row r="3" spans="1:41" s="207" customFormat="1" thickTop="1" thickBot="1">
      <c r="A3" s="1534" t="s">
        <v>2696</v>
      </c>
      <c r="B3" s="1534"/>
      <c r="C3" s="1534"/>
      <c r="D3" s="1534"/>
      <c r="E3" s="1534"/>
      <c r="F3" s="1534"/>
    </row>
    <row r="4" spans="1:41" s="1266" customFormat="1" ht="15" thickTop="1">
      <c r="A4" s="1629" t="s">
        <v>1108</v>
      </c>
      <c r="B4" s="1629"/>
      <c r="C4" s="1629"/>
      <c r="D4" s="1629"/>
      <c r="E4" s="1629"/>
      <c r="F4" s="1629"/>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5"/>
    </row>
    <row r="5" spans="1:41" s="1266" customFormat="1" ht="15" thickBot="1">
      <c r="A5" s="1107" t="s">
        <v>39</v>
      </c>
      <c r="B5" s="1107" t="s">
        <v>5</v>
      </c>
      <c r="C5" s="1248" t="s">
        <v>40</v>
      </c>
      <c r="D5" s="1107" t="s">
        <v>41</v>
      </c>
      <c r="E5" s="1249" t="s">
        <v>42</v>
      </c>
      <c r="F5" s="1107" t="s">
        <v>43</v>
      </c>
      <c r="G5" s="1262"/>
      <c r="H5" s="1267"/>
      <c r="I5" s="1268"/>
      <c r="J5" s="1267"/>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62"/>
      <c r="AO5" s="1265"/>
    </row>
    <row r="6" spans="1:41" ht="67.2" thickTop="1">
      <c r="A6" s="1242"/>
      <c r="B6" s="1243" t="s">
        <v>1109</v>
      </c>
      <c r="C6" s="1244"/>
      <c r="D6" s="1245"/>
      <c r="E6" s="1246"/>
      <c r="F6" s="1247"/>
    </row>
    <row r="7" spans="1:41">
      <c r="A7" s="1231"/>
      <c r="B7" s="1232" t="s">
        <v>1110</v>
      </c>
      <c r="C7" s="528"/>
      <c r="D7" s="1233"/>
      <c r="E7" s="1234"/>
      <c r="F7" s="1235"/>
    </row>
    <row r="8" spans="1:41" s="1274" customFormat="1" ht="27">
      <c r="A8" s="528" t="s">
        <v>2575</v>
      </c>
      <c r="B8" s="540" t="s">
        <v>1111</v>
      </c>
      <c r="C8" s="528" t="s">
        <v>145</v>
      </c>
      <c r="D8" s="1233">
        <v>70</v>
      </c>
      <c r="E8" s="1234"/>
      <c r="F8" s="1235">
        <f>E8*D8</f>
        <v>0</v>
      </c>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3"/>
    </row>
    <row r="9" spans="1:41" s="1274" customFormat="1" ht="53.4">
      <c r="B9" s="540" t="s">
        <v>1112</v>
      </c>
      <c r="C9" s="528" t="s">
        <v>1113</v>
      </c>
      <c r="D9" s="1233">
        <v>20</v>
      </c>
      <c r="E9" s="1234"/>
      <c r="F9" s="1235">
        <f>E9*D9</f>
        <v>0</v>
      </c>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3"/>
    </row>
    <row r="10" spans="1:41">
      <c r="A10" s="1275" t="s">
        <v>2576</v>
      </c>
      <c r="B10" s="1232" t="s">
        <v>1114</v>
      </c>
      <c r="C10" s="528"/>
      <c r="D10" s="1233"/>
      <c r="E10" s="1234"/>
      <c r="F10" s="1235">
        <f>E10*D10</f>
        <v>0</v>
      </c>
    </row>
    <row r="11" spans="1:41" ht="66.599999999999994">
      <c r="A11" s="528"/>
      <c r="B11" s="540" t="s">
        <v>1115</v>
      </c>
      <c r="C11" s="528"/>
      <c r="D11" s="1233"/>
      <c r="E11" s="1234"/>
      <c r="F11" s="1235">
        <f>E11*D11</f>
        <v>0</v>
      </c>
    </row>
    <row r="12" spans="1:41" s="1278" customFormat="1" ht="27">
      <c r="A12" s="528" t="s">
        <v>2577</v>
      </c>
      <c r="B12" s="409" t="s">
        <v>1116</v>
      </c>
      <c r="C12" s="1236" t="s">
        <v>145</v>
      </c>
      <c r="D12" s="1237">
        <v>324</v>
      </c>
      <c r="E12" s="1234"/>
      <c r="F12" s="1235">
        <f>E12*D12</f>
        <v>0</v>
      </c>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7"/>
    </row>
    <row r="13" spans="1:41" s="1278" customFormat="1">
      <c r="A13" s="528" t="s">
        <v>2578</v>
      </c>
      <c r="B13" s="411" t="s">
        <v>1117</v>
      </c>
      <c r="C13" s="1236"/>
      <c r="D13" s="1237"/>
      <c r="E13" s="1234"/>
      <c r="F13" s="1235"/>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7"/>
    </row>
    <row r="14" spans="1:41" s="1278" customFormat="1" ht="27">
      <c r="A14" s="528"/>
      <c r="B14" s="409" t="s">
        <v>1118</v>
      </c>
      <c r="C14" s="1236"/>
      <c r="D14" s="1237"/>
      <c r="E14" s="1234"/>
      <c r="F14" s="1238"/>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7"/>
    </row>
    <row r="15" spans="1:41" s="1278" customFormat="1" ht="17.25" customHeight="1">
      <c r="A15" s="528" t="s">
        <v>2579</v>
      </c>
      <c r="B15" s="409" t="s">
        <v>1119</v>
      </c>
      <c r="C15" s="1236" t="s">
        <v>145</v>
      </c>
      <c r="D15" s="1237">
        <v>50</v>
      </c>
      <c r="E15" s="1234"/>
      <c r="F15" s="1238">
        <f>E15*D15</f>
        <v>0</v>
      </c>
      <c r="G15" s="1276"/>
      <c r="H15" s="1279"/>
      <c r="I15" s="1279"/>
      <c r="J15" s="1279"/>
      <c r="K15" s="1279" t="s">
        <v>1122</v>
      </c>
      <c r="L15" s="1279" t="s">
        <v>1123</v>
      </c>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7"/>
    </row>
    <row r="16" spans="1:41" s="1278" customFormat="1">
      <c r="A16" s="528" t="s">
        <v>2580</v>
      </c>
      <c r="B16" s="409" t="s">
        <v>1124</v>
      </c>
      <c r="C16" s="1236" t="s">
        <v>145</v>
      </c>
      <c r="D16" s="1237">
        <v>50</v>
      </c>
      <c r="E16" s="1234"/>
      <c r="F16" s="1238">
        <f t="shared" ref="F16:F27" si="0">E16*D16</f>
        <v>0</v>
      </c>
      <c r="G16" s="1276"/>
      <c r="H16" s="1279"/>
      <c r="I16" s="1279"/>
      <c r="J16" s="1279"/>
      <c r="K16" s="1279">
        <f>J16*1.05</f>
        <v>0</v>
      </c>
      <c r="L16" s="1279">
        <f>K16*1.25</f>
        <v>0</v>
      </c>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7"/>
    </row>
    <row r="17" spans="1:41" s="1278" customFormat="1">
      <c r="A17" s="528" t="s">
        <v>2581</v>
      </c>
      <c r="B17" s="409" t="s">
        <v>1125</v>
      </c>
      <c r="C17" s="1236" t="s">
        <v>145</v>
      </c>
      <c r="D17" s="1237">
        <v>50</v>
      </c>
      <c r="E17" s="1234"/>
      <c r="F17" s="1238">
        <f t="shared" si="0"/>
        <v>0</v>
      </c>
      <c r="G17" s="1276"/>
      <c r="H17" s="1276"/>
      <c r="I17" s="1279"/>
      <c r="J17" s="1279"/>
      <c r="K17" s="1279">
        <f>J17*1.05</f>
        <v>0</v>
      </c>
      <c r="L17" s="1279">
        <f>K17*1.25</f>
        <v>0</v>
      </c>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7"/>
    </row>
    <row r="18" spans="1:41" s="1278" customFormat="1">
      <c r="A18" s="528" t="s">
        <v>2582</v>
      </c>
      <c r="B18" s="409" t="s">
        <v>1126</v>
      </c>
      <c r="C18" s="1236" t="s">
        <v>145</v>
      </c>
      <c r="D18" s="1237">
        <v>50</v>
      </c>
      <c r="E18" s="1234"/>
      <c r="F18" s="1238">
        <f t="shared" si="0"/>
        <v>0</v>
      </c>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7"/>
    </row>
    <row r="19" spans="1:41" s="1278" customFormat="1">
      <c r="A19" s="528" t="s">
        <v>2583</v>
      </c>
      <c r="B19" s="409" t="s">
        <v>1127</v>
      </c>
      <c r="C19" s="1236" t="s">
        <v>145</v>
      </c>
      <c r="D19" s="1237">
        <v>50</v>
      </c>
      <c r="E19" s="1234"/>
      <c r="F19" s="1238">
        <f t="shared" si="0"/>
        <v>0</v>
      </c>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1276"/>
      <c r="AI19" s="1276"/>
      <c r="AJ19" s="1276"/>
      <c r="AK19" s="1276"/>
      <c r="AL19" s="1276"/>
      <c r="AM19" s="1276"/>
      <c r="AN19" s="1276"/>
      <c r="AO19" s="1277"/>
    </row>
    <row r="20" spans="1:41" s="1278" customFormat="1">
      <c r="A20" s="528" t="s">
        <v>2584</v>
      </c>
      <c r="B20" s="409" t="s">
        <v>1128</v>
      </c>
      <c r="C20" s="1236" t="s">
        <v>145</v>
      </c>
      <c r="D20" s="1237">
        <v>50</v>
      </c>
      <c r="E20" s="1234"/>
      <c r="F20" s="1238">
        <f t="shared" si="0"/>
        <v>0</v>
      </c>
      <c r="G20" s="1276"/>
      <c r="H20" s="1276"/>
      <c r="I20" s="1276"/>
      <c r="J20" s="1276"/>
      <c r="K20" s="1276"/>
      <c r="L20" s="1276"/>
      <c r="M20" s="1276"/>
      <c r="N20" s="1276"/>
      <c r="O20" s="1276"/>
      <c r="P20" s="1276"/>
      <c r="Q20" s="1276"/>
      <c r="R20" s="1276"/>
      <c r="S20" s="1276"/>
      <c r="T20" s="1276"/>
      <c r="U20" s="1276"/>
      <c r="V20" s="1276"/>
      <c r="W20" s="1276"/>
      <c r="X20" s="1276"/>
      <c r="Y20" s="1276"/>
      <c r="Z20" s="1276"/>
      <c r="AA20" s="1276"/>
      <c r="AB20" s="1276"/>
      <c r="AC20" s="1276"/>
      <c r="AD20" s="1276"/>
      <c r="AE20" s="1276"/>
      <c r="AF20" s="1276"/>
      <c r="AG20" s="1276"/>
      <c r="AH20" s="1276"/>
      <c r="AI20" s="1276"/>
      <c r="AJ20" s="1276"/>
      <c r="AK20" s="1276"/>
      <c r="AL20" s="1276"/>
      <c r="AM20" s="1276"/>
      <c r="AN20" s="1276"/>
      <c r="AO20" s="1277"/>
    </row>
    <row r="21" spans="1:41" s="1278" customFormat="1" ht="17.25" customHeight="1">
      <c r="A21" s="528" t="s">
        <v>2585</v>
      </c>
      <c r="B21" s="409" t="s">
        <v>1129</v>
      </c>
      <c r="C21" s="1236" t="s">
        <v>145</v>
      </c>
      <c r="D21" s="1237">
        <v>50</v>
      </c>
      <c r="E21" s="1234"/>
      <c r="F21" s="1238">
        <f t="shared" si="0"/>
        <v>0</v>
      </c>
      <c r="G21" s="1276"/>
      <c r="H21" s="1279"/>
      <c r="I21" s="1279"/>
      <c r="J21" s="1279"/>
      <c r="K21" s="1279" t="s">
        <v>1122</v>
      </c>
      <c r="L21" s="1279" t="s">
        <v>1123</v>
      </c>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7"/>
    </row>
    <row r="22" spans="1:41" s="1278" customFormat="1">
      <c r="A22" s="528" t="s">
        <v>2586</v>
      </c>
      <c r="B22" s="409" t="s">
        <v>1130</v>
      </c>
      <c r="C22" s="1236" t="s">
        <v>145</v>
      </c>
      <c r="D22" s="1237">
        <v>50</v>
      </c>
      <c r="E22" s="1234"/>
      <c r="F22" s="1238">
        <f t="shared" si="0"/>
        <v>0</v>
      </c>
      <c r="G22" s="1276"/>
      <c r="H22" s="1279"/>
      <c r="I22" s="1279"/>
      <c r="J22" s="1279"/>
      <c r="K22" s="1279">
        <f>J22*1.05</f>
        <v>0</v>
      </c>
      <c r="L22" s="1279">
        <f>K22*1.25</f>
        <v>0</v>
      </c>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6"/>
      <c r="AL22" s="1276"/>
      <c r="AM22" s="1276"/>
      <c r="AN22" s="1276"/>
      <c r="AO22" s="1277"/>
    </row>
    <row r="23" spans="1:41" s="1278" customFormat="1">
      <c r="A23" s="528" t="s">
        <v>2587</v>
      </c>
      <c r="B23" s="409" t="s">
        <v>1131</v>
      </c>
      <c r="C23" s="1236" t="s">
        <v>145</v>
      </c>
      <c r="D23" s="1237">
        <v>50</v>
      </c>
      <c r="E23" s="1234"/>
      <c r="F23" s="1238">
        <f t="shared" si="0"/>
        <v>0</v>
      </c>
      <c r="G23" s="1276"/>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7"/>
    </row>
    <row r="24" spans="1:41" s="1278" customFormat="1">
      <c r="A24" s="528" t="s">
        <v>2588</v>
      </c>
      <c r="B24" s="409" t="s">
        <v>1132</v>
      </c>
      <c r="C24" s="1236" t="s">
        <v>145</v>
      </c>
      <c r="D24" s="1237">
        <v>50</v>
      </c>
      <c r="E24" s="1234"/>
      <c r="F24" s="1238">
        <f t="shared" si="0"/>
        <v>0</v>
      </c>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6"/>
      <c r="AM24" s="1276"/>
      <c r="AN24" s="1276"/>
      <c r="AO24" s="1277"/>
    </row>
    <row r="25" spans="1:41" s="1278" customFormat="1">
      <c r="A25" s="528" t="s">
        <v>2589</v>
      </c>
      <c r="B25" s="409" t="s">
        <v>1133</v>
      </c>
      <c r="C25" s="1236" t="s">
        <v>145</v>
      </c>
      <c r="D25" s="1237">
        <v>50</v>
      </c>
      <c r="E25" s="1234"/>
      <c r="F25" s="1238">
        <f t="shared" si="0"/>
        <v>0</v>
      </c>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7"/>
    </row>
    <row r="26" spans="1:41" s="1278" customFormat="1">
      <c r="A26" s="528" t="s">
        <v>2590</v>
      </c>
      <c r="B26" s="409" t="s">
        <v>1134</v>
      </c>
      <c r="C26" s="1236" t="s">
        <v>145</v>
      </c>
      <c r="D26" s="1237">
        <v>50</v>
      </c>
      <c r="E26" s="1234"/>
      <c r="F26" s="1238">
        <f t="shared" si="0"/>
        <v>0</v>
      </c>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c r="AJ26" s="1276"/>
      <c r="AK26" s="1276"/>
      <c r="AL26" s="1276"/>
      <c r="AM26" s="1276"/>
      <c r="AN26" s="1276"/>
      <c r="AO26" s="1277"/>
    </row>
    <row r="27" spans="1:41" s="1278" customFormat="1">
      <c r="A27" s="528" t="s">
        <v>2591</v>
      </c>
      <c r="B27" s="409" t="s">
        <v>1135</v>
      </c>
      <c r="C27" s="1236" t="s">
        <v>145</v>
      </c>
      <c r="D27" s="1237">
        <v>50</v>
      </c>
      <c r="E27" s="1234"/>
      <c r="F27" s="1238">
        <f t="shared" si="0"/>
        <v>0</v>
      </c>
      <c r="G27" s="1276"/>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6"/>
      <c r="AL27" s="1276"/>
      <c r="AM27" s="1276"/>
      <c r="AN27" s="1276"/>
      <c r="AO27" s="1277"/>
    </row>
    <row r="28" spans="1:41" s="1278" customFormat="1">
      <c r="B28" s="411" t="s">
        <v>1136</v>
      </c>
      <c r="C28" s="1236"/>
      <c r="D28" s="1237"/>
      <c r="E28" s="1234"/>
      <c r="F28" s="1238"/>
      <c r="G28" s="1276"/>
      <c r="H28" s="1276"/>
      <c r="I28" s="1276"/>
      <c r="J28" s="1276"/>
      <c r="K28" s="1276"/>
      <c r="L28" s="1276"/>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6"/>
      <c r="AO28" s="1277"/>
    </row>
    <row r="29" spans="1:41" s="1278" customFormat="1" ht="27">
      <c r="A29" s="528"/>
      <c r="B29" s="409" t="s">
        <v>1137</v>
      </c>
      <c r="C29" s="1236"/>
      <c r="D29" s="1237"/>
      <c r="E29" s="1234"/>
      <c r="F29" s="1238"/>
      <c r="G29" s="1276"/>
      <c r="H29" s="1276"/>
      <c r="I29" s="1276"/>
      <c r="J29" s="1276"/>
      <c r="K29" s="1276"/>
      <c r="L29" s="1276"/>
      <c r="M29" s="1276"/>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6"/>
      <c r="AL29" s="1276"/>
      <c r="AM29" s="1276"/>
      <c r="AN29" s="1276"/>
      <c r="AO29" s="1277"/>
    </row>
    <row r="30" spans="1:41" s="1278" customFormat="1">
      <c r="A30" s="528" t="s">
        <v>2592</v>
      </c>
      <c r="B30" s="1280" t="s">
        <v>1124</v>
      </c>
      <c r="C30" s="1258" t="s">
        <v>145</v>
      </c>
      <c r="D30" s="1239">
        <v>50</v>
      </c>
      <c r="E30" s="1240"/>
      <c r="F30" s="1261">
        <f t="shared" ref="F30:F41" si="1">E30*D30</f>
        <v>0</v>
      </c>
      <c r="G30" s="1276"/>
      <c r="H30" s="1279"/>
      <c r="I30" s="1279"/>
      <c r="J30" s="1279"/>
      <c r="K30" s="1279">
        <f>J30*1.05</f>
        <v>0</v>
      </c>
      <c r="L30" s="1279">
        <f>K30*1.25</f>
        <v>0</v>
      </c>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7"/>
    </row>
    <row r="31" spans="1:41" s="1278" customFormat="1">
      <c r="A31" s="528" t="s">
        <v>2593</v>
      </c>
      <c r="B31" s="1280" t="s">
        <v>1125</v>
      </c>
      <c r="C31" s="1258" t="s">
        <v>145</v>
      </c>
      <c r="D31" s="1239">
        <v>50</v>
      </c>
      <c r="E31" s="1240"/>
      <c r="F31" s="1261">
        <f t="shared" si="1"/>
        <v>0</v>
      </c>
      <c r="G31" s="1276"/>
      <c r="H31" s="1276"/>
      <c r="I31" s="1279"/>
      <c r="J31" s="1279"/>
      <c r="K31" s="1279">
        <f>J31*1.05</f>
        <v>0</v>
      </c>
      <c r="L31" s="1279">
        <f>K31*1.25</f>
        <v>0</v>
      </c>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6"/>
      <c r="AL31" s="1276"/>
      <c r="AM31" s="1276"/>
      <c r="AN31" s="1276"/>
      <c r="AO31" s="1277"/>
    </row>
    <row r="32" spans="1:41" s="1278" customFormat="1">
      <c r="A32" s="528" t="s">
        <v>2594</v>
      </c>
      <c r="B32" s="1280" t="s">
        <v>1126</v>
      </c>
      <c r="C32" s="1258" t="s">
        <v>145</v>
      </c>
      <c r="D32" s="1239">
        <v>50</v>
      </c>
      <c r="E32" s="1240"/>
      <c r="F32" s="1261">
        <f t="shared" si="1"/>
        <v>0</v>
      </c>
      <c r="G32" s="1276"/>
      <c r="H32" s="1276"/>
      <c r="I32" s="1276"/>
      <c r="J32" s="1279"/>
      <c r="K32" s="1279">
        <f t="shared" ref="K32:K35" si="2">J32*1.05</f>
        <v>0</v>
      </c>
      <c r="L32" s="1279">
        <f t="shared" ref="L32:L35" si="3">K32*1.25</f>
        <v>0</v>
      </c>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6"/>
      <c r="AL32" s="1276"/>
      <c r="AM32" s="1276"/>
      <c r="AN32" s="1276"/>
      <c r="AO32" s="1277"/>
    </row>
    <row r="33" spans="1:41" s="1278" customFormat="1">
      <c r="A33" s="528" t="s">
        <v>2595</v>
      </c>
      <c r="B33" s="1280" t="s">
        <v>1127</v>
      </c>
      <c r="C33" s="1258" t="s">
        <v>145</v>
      </c>
      <c r="D33" s="1239">
        <v>50</v>
      </c>
      <c r="E33" s="1240"/>
      <c r="F33" s="1261">
        <f t="shared" si="1"/>
        <v>0</v>
      </c>
      <c r="G33" s="1276"/>
      <c r="H33" s="1276"/>
      <c r="I33" s="1276"/>
      <c r="J33" s="1279"/>
      <c r="K33" s="1279">
        <f t="shared" si="2"/>
        <v>0</v>
      </c>
      <c r="L33" s="1279">
        <f t="shared" si="3"/>
        <v>0</v>
      </c>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1276"/>
      <c r="AM33" s="1276"/>
      <c r="AN33" s="1276"/>
      <c r="AO33" s="1277"/>
    </row>
    <row r="34" spans="1:41" s="1278" customFormat="1">
      <c r="A34" s="528" t="s">
        <v>2596</v>
      </c>
      <c r="B34" s="1280" t="s">
        <v>1128</v>
      </c>
      <c r="C34" s="1258" t="s">
        <v>145</v>
      </c>
      <c r="D34" s="1239">
        <v>50</v>
      </c>
      <c r="E34" s="1240"/>
      <c r="F34" s="1261">
        <f t="shared" si="1"/>
        <v>0</v>
      </c>
      <c r="G34" s="1276"/>
      <c r="H34" s="1276"/>
      <c r="I34" s="1276"/>
      <c r="J34" s="1279"/>
      <c r="K34" s="1279">
        <f t="shared" si="2"/>
        <v>0</v>
      </c>
      <c r="L34" s="1279">
        <f t="shared" si="3"/>
        <v>0</v>
      </c>
      <c r="M34" s="1276"/>
      <c r="N34" s="1276"/>
      <c r="O34" s="1276"/>
      <c r="P34" s="1276"/>
      <c r="Q34" s="1276"/>
      <c r="R34" s="1276"/>
      <c r="S34" s="1276"/>
      <c r="T34" s="1276"/>
      <c r="U34" s="1276"/>
      <c r="V34" s="1276"/>
      <c r="W34" s="1276"/>
      <c r="X34" s="1276"/>
      <c r="Y34" s="1276"/>
      <c r="Z34" s="1276"/>
      <c r="AA34" s="1276"/>
      <c r="AB34" s="1276"/>
      <c r="AC34" s="1276"/>
      <c r="AD34" s="1276"/>
      <c r="AE34" s="1276"/>
      <c r="AF34" s="1276"/>
      <c r="AG34" s="1276"/>
      <c r="AH34" s="1276"/>
      <c r="AI34" s="1276"/>
      <c r="AJ34" s="1276"/>
      <c r="AK34" s="1276"/>
      <c r="AL34" s="1276"/>
      <c r="AM34" s="1276"/>
      <c r="AN34" s="1276"/>
      <c r="AO34" s="1277"/>
    </row>
    <row r="35" spans="1:41" s="1278" customFormat="1">
      <c r="A35" s="528" t="s">
        <v>2597</v>
      </c>
      <c r="B35" s="1280" t="s">
        <v>1129</v>
      </c>
      <c r="C35" s="1258" t="s">
        <v>145</v>
      </c>
      <c r="D35" s="1239">
        <v>50</v>
      </c>
      <c r="E35" s="1240"/>
      <c r="F35" s="1261">
        <f t="shared" si="1"/>
        <v>0</v>
      </c>
      <c r="G35" s="1276"/>
      <c r="H35" s="1276"/>
      <c r="I35" s="1276"/>
      <c r="J35" s="1276"/>
      <c r="K35" s="1276">
        <f t="shared" si="2"/>
        <v>0</v>
      </c>
      <c r="L35" s="1276">
        <f t="shared" si="3"/>
        <v>0</v>
      </c>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c r="AL35" s="1276"/>
      <c r="AM35" s="1276"/>
      <c r="AN35" s="1276"/>
      <c r="AO35" s="1277"/>
    </row>
    <row r="36" spans="1:41" s="1278" customFormat="1">
      <c r="A36" s="528" t="s">
        <v>2598</v>
      </c>
      <c r="B36" s="1280" t="s">
        <v>1130</v>
      </c>
      <c r="C36" s="1258" t="s">
        <v>145</v>
      </c>
      <c r="D36" s="1239">
        <v>50</v>
      </c>
      <c r="E36" s="1240"/>
      <c r="F36" s="1261">
        <f t="shared" si="1"/>
        <v>0</v>
      </c>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c r="AL36" s="1276"/>
      <c r="AM36" s="1276"/>
      <c r="AN36" s="1276"/>
      <c r="AO36" s="1277"/>
    </row>
    <row r="37" spans="1:41" s="1278" customFormat="1">
      <c r="A37" s="528" t="s">
        <v>2599</v>
      </c>
      <c r="B37" s="1280" t="s">
        <v>1131</v>
      </c>
      <c r="C37" s="1258" t="s">
        <v>145</v>
      </c>
      <c r="D37" s="1239">
        <v>50</v>
      </c>
      <c r="E37" s="1240"/>
      <c r="F37" s="1261">
        <f t="shared" si="1"/>
        <v>0</v>
      </c>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c r="AL37" s="1276"/>
      <c r="AM37" s="1276"/>
      <c r="AN37" s="1276"/>
      <c r="AO37" s="1277"/>
    </row>
    <row r="38" spans="1:41" s="1278" customFormat="1">
      <c r="A38" s="528" t="s">
        <v>2600</v>
      </c>
      <c r="B38" s="1280" t="s">
        <v>1132</v>
      </c>
      <c r="C38" s="1258" t="s">
        <v>145</v>
      </c>
      <c r="D38" s="1239">
        <v>50</v>
      </c>
      <c r="E38" s="1240"/>
      <c r="F38" s="1261">
        <f t="shared" si="1"/>
        <v>0</v>
      </c>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7"/>
    </row>
    <row r="39" spans="1:41" s="1278" customFormat="1">
      <c r="A39" s="528" t="s">
        <v>2601</v>
      </c>
      <c r="B39" s="1280" t="s">
        <v>1133</v>
      </c>
      <c r="C39" s="1258" t="s">
        <v>145</v>
      </c>
      <c r="D39" s="1239">
        <v>50</v>
      </c>
      <c r="E39" s="1240"/>
      <c r="F39" s="1261">
        <f t="shared" si="1"/>
        <v>0</v>
      </c>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7"/>
    </row>
    <row r="40" spans="1:41" s="1278" customFormat="1">
      <c r="A40" s="528" t="s">
        <v>2602</v>
      </c>
      <c r="B40" s="1280" t="s">
        <v>1134</v>
      </c>
      <c r="C40" s="1258" t="s">
        <v>145</v>
      </c>
      <c r="D40" s="1239">
        <v>50</v>
      </c>
      <c r="E40" s="1240"/>
      <c r="F40" s="1261">
        <f t="shared" si="1"/>
        <v>0</v>
      </c>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7"/>
    </row>
    <row r="41" spans="1:41" s="1278" customFormat="1">
      <c r="A41" s="528" t="s">
        <v>2603</v>
      </c>
      <c r="B41" s="1280" t="s">
        <v>1135</v>
      </c>
      <c r="C41" s="1258" t="s">
        <v>145</v>
      </c>
      <c r="D41" s="1239">
        <v>50</v>
      </c>
      <c r="E41" s="1240"/>
      <c r="F41" s="1261">
        <f t="shared" si="1"/>
        <v>0</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7"/>
    </row>
    <row r="42" spans="1:41" s="1278" customFormat="1">
      <c r="B42" s="1281" t="s">
        <v>1138</v>
      </c>
      <c r="C42" s="1258"/>
      <c r="D42" s="1239"/>
      <c r="E42" s="1240"/>
      <c r="F42" s="1261"/>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7"/>
    </row>
    <row r="43" spans="1:41" s="1284" customFormat="1">
      <c r="A43" s="528"/>
      <c r="B43" s="1280" t="s">
        <v>1139</v>
      </c>
      <c r="C43" s="1258" t="s">
        <v>7</v>
      </c>
      <c r="D43" s="1239">
        <v>5</v>
      </c>
      <c r="E43" s="1240"/>
      <c r="F43" s="1261">
        <f t="shared" ref="F43:F55" si="4">D43*E43</f>
        <v>0</v>
      </c>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3"/>
    </row>
    <row r="44" spans="1:41" s="1284" customFormat="1">
      <c r="A44" s="528" t="s">
        <v>2604</v>
      </c>
      <c r="B44" s="1280" t="s">
        <v>1124</v>
      </c>
      <c r="C44" s="1258" t="s">
        <v>7</v>
      </c>
      <c r="D44" s="1239">
        <v>5</v>
      </c>
      <c r="E44" s="1240"/>
      <c r="F44" s="1261">
        <f t="shared" si="4"/>
        <v>0</v>
      </c>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282"/>
      <c r="AM44" s="1282"/>
      <c r="AN44" s="1282"/>
      <c r="AO44" s="1283"/>
    </row>
    <row r="45" spans="1:41" s="1284" customFormat="1">
      <c r="A45" s="528" t="s">
        <v>2605</v>
      </c>
      <c r="B45" s="1280" t="s">
        <v>1125</v>
      </c>
      <c r="C45" s="1258" t="s">
        <v>7</v>
      </c>
      <c r="D45" s="1239">
        <v>5</v>
      </c>
      <c r="E45" s="1240"/>
      <c r="F45" s="1261">
        <f t="shared" si="4"/>
        <v>0</v>
      </c>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c r="AD45" s="1282"/>
      <c r="AE45" s="1282"/>
      <c r="AF45" s="1282"/>
      <c r="AG45" s="1282"/>
      <c r="AH45" s="1282"/>
      <c r="AI45" s="1282"/>
      <c r="AJ45" s="1282"/>
      <c r="AK45" s="1282"/>
      <c r="AL45" s="1282"/>
      <c r="AM45" s="1282"/>
      <c r="AN45" s="1282"/>
      <c r="AO45" s="1283"/>
    </row>
    <row r="46" spans="1:41" s="1284" customFormat="1">
      <c r="A46" s="528" t="s">
        <v>2606</v>
      </c>
      <c r="B46" s="1280" t="s">
        <v>1126</v>
      </c>
      <c r="C46" s="1258" t="s">
        <v>7</v>
      </c>
      <c r="D46" s="1239">
        <v>5</v>
      </c>
      <c r="E46" s="1240"/>
      <c r="F46" s="1261">
        <f t="shared" si="4"/>
        <v>0</v>
      </c>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3"/>
    </row>
    <row r="47" spans="1:41" s="1284" customFormat="1">
      <c r="A47" s="528" t="s">
        <v>2607</v>
      </c>
      <c r="B47" s="1280" t="s">
        <v>1127</v>
      </c>
      <c r="C47" s="1258" t="s">
        <v>7</v>
      </c>
      <c r="D47" s="1239">
        <v>5</v>
      </c>
      <c r="E47" s="1240"/>
      <c r="F47" s="1261">
        <f t="shared" si="4"/>
        <v>0</v>
      </c>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3"/>
    </row>
    <row r="48" spans="1:41" s="1284" customFormat="1">
      <c r="A48" s="528" t="s">
        <v>2608</v>
      </c>
      <c r="B48" s="1280" t="s">
        <v>1128</v>
      </c>
      <c r="C48" s="1258" t="s">
        <v>7</v>
      </c>
      <c r="D48" s="1239">
        <v>5</v>
      </c>
      <c r="E48" s="1240"/>
      <c r="F48" s="1261">
        <f t="shared" si="4"/>
        <v>0</v>
      </c>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3"/>
    </row>
    <row r="49" spans="1:41" s="1284" customFormat="1">
      <c r="A49" s="528" t="s">
        <v>2609</v>
      </c>
      <c r="B49" s="1285" t="s">
        <v>1129</v>
      </c>
      <c r="C49" s="1285" t="s">
        <v>7</v>
      </c>
      <c r="D49" s="1239">
        <v>5</v>
      </c>
      <c r="E49" s="1240"/>
      <c r="F49" s="1261">
        <f t="shared" si="4"/>
        <v>0</v>
      </c>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3"/>
    </row>
    <row r="50" spans="1:41" s="1284" customFormat="1">
      <c r="A50" s="528" t="s">
        <v>2610</v>
      </c>
      <c r="B50" s="1280" t="s">
        <v>1130</v>
      </c>
      <c r="C50" s="1258" t="s">
        <v>7</v>
      </c>
      <c r="D50" s="1239">
        <v>5</v>
      </c>
      <c r="E50" s="1240"/>
      <c r="F50" s="1261">
        <f t="shared" si="4"/>
        <v>0</v>
      </c>
      <c r="G50" s="1282"/>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c r="AD50" s="1282"/>
      <c r="AE50" s="1282"/>
      <c r="AF50" s="1282"/>
      <c r="AG50" s="1282"/>
      <c r="AH50" s="1282"/>
      <c r="AI50" s="1282"/>
      <c r="AJ50" s="1282"/>
      <c r="AK50" s="1282"/>
      <c r="AL50" s="1282"/>
      <c r="AM50" s="1282"/>
      <c r="AN50" s="1282"/>
      <c r="AO50" s="1283"/>
    </row>
    <row r="51" spans="1:41" s="1284" customFormat="1">
      <c r="A51" s="528" t="s">
        <v>2611</v>
      </c>
      <c r="B51" s="1280" t="s">
        <v>1131</v>
      </c>
      <c r="C51" s="1258" t="s">
        <v>7</v>
      </c>
      <c r="D51" s="1239">
        <v>5</v>
      </c>
      <c r="E51" s="1240"/>
      <c r="F51" s="1261">
        <f t="shared" si="4"/>
        <v>0</v>
      </c>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c r="AH51" s="1282"/>
      <c r="AI51" s="1282"/>
      <c r="AJ51" s="1282"/>
      <c r="AK51" s="1282"/>
      <c r="AL51" s="1282"/>
      <c r="AM51" s="1282"/>
      <c r="AN51" s="1282"/>
      <c r="AO51" s="1283"/>
    </row>
    <row r="52" spans="1:41" s="1284" customFormat="1">
      <c r="A52" s="528" t="s">
        <v>2612</v>
      </c>
      <c r="B52" s="1280" t="s">
        <v>1132</v>
      </c>
      <c r="C52" s="1258" t="s">
        <v>7</v>
      </c>
      <c r="D52" s="1239">
        <v>5</v>
      </c>
      <c r="E52" s="1240"/>
      <c r="F52" s="1261">
        <f t="shared" si="4"/>
        <v>0</v>
      </c>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282"/>
      <c r="AL52" s="1282"/>
      <c r="AM52" s="1282"/>
      <c r="AN52" s="1282"/>
      <c r="AO52" s="1283"/>
    </row>
    <row r="53" spans="1:41" s="1284" customFormat="1">
      <c r="A53" s="528" t="s">
        <v>2613</v>
      </c>
      <c r="B53" s="1280" t="s">
        <v>1133</v>
      </c>
      <c r="C53" s="1258" t="s">
        <v>7</v>
      </c>
      <c r="D53" s="1239">
        <v>5</v>
      </c>
      <c r="E53" s="1240"/>
      <c r="F53" s="1261">
        <f t="shared" si="4"/>
        <v>0</v>
      </c>
      <c r="G53" s="1282"/>
      <c r="H53" s="1282"/>
      <c r="I53" s="1282"/>
      <c r="J53" s="1282"/>
      <c r="K53" s="1282"/>
      <c r="L53" s="1282"/>
      <c r="M53" s="1282"/>
      <c r="N53" s="1282"/>
      <c r="O53" s="1282"/>
      <c r="P53" s="1282"/>
      <c r="Q53" s="1282"/>
      <c r="R53" s="1282"/>
      <c r="S53" s="1282"/>
      <c r="T53" s="1282"/>
      <c r="U53" s="1282"/>
      <c r="V53" s="1282"/>
      <c r="W53" s="1282"/>
      <c r="X53" s="1282"/>
      <c r="Y53" s="1282"/>
      <c r="Z53" s="1282"/>
      <c r="AA53" s="1282"/>
      <c r="AB53" s="1282"/>
      <c r="AC53" s="1282"/>
      <c r="AD53" s="1282"/>
      <c r="AE53" s="1282"/>
      <c r="AF53" s="1282"/>
      <c r="AG53" s="1282"/>
      <c r="AH53" s="1282"/>
      <c r="AI53" s="1282"/>
      <c r="AJ53" s="1282"/>
      <c r="AK53" s="1282"/>
      <c r="AL53" s="1282"/>
      <c r="AM53" s="1282"/>
      <c r="AN53" s="1282"/>
      <c r="AO53" s="1283"/>
    </row>
    <row r="54" spans="1:41" s="1284" customFormat="1">
      <c r="A54" s="528" t="s">
        <v>2614</v>
      </c>
      <c r="B54" s="1280" t="s">
        <v>1134</v>
      </c>
      <c r="C54" s="1258" t="s">
        <v>7</v>
      </c>
      <c r="D54" s="1239">
        <v>5</v>
      </c>
      <c r="E54" s="1240"/>
      <c r="F54" s="1261">
        <f t="shared" si="4"/>
        <v>0</v>
      </c>
      <c r="G54" s="1282"/>
      <c r="H54" s="1282"/>
      <c r="I54" s="1282"/>
      <c r="J54" s="1282"/>
      <c r="K54" s="1282"/>
      <c r="L54" s="1282"/>
      <c r="M54" s="1282"/>
      <c r="N54" s="1282"/>
      <c r="O54" s="1282"/>
      <c r="P54" s="1282"/>
      <c r="Q54" s="1282"/>
      <c r="R54" s="1282"/>
      <c r="S54" s="1282"/>
      <c r="T54" s="1282"/>
      <c r="U54" s="1282"/>
      <c r="V54" s="1282"/>
      <c r="W54" s="1282"/>
      <c r="X54" s="1282"/>
      <c r="Y54" s="1282"/>
      <c r="Z54" s="1282"/>
      <c r="AA54" s="1282"/>
      <c r="AB54" s="1282"/>
      <c r="AC54" s="1282"/>
      <c r="AD54" s="1282"/>
      <c r="AE54" s="1282"/>
      <c r="AF54" s="1282"/>
      <c r="AG54" s="1282"/>
      <c r="AH54" s="1282"/>
      <c r="AI54" s="1282"/>
      <c r="AJ54" s="1282"/>
      <c r="AK54" s="1282"/>
      <c r="AL54" s="1282"/>
      <c r="AM54" s="1282"/>
      <c r="AN54" s="1282"/>
      <c r="AO54" s="1283"/>
    </row>
    <row r="55" spans="1:41" s="1284" customFormat="1" ht="15" thickBot="1">
      <c r="A55" s="528" t="s">
        <v>2615</v>
      </c>
      <c r="B55" s="1286" t="s">
        <v>1135</v>
      </c>
      <c r="C55" s="1287" t="s">
        <v>7</v>
      </c>
      <c r="D55" s="1250">
        <v>3</v>
      </c>
      <c r="E55" s="1251"/>
      <c r="F55" s="1288">
        <f t="shared" si="4"/>
        <v>0</v>
      </c>
      <c r="G55" s="1282"/>
      <c r="H55" s="1282"/>
      <c r="I55" s="1282"/>
      <c r="J55" s="1282"/>
      <c r="K55" s="1282"/>
      <c r="L55" s="1282"/>
      <c r="M55" s="1282"/>
      <c r="N55" s="1282"/>
      <c r="O55" s="1282"/>
      <c r="P55" s="1282"/>
      <c r="Q55" s="1282"/>
      <c r="R55" s="1282"/>
      <c r="S55" s="1282"/>
      <c r="T55" s="1282"/>
      <c r="U55" s="1282"/>
      <c r="V55" s="1282"/>
      <c r="W55" s="1282"/>
      <c r="X55" s="1282"/>
      <c r="Y55" s="1282"/>
      <c r="Z55" s="1282"/>
      <c r="AA55" s="1282"/>
      <c r="AB55" s="1282"/>
      <c r="AC55" s="1282"/>
      <c r="AD55" s="1282"/>
      <c r="AE55" s="1282"/>
      <c r="AF55" s="1282"/>
      <c r="AG55" s="1282"/>
      <c r="AH55" s="1282"/>
      <c r="AI55" s="1282"/>
      <c r="AJ55" s="1282"/>
      <c r="AK55" s="1282"/>
      <c r="AL55" s="1282"/>
      <c r="AM55" s="1282"/>
      <c r="AN55" s="1282"/>
      <c r="AO55" s="1283"/>
    </row>
    <row r="56" spans="1:41" ht="15.6" thickTop="1" thickBot="1">
      <c r="B56" s="1290" t="s">
        <v>137</v>
      </c>
      <c r="C56" s="1290"/>
      <c r="D56" s="1290"/>
      <c r="E56" s="1254"/>
      <c r="F56" s="1291">
        <f>SUM(F6:F55)</f>
        <v>0</v>
      </c>
    </row>
    <row r="57" spans="1:41" s="1256" customFormat="1" ht="15" thickTop="1">
      <c r="A57" s="1292"/>
      <c r="B57" s="1293" t="s">
        <v>1140</v>
      </c>
      <c r="C57" s="1294"/>
      <c r="D57" s="1252"/>
      <c r="E57" s="1253"/>
      <c r="F57" s="1295">
        <f>E57*D57</f>
        <v>0</v>
      </c>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60"/>
    </row>
    <row r="58" spans="1:41" s="1256" customFormat="1" ht="42">
      <c r="A58" s="1296"/>
      <c r="B58" s="1280" t="s">
        <v>1141</v>
      </c>
      <c r="C58" s="1280"/>
      <c r="D58" s="1280"/>
      <c r="E58" s="1240"/>
      <c r="F58" s="1261">
        <f>E58*D58</f>
        <v>0</v>
      </c>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60"/>
    </row>
    <row r="59" spans="1:41" s="1256" customFormat="1" ht="16.8">
      <c r="A59" s="528" t="s">
        <v>2616</v>
      </c>
      <c r="B59" s="1280" t="s">
        <v>1142</v>
      </c>
      <c r="C59" s="1258" t="s">
        <v>2573</v>
      </c>
      <c r="D59" s="1239">
        <v>50</v>
      </c>
      <c r="E59" s="1240"/>
      <c r="F59" s="1261">
        <f>E59*D59</f>
        <v>0</v>
      </c>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60"/>
    </row>
    <row r="60" spans="1:41" s="1256" customFormat="1" ht="16.8">
      <c r="A60" s="528" t="s">
        <v>2617</v>
      </c>
      <c r="B60" s="1280" t="s">
        <v>1143</v>
      </c>
      <c r="C60" s="1258" t="s">
        <v>2573</v>
      </c>
      <c r="D60" s="1239">
        <v>50</v>
      </c>
      <c r="E60" s="1240"/>
      <c r="F60" s="1261">
        <f>E60*D60</f>
        <v>0</v>
      </c>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60"/>
    </row>
    <row r="61" spans="1:41" s="1256" customFormat="1" ht="42">
      <c r="A61" s="528" t="s">
        <v>2618</v>
      </c>
      <c r="B61" s="1280" t="s">
        <v>1144</v>
      </c>
      <c r="C61" s="1258" t="s">
        <v>2573</v>
      </c>
      <c r="D61" s="1239">
        <v>60</v>
      </c>
      <c r="E61" s="1240"/>
      <c r="F61" s="1261">
        <f>E61*D61</f>
        <v>0</v>
      </c>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60"/>
    </row>
    <row r="62" spans="1:41" s="1256" customFormat="1" ht="16.8">
      <c r="A62" s="528" t="s">
        <v>2619</v>
      </c>
      <c r="B62" s="1280" t="s">
        <v>1145</v>
      </c>
      <c r="C62" s="1258" t="s">
        <v>2573</v>
      </c>
      <c r="D62" s="1239">
        <v>60</v>
      </c>
      <c r="E62" s="1240"/>
      <c r="F62" s="1261">
        <f t="shared" ref="F62:F71" si="5">E62*D62</f>
        <v>0</v>
      </c>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60"/>
    </row>
    <row r="63" spans="1:41" s="1256" customFormat="1" ht="28.2">
      <c r="A63" s="528" t="s">
        <v>2620</v>
      </c>
      <c r="B63" s="1280" t="s">
        <v>1146</v>
      </c>
      <c r="C63" s="1258" t="s">
        <v>2573</v>
      </c>
      <c r="D63" s="1239">
        <v>60</v>
      </c>
      <c r="E63" s="1240"/>
      <c r="F63" s="1261">
        <f t="shared" si="5"/>
        <v>0</v>
      </c>
      <c r="G63" s="1259"/>
      <c r="H63" s="1259"/>
      <c r="I63" s="1259"/>
      <c r="J63" s="1259"/>
      <c r="K63" s="1259"/>
      <c r="L63" s="1259"/>
      <c r="M63" s="1259"/>
      <c r="N63" s="1259"/>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60"/>
    </row>
    <row r="64" spans="1:41" s="1256" customFormat="1">
      <c r="A64" s="528" t="s">
        <v>2621</v>
      </c>
      <c r="B64" s="1280" t="s">
        <v>1147</v>
      </c>
      <c r="C64" s="1258" t="s">
        <v>145</v>
      </c>
      <c r="D64" s="1239">
        <v>20</v>
      </c>
      <c r="E64" s="1240"/>
      <c r="F64" s="1261">
        <f t="shared" si="5"/>
        <v>0</v>
      </c>
      <c r="G64" s="1259"/>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60"/>
    </row>
    <row r="65" spans="1:41" s="1256" customFormat="1">
      <c r="A65" s="528" t="s">
        <v>2622</v>
      </c>
      <c r="B65" s="1280" t="s">
        <v>1148</v>
      </c>
      <c r="C65" s="1258" t="s">
        <v>145</v>
      </c>
      <c r="D65" s="1239">
        <v>30</v>
      </c>
      <c r="E65" s="1240"/>
      <c r="F65" s="1261">
        <f t="shared" si="5"/>
        <v>0</v>
      </c>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60"/>
    </row>
    <row r="66" spans="1:41" s="1256" customFormat="1">
      <c r="A66" s="528" t="s">
        <v>2623</v>
      </c>
      <c r="B66" s="1280" t="s">
        <v>1149</v>
      </c>
      <c r="C66" s="1258" t="s">
        <v>145</v>
      </c>
      <c r="D66" s="1239">
        <v>10</v>
      </c>
      <c r="E66" s="1240"/>
      <c r="F66" s="1261">
        <f t="shared" si="5"/>
        <v>0</v>
      </c>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60"/>
    </row>
    <row r="67" spans="1:41" s="1256" customFormat="1" ht="16.8">
      <c r="A67" s="528" t="s">
        <v>2624</v>
      </c>
      <c r="B67" s="1280" t="s">
        <v>1150</v>
      </c>
      <c r="C67" s="1258" t="s">
        <v>2573</v>
      </c>
      <c r="D67" s="1239">
        <v>15</v>
      </c>
      <c r="E67" s="1240"/>
      <c r="F67" s="1261">
        <f t="shared" si="5"/>
        <v>0</v>
      </c>
      <c r="G67" s="1259"/>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60"/>
    </row>
    <row r="68" spans="1:41" s="1256" customFormat="1" ht="42">
      <c r="A68" s="528" t="s">
        <v>2625</v>
      </c>
      <c r="B68" s="1280" t="s">
        <v>1151</v>
      </c>
      <c r="C68" s="1258" t="s">
        <v>2573</v>
      </c>
      <c r="D68" s="1239">
        <v>25</v>
      </c>
      <c r="E68" s="1240"/>
      <c r="F68" s="1261">
        <f t="shared" si="5"/>
        <v>0</v>
      </c>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60"/>
    </row>
    <row r="69" spans="1:41" s="1256" customFormat="1" ht="28.2">
      <c r="A69" s="528" t="s">
        <v>2626</v>
      </c>
      <c r="B69" s="1280" t="s">
        <v>1152</v>
      </c>
      <c r="C69" s="1258" t="s">
        <v>2574</v>
      </c>
      <c r="D69" s="1239">
        <v>50</v>
      </c>
      <c r="E69" s="1240"/>
      <c r="F69" s="1261">
        <f t="shared" si="5"/>
        <v>0</v>
      </c>
      <c r="G69" s="1259"/>
      <c r="H69" s="1259"/>
      <c r="I69" s="1259"/>
      <c r="J69" s="1259"/>
      <c r="K69" s="1259"/>
      <c r="L69" s="1259"/>
      <c r="M69" s="1259"/>
      <c r="N69" s="1259"/>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60"/>
    </row>
    <row r="70" spans="1:41" s="1256" customFormat="1" ht="55.8">
      <c r="A70" s="528" t="s">
        <v>2627</v>
      </c>
      <c r="B70" s="1280" t="s">
        <v>1153</v>
      </c>
      <c r="C70" s="1258" t="s">
        <v>2573</v>
      </c>
      <c r="D70" s="1239">
        <v>25</v>
      </c>
      <c r="E70" s="1240"/>
      <c r="F70" s="1261">
        <f t="shared" si="5"/>
        <v>0</v>
      </c>
      <c r="G70" s="1259"/>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60"/>
    </row>
    <row r="71" spans="1:41" s="1256" customFormat="1" ht="28.2">
      <c r="A71" s="528" t="s">
        <v>2628</v>
      </c>
      <c r="B71" s="1280" t="s">
        <v>1154</v>
      </c>
      <c r="C71" s="1258" t="s">
        <v>7</v>
      </c>
      <c r="D71" s="1239">
        <v>10</v>
      </c>
      <c r="E71" s="1240"/>
      <c r="F71" s="1261">
        <f t="shared" si="5"/>
        <v>0</v>
      </c>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60"/>
    </row>
    <row r="72" spans="1:41" s="1256" customFormat="1" ht="55.8">
      <c r="A72" s="528" t="s">
        <v>2629</v>
      </c>
      <c r="B72" s="1280" t="s">
        <v>1155</v>
      </c>
      <c r="C72" s="1258" t="s">
        <v>2573</v>
      </c>
      <c r="D72" s="1239">
        <v>15</v>
      </c>
      <c r="E72" s="1240"/>
      <c r="F72" s="1261">
        <f t="shared" ref="F72:F77" si="6">E72*D72</f>
        <v>0</v>
      </c>
      <c r="G72" s="1259"/>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60"/>
    </row>
    <row r="73" spans="1:41" s="1256" customFormat="1" ht="28.2">
      <c r="A73" s="528" t="s">
        <v>2630</v>
      </c>
      <c r="B73" s="1280" t="s">
        <v>1156</v>
      </c>
      <c r="C73" s="1258" t="s">
        <v>7</v>
      </c>
      <c r="D73" s="1239">
        <v>50</v>
      </c>
      <c r="E73" s="1240"/>
      <c r="F73" s="1261">
        <f t="shared" si="6"/>
        <v>0</v>
      </c>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60"/>
    </row>
    <row r="74" spans="1:41" s="1256" customFormat="1" ht="28.2">
      <c r="A74" s="528" t="s">
        <v>2631</v>
      </c>
      <c r="B74" s="1280" t="s">
        <v>1157</v>
      </c>
      <c r="C74" s="1258" t="s">
        <v>2574</v>
      </c>
      <c r="D74" s="1239">
        <v>7</v>
      </c>
      <c r="E74" s="1240"/>
      <c r="F74" s="1261">
        <f t="shared" si="6"/>
        <v>0</v>
      </c>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60"/>
    </row>
    <row r="75" spans="1:41" s="1256" customFormat="1" ht="16.8">
      <c r="A75" s="528" t="s">
        <v>2632</v>
      </c>
      <c r="B75" s="1280" t="s">
        <v>1158</v>
      </c>
      <c r="C75" s="1258" t="s">
        <v>2573</v>
      </c>
      <c r="D75" s="1239">
        <v>15</v>
      </c>
      <c r="E75" s="1240"/>
      <c r="F75" s="1261">
        <f t="shared" si="6"/>
        <v>0</v>
      </c>
      <c r="G75" s="1259"/>
      <c r="H75" s="1259"/>
      <c r="I75" s="1259"/>
      <c r="J75" s="1259"/>
      <c r="K75" s="1259"/>
      <c r="L75" s="1259"/>
      <c r="M75" s="1259"/>
      <c r="N75" s="1259"/>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60"/>
    </row>
    <row r="76" spans="1:41" s="1256" customFormat="1" ht="16.8">
      <c r="A76" s="528" t="s">
        <v>2633</v>
      </c>
      <c r="B76" s="1280" t="s">
        <v>1159</v>
      </c>
      <c r="C76" s="1258" t="s">
        <v>2574</v>
      </c>
      <c r="D76" s="1239">
        <v>50</v>
      </c>
      <c r="E76" s="1240"/>
      <c r="F76" s="1261">
        <f t="shared" si="6"/>
        <v>0</v>
      </c>
      <c r="G76" s="1259"/>
      <c r="H76" s="1259"/>
      <c r="I76" s="1259"/>
      <c r="J76" s="1259"/>
      <c r="K76" s="1259"/>
      <c r="L76" s="1259"/>
      <c r="M76" s="1259"/>
      <c r="N76" s="1259"/>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60"/>
    </row>
    <row r="77" spans="1:41" s="1256" customFormat="1" ht="28.2">
      <c r="A77" s="528" t="s">
        <v>2634</v>
      </c>
      <c r="B77" s="1280" t="s">
        <v>1160</v>
      </c>
      <c r="C77" s="1258" t="s">
        <v>2574</v>
      </c>
      <c r="D77" s="1239">
        <v>60</v>
      </c>
      <c r="E77" s="1240"/>
      <c r="F77" s="1261">
        <f t="shared" si="6"/>
        <v>0</v>
      </c>
      <c r="G77" s="1259"/>
      <c r="H77" s="1259"/>
      <c r="I77" s="1259"/>
      <c r="J77" s="1259"/>
      <c r="K77" s="1259"/>
      <c r="L77" s="1259"/>
      <c r="M77" s="1259"/>
      <c r="N77" s="1259"/>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60"/>
    </row>
    <row r="78" spans="1:41" s="1256" customFormat="1">
      <c r="B78" s="1257" t="s">
        <v>1161</v>
      </c>
      <c r="C78" s="1258"/>
      <c r="D78" s="1239"/>
      <c r="E78" s="1240"/>
      <c r="F78" s="1261"/>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60"/>
    </row>
    <row r="79" spans="1:41" s="1256" customFormat="1" ht="70.2" thickBot="1">
      <c r="A79" s="1297"/>
      <c r="B79" s="1286" t="s">
        <v>1162</v>
      </c>
      <c r="C79" s="1287"/>
      <c r="D79" s="1250"/>
      <c r="E79" s="1251"/>
      <c r="F79" s="1288"/>
      <c r="G79" s="1259"/>
      <c r="H79" s="1259"/>
      <c r="I79" s="1259"/>
      <c r="J79" s="1259"/>
      <c r="K79" s="1259"/>
      <c r="L79" s="1259"/>
      <c r="M79" s="1259"/>
      <c r="N79" s="1259"/>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60"/>
    </row>
    <row r="80" spans="1:41" ht="15.6" thickTop="1" thickBot="1">
      <c r="A80" s="1298"/>
      <c r="B80" s="1290" t="s">
        <v>137</v>
      </c>
      <c r="C80" s="1290"/>
      <c r="D80" s="1290"/>
      <c r="E80" s="1254"/>
      <c r="F80" s="1291">
        <f>SUM(F57:F79)</f>
        <v>0</v>
      </c>
    </row>
    <row r="81" spans="1:41" s="1256" customFormat="1" ht="32.25" customHeight="1" thickTop="1">
      <c r="A81" s="1299"/>
      <c r="B81" s="1300" t="s">
        <v>1163</v>
      </c>
      <c r="C81" s="1294"/>
      <c r="D81" s="1252"/>
      <c r="E81" s="1253"/>
      <c r="F81" s="1295"/>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60"/>
    </row>
    <row r="82" spans="1:41" s="1256" customFormat="1" ht="69.599999999999994">
      <c r="A82" s="1301"/>
      <c r="B82" s="1280" t="s">
        <v>1164</v>
      </c>
      <c r="C82" s="1258"/>
      <c r="D82" s="1239"/>
      <c r="E82" s="1240"/>
      <c r="F82" s="1261"/>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60"/>
    </row>
    <row r="83" spans="1:41" s="1256" customFormat="1" ht="42">
      <c r="A83" s="1301"/>
      <c r="B83" s="1280" t="s">
        <v>1165</v>
      </c>
      <c r="C83" s="1258"/>
      <c r="D83" s="1239"/>
      <c r="E83" s="1240"/>
      <c r="F83" s="1261"/>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60"/>
    </row>
    <row r="84" spans="1:41" s="1256" customFormat="1">
      <c r="A84" s="528" t="s">
        <v>2635</v>
      </c>
      <c r="B84" s="1280" t="s">
        <v>1166</v>
      </c>
      <c r="C84" s="1258" t="s">
        <v>7</v>
      </c>
      <c r="D84" s="1239">
        <v>25</v>
      </c>
      <c r="E84" s="1240"/>
      <c r="F84" s="1261">
        <f>E84*D84</f>
        <v>0</v>
      </c>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60"/>
    </row>
    <row r="85" spans="1:41" s="1256" customFormat="1">
      <c r="B85" s="1257" t="s">
        <v>1167</v>
      </c>
      <c r="C85" s="1258"/>
      <c r="D85" s="1239"/>
      <c r="E85" s="1240"/>
      <c r="F85" s="1261"/>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60"/>
    </row>
    <row r="86" spans="1:41" s="1256" customFormat="1">
      <c r="A86" s="1301"/>
      <c r="B86" s="1302" t="s">
        <v>1168</v>
      </c>
      <c r="C86" s="1285"/>
      <c r="D86" s="1241"/>
      <c r="E86" s="1240"/>
      <c r="F86" s="1261"/>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60"/>
    </row>
    <row r="87" spans="1:41" s="1256" customFormat="1" ht="42">
      <c r="A87" s="1301"/>
      <c r="B87" s="1280" t="s">
        <v>1169</v>
      </c>
      <c r="C87" s="1258"/>
      <c r="D87" s="1239"/>
      <c r="E87" s="1240"/>
      <c r="F87" s="1261"/>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60"/>
    </row>
    <row r="88" spans="1:41" s="1256" customFormat="1" ht="55.8">
      <c r="A88" s="1301"/>
      <c r="B88" s="1280" t="s">
        <v>1170</v>
      </c>
      <c r="C88" s="1258"/>
      <c r="D88" s="1239"/>
      <c r="E88" s="1240"/>
      <c r="F88" s="1261"/>
      <c r="G88" s="1259"/>
      <c r="H88" s="1259"/>
      <c r="I88" s="1259"/>
      <c r="J88" s="1259"/>
      <c r="K88" s="1259"/>
      <c r="L88" s="1259"/>
      <c r="M88" s="1259"/>
      <c r="N88" s="1259"/>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60"/>
    </row>
    <row r="89" spans="1:41" s="1256" customFormat="1" ht="42">
      <c r="A89" s="1301"/>
      <c r="B89" s="1280" t="s">
        <v>1171</v>
      </c>
      <c r="C89" s="1258"/>
      <c r="D89" s="1239"/>
      <c r="E89" s="1240"/>
      <c r="F89" s="1261"/>
      <c r="G89" s="1259"/>
      <c r="H89" s="1259"/>
      <c r="I89" s="1259"/>
      <c r="J89" s="1259"/>
      <c r="K89" s="1259"/>
      <c r="L89" s="1259"/>
      <c r="M89" s="1259"/>
      <c r="N89" s="1259"/>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60"/>
    </row>
    <row r="90" spans="1:41" s="1256" customFormat="1" ht="69.599999999999994">
      <c r="A90" s="1301"/>
      <c r="B90" s="1280" t="s">
        <v>1172</v>
      </c>
      <c r="C90" s="1258"/>
      <c r="D90" s="1239"/>
      <c r="E90" s="1240"/>
      <c r="F90" s="1261"/>
      <c r="G90" s="1259"/>
      <c r="H90" s="1259"/>
      <c r="I90" s="1259"/>
      <c r="J90" s="1259"/>
      <c r="K90" s="1259"/>
      <c r="L90" s="1259"/>
      <c r="M90" s="1259"/>
      <c r="N90" s="1259"/>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60"/>
    </row>
    <row r="91" spans="1:41" s="1256" customFormat="1">
      <c r="A91" s="1301"/>
      <c r="B91" s="1257" t="s">
        <v>1173</v>
      </c>
      <c r="C91" s="1258"/>
      <c r="D91" s="1239"/>
      <c r="E91" s="1240"/>
      <c r="F91" s="1261"/>
      <c r="G91" s="1259"/>
      <c r="H91" s="1259"/>
      <c r="I91" s="1259"/>
      <c r="J91" s="1259"/>
      <c r="K91" s="1259"/>
      <c r="L91" s="1259"/>
      <c r="M91" s="1259"/>
      <c r="N91" s="1259"/>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60"/>
    </row>
    <row r="92" spans="1:41" s="1256" customFormat="1">
      <c r="A92" s="528" t="s">
        <v>2636</v>
      </c>
      <c r="B92" s="1280" t="s">
        <v>1174</v>
      </c>
      <c r="C92" s="1258" t="s">
        <v>264</v>
      </c>
      <c r="D92" s="1239">
        <v>200</v>
      </c>
      <c r="E92" s="1240"/>
      <c r="F92" s="1261">
        <f>E92*D92</f>
        <v>0</v>
      </c>
      <c r="G92" s="1259"/>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60"/>
    </row>
    <row r="93" spans="1:41" s="1256" customFormat="1" ht="69.599999999999994">
      <c r="A93" s="528" t="s">
        <v>2637</v>
      </c>
      <c r="B93" s="1280" t="s">
        <v>1175</v>
      </c>
      <c r="C93" s="1258" t="s">
        <v>264</v>
      </c>
      <c r="D93" s="1239">
        <v>200.01625000000001</v>
      </c>
      <c r="E93" s="1240"/>
      <c r="F93" s="1261">
        <f>E93*D93</f>
        <v>0</v>
      </c>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60"/>
    </row>
    <row r="94" spans="1:41" s="1256" customFormat="1">
      <c r="B94" s="1257" t="s">
        <v>1176</v>
      </c>
      <c r="C94" s="1258"/>
      <c r="D94" s="1239"/>
      <c r="E94" s="1240"/>
      <c r="F94" s="1261"/>
      <c r="G94" s="1259"/>
      <c r="H94" s="1259"/>
      <c r="I94" s="1259"/>
      <c r="J94" s="1259"/>
      <c r="K94" s="1259"/>
      <c r="L94" s="1259"/>
      <c r="M94" s="1259"/>
      <c r="N94" s="1259"/>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60"/>
    </row>
    <row r="95" spans="1:41" s="1256" customFormat="1" ht="69.599999999999994">
      <c r="A95" s="1296"/>
      <c r="B95" s="1280" t="s">
        <v>1177</v>
      </c>
      <c r="C95" s="1258"/>
      <c r="D95" s="1239"/>
      <c r="E95" s="1240"/>
      <c r="F95" s="1261"/>
      <c r="G95" s="1259"/>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60"/>
    </row>
    <row r="96" spans="1:41" s="1256" customFormat="1" ht="33" customHeight="1">
      <c r="A96" s="1296"/>
      <c r="B96" s="1280" t="s">
        <v>1178</v>
      </c>
      <c r="C96" s="1258"/>
      <c r="D96" s="1239"/>
      <c r="E96" s="1240"/>
      <c r="F96" s="1261"/>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60"/>
    </row>
    <row r="97" spans="1:41" s="1256" customFormat="1" ht="28.2">
      <c r="A97" s="1296"/>
      <c r="B97" s="1280" t="s">
        <v>1179</v>
      </c>
      <c r="C97" s="1258"/>
      <c r="D97" s="1239"/>
      <c r="E97" s="1240"/>
      <c r="F97" s="1261"/>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60"/>
    </row>
    <row r="98" spans="1:41" s="1256" customFormat="1" ht="69.599999999999994">
      <c r="A98" s="1296"/>
      <c r="B98" s="1280" t="s">
        <v>1180</v>
      </c>
      <c r="C98" s="1258"/>
      <c r="D98" s="1239"/>
      <c r="E98" s="1240"/>
      <c r="F98" s="1261"/>
      <c r="G98" s="1259"/>
      <c r="H98" s="1259"/>
      <c r="I98" s="1259"/>
      <c r="J98" s="1259"/>
      <c r="K98" s="1259"/>
      <c r="L98" s="1259"/>
      <c r="M98" s="1259"/>
      <c r="N98" s="1259"/>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60"/>
    </row>
    <row r="99" spans="1:41" s="1256" customFormat="1" ht="28.2">
      <c r="A99" s="528" t="s">
        <v>2638</v>
      </c>
      <c r="B99" s="1280" t="s">
        <v>1181</v>
      </c>
      <c r="C99" s="1258" t="s">
        <v>145</v>
      </c>
      <c r="D99" s="1239">
        <v>100</v>
      </c>
      <c r="E99" s="1240"/>
      <c r="F99" s="1261">
        <f>E99*D99</f>
        <v>0</v>
      </c>
      <c r="G99" s="1259"/>
      <c r="H99" s="1259"/>
      <c r="I99" s="1259"/>
      <c r="J99" s="1259"/>
      <c r="K99" s="1259"/>
      <c r="L99" s="1259"/>
      <c r="M99" s="1259"/>
      <c r="N99" s="1259"/>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60"/>
    </row>
    <row r="100" spans="1:41" s="1256" customFormat="1" ht="28.2">
      <c r="A100" s="528" t="s">
        <v>2639</v>
      </c>
      <c r="B100" s="1280" t="s">
        <v>1182</v>
      </c>
      <c r="C100" s="1258" t="s">
        <v>145</v>
      </c>
      <c r="D100" s="1239">
        <v>100</v>
      </c>
      <c r="E100" s="1240"/>
      <c r="F100" s="1261">
        <f t="shared" ref="F100:F106" si="7">E100*D100</f>
        <v>0</v>
      </c>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60"/>
    </row>
    <row r="101" spans="1:41" s="1256" customFormat="1">
      <c r="B101" s="1257" t="s">
        <v>1183</v>
      </c>
      <c r="C101" s="1258"/>
      <c r="D101" s="1239"/>
      <c r="E101" s="1240"/>
      <c r="F101" s="1261"/>
      <c r="G101" s="1259"/>
      <c r="H101" s="1259"/>
      <c r="I101" s="1259"/>
      <c r="J101" s="1259"/>
      <c r="K101" s="1259"/>
      <c r="L101" s="1259"/>
      <c r="M101" s="1259"/>
      <c r="N101" s="1259"/>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60"/>
    </row>
    <row r="102" spans="1:41" s="1256" customFormat="1" ht="19.5" customHeight="1">
      <c r="A102" s="1296"/>
      <c r="B102" s="1280" t="s">
        <v>1184</v>
      </c>
      <c r="C102" s="1258"/>
      <c r="D102" s="1239"/>
      <c r="E102" s="1240"/>
      <c r="F102" s="1261"/>
      <c r="G102" s="1259"/>
      <c r="H102" s="1259"/>
      <c r="I102" s="1259"/>
      <c r="J102" s="1259"/>
      <c r="K102" s="1259"/>
      <c r="L102" s="1259"/>
      <c r="M102" s="1259"/>
      <c r="N102" s="1259"/>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60"/>
    </row>
    <row r="103" spans="1:41" s="1256" customFormat="1" ht="16.8">
      <c r="A103" s="528" t="s">
        <v>2640</v>
      </c>
      <c r="B103" s="1280" t="s">
        <v>1185</v>
      </c>
      <c r="C103" s="1258" t="s">
        <v>2573</v>
      </c>
      <c r="D103" s="1239">
        <v>25</v>
      </c>
      <c r="E103" s="1240"/>
      <c r="F103" s="1261">
        <f t="shared" si="7"/>
        <v>0</v>
      </c>
      <c r="G103" s="1259"/>
      <c r="H103" s="1259"/>
      <c r="I103" s="1259"/>
      <c r="J103" s="1259"/>
      <c r="K103" s="1259"/>
      <c r="L103" s="1259"/>
      <c r="M103" s="1259"/>
      <c r="N103" s="1259"/>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60"/>
    </row>
    <row r="104" spans="1:41" s="1256" customFormat="1" ht="21.75" customHeight="1">
      <c r="B104" s="1303" t="s">
        <v>153</v>
      </c>
      <c r="C104" s="1258"/>
      <c r="D104" s="1304"/>
      <c r="E104" s="1240"/>
      <c r="F104" s="1261">
        <f t="shared" si="7"/>
        <v>0</v>
      </c>
      <c r="G104" s="1259"/>
      <c r="H104" s="1259"/>
      <c r="I104" s="1259"/>
      <c r="J104" s="1259"/>
      <c r="K104" s="1259"/>
      <c r="L104" s="1259"/>
      <c r="M104" s="1259"/>
      <c r="N104" s="1259"/>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60"/>
    </row>
    <row r="105" spans="1:41" s="1256" customFormat="1" ht="28.2">
      <c r="A105" s="1258"/>
      <c r="B105" s="1285" t="s">
        <v>154</v>
      </c>
      <c r="C105" s="1285"/>
      <c r="D105" s="1305"/>
      <c r="E105" s="1240"/>
      <c r="F105" s="1261">
        <f t="shared" si="7"/>
        <v>0</v>
      </c>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60"/>
    </row>
    <row r="106" spans="1:41" s="1256" customFormat="1" ht="15" thickBot="1">
      <c r="A106" s="528" t="s">
        <v>2641</v>
      </c>
      <c r="B106" s="1286" t="s">
        <v>155</v>
      </c>
      <c r="C106" s="1287" t="s">
        <v>156</v>
      </c>
      <c r="D106" s="1255">
        <v>249</v>
      </c>
      <c r="E106" s="1251"/>
      <c r="F106" s="1288">
        <f t="shared" si="7"/>
        <v>0</v>
      </c>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60"/>
    </row>
    <row r="107" spans="1:41" s="1308" customFormat="1" ht="15" thickTop="1" thickBot="1">
      <c r="A107" s="1298"/>
      <c r="B107" s="1290" t="s">
        <v>137</v>
      </c>
      <c r="C107" s="1290"/>
      <c r="D107" s="1290"/>
      <c r="E107" s="1254">
        <v>0</v>
      </c>
      <c r="F107" s="1291">
        <f>SUM(F81:F106)</f>
        <v>0</v>
      </c>
      <c r="G107" s="1306"/>
      <c r="H107" s="1306"/>
      <c r="I107" s="1306"/>
      <c r="J107" s="1306"/>
      <c r="K107" s="1306"/>
      <c r="L107" s="1306"/>
      <c r="M107" s="1306"/>
      <c r="N107" s="1306"/>
      <c r="O107" s="1306"/>
      <c r="P107" s="1306"/>
      <c r="Q107" s="1306"/>
      <c r="R107" s="1306"/>
      <c r="S107" s="1306"/>
      <c r="T107" s="1306"/>
      <c r="U107" s="1306"/>
      <c r="V107" s="1306"/>
      <c r="W107" s="1306"/>
      <c r="X107" s="1306"/>
      <c r="Y107" s="1306"/>
      <c r="Z107" s="1306"/>
      <c r="AA107" s="1306"/>
      <c r="AB107" s="1306"/>
      <c r="AC107" s="1306"/>
      <c r="AD107" s="1306"/>
      <c r="AE107" s="1306"/>
      <c r="AF107" s="1306"/>
      <c r="AG107" s="1306"/>
      <c r="AH107" s="1306"/>
      <c r="AI107" s="1306"/>
      <c r="AJ107" s="1306"/>
      <c r="AK107" s="1306"/>
      <c r="AL107" s="1306"/>
      <c r="AM107" s="1306"/>
      <c r="AN107" s="1306"/>
      <c r="AO107" s="1307"/>
    </row>
    <row r="108" spans="1:41" s="1308" customFormat="1" ht="15" thickTop="1" thickBot="1">
      <c r="A108" s="1577" t="s">
        <v>1608</v>
      </c>
      <c r="B108" s="1577"/>
      <c r="C108" s="1577"/>
      <c r="D108" s="1577"/>
      <c r="E108" s="1577"/>
      <c r="F108" s="1577"/>
      <c r="G108" s="1306"/>
      <c r="H108" s="1306"/>
      <c r="I108" s="1306"/>
      <c r="J108" s="1306"/>
      <c r="K108" s="1306"/>
      <c r="L108" s="1306"/>
      <c r="M108" s="1306"/>
      <c r="N108" s="1306"/>
      <c r="O108" s="1306"/>
      <c r="P108" s="1306"/>
      <c r="Q108" s="1306"/>
      <c r="R108" s="1306"/>
      <c r="S108" s="1306"/>
      <c r="T108" s="1306"/>
      <c r="U108" s="1306"/>
      <c r="V108" s="1306"/>
      <c r="W108" s="1306"/>
      <c r="X108" s="1306"/>
      <c r="Y108" s="1306"/>
      <c r="Z108" s="1306"/>
      <c r="AA108" s="1306"/>
      <c r="AB108" s="1306"/>
      <c r="AC108" s="1306"/>
      <c r="AD108" s="1306"/>
      <c r="AE108" s="1306"/>
      <c r="AF108" s="1306"/>
      <c r="AG108" s="1306"/>
      <c r="AH108" s="1306"/>
      <c r="AI108" s="1306"/>
      <c r="AJ108" s="1306"/>
      <c r="AK108" s="1306"/>
      <c r="AL108" s="1306"/>
      <c r="AM108" s="1306"/>
      <c r="AN108" s="1306"/>
      <c r="AO108" s="1307"/>
    </row>
    <row r="109" spans="1:41" s="1308" customFormat="1" ht="15" thickTop="1" thickBot="1">
      <c r="A109" s="785" t="s">
        <v>39</v>
      </c>
      <c r="B109" s="1578" t="s">
        <v>5</v>
      </c>
      <c r="C109" s="1578"/>
      <c r="D109" s="1578"/>
      <c r="E109" s="786" t="s">
        <v>1607</v>
      </c>
      <c r="F109" s="869" t="s">
        <v>1606</v>
      </c>
      <c r="G109" s="1306"/>
      <c r="H109" s="1306"/>
      <c r="I109" s="1306"/>
      <c r="J109" s="1306"/>
      <c r="K109" s="1306"/>
      <c r="L109" s="1306"/>
      <c r="M109" s="1306"/>
      <c r="N109" s="1306"/>
      <c r="O109" s="1306"/>
      <c r="P109" s="1306"/>
      <c r="Q109" s="1306"/>
      <c r="R109" s="1306"/>
      <c r="S109" s="1306"/>
      <c r="T109" s="1306"/>
      <c r="U109" s="1306"/>
      <c r="V109" s="1306"/>
      <c r="W109" s="1306"/>
      <c r="X109" s="1306"/>
      <c r="Y109" s="1306"/>
      <c r="Z109" s="1306"/>
      <c r="AA109" s="1306"/>
      <c r="AB109" s="1306"/>
      <c r="AC109" s="1306"/>
      <c r="AD109" s="1306"/>
      <c r="AE109" s="1306"/>
      <c r="AF109" s="1306"/>
      <c r="AG109" s="1306"/>
      <c r="AH109" s="1306"/>
      <c r="AI109" s="1306"/>
      <c r="AJ109" s="1306"/>
      <c r="AK109" s="1306"/>
      <c r="AL109" s="1306"/>
      <c r="AM109" s="1306"/>
      <c r="AN109" s="1306"/>
      <c r="AO109" s="1307"/>
    </row>
    <row r="110" spans="1:41" s="1308" customFormat="1" thickTop="1">
      <c r="A110" s="783">
        <v>1</v>
      </c>
      <c r="B110" s="1579" t="s">
        <v>1625</v>
      </c>
      <c r="C110" s="1579"/>
      <c r="D110" s="1579"/>
      <c r="E110" s="783" t="s">
        <v>108</v>
      </c>
      <c r="F110" s="870">
        <f>F56</f>
        <v>0</v>
      </c>
      <c r="G110" s="1306"/>
      <c r="H110" s="1306"/>
      <c r="I110" s="1306"/>
      <c r="J110" s="1306"/>
      <c r="K110" s="1306"/>
      <c r="L110" s="1306"/>
      <c r="M110" s="1306"/>
      <c r="N110" s="1306"/>
      <c r="O110" s="1306"/>
      <c r="P110" s="1306"/>
      <c r="Q110" s="1306"/>
      <c r="R110" s="1306"/>
      <c r="S110" s="1306"/>
      <c r="T110" s="1306"/>
      <c r="U110" s="1306"/>
      <c r="V110" s="1306"/>
      <c r="W110" s="1306"/>
      <c r="X110" s="1306"/>
      <c r="Y110" s="1306"/>
      <c r="Z110" s="1306"/>
      <c r="AA110" s="1306"/>
      <c r="AB110" s="1306"/>
      <c r="AC110" s="1306"/>
      <c r="AD110" s="1306"/>
      <c r="AE110" s="1306"/>
      <c r="AF110" s="1306"/>
      <c r="AG110" s="1306"/>
      <c r="AH110" s="1306"/>
      <c r="AI110" s="1306"/>
      <c r="AJ110" s="1306"/>
      <c r="AK110" s="1306"/>
      <c r="AL110" s="1306"/>
      <c r="AM110" s="1306"/>
      <c r="AN110" s="1306"/>
      <c r="AO110" s="1307"/>
    </row>
    <row r="111" spans="1:41" s="1308" customFormat="1" ht="13.8">
      <c r="A111" s="629">
        <v>2</v>
      </c>
      <c r="B111" s="1572" t="s">
        <v>1679</v>
      </c>
      <c r="C111" s="1572"/>
      <c r="D111" s="1572"/>
      <c r="E111" s="629" t="s">
        <v>108</v>
      </c>
      <c r="F111" s="660">
        <f>F80</f>
        <v>0</v>
      </c>
      <c r="G111" s="1306"/>
      <c r="H111" s="1306"/>
      <c r="I111" s="1306"/>
      <c r="J111" s="1306"/>
      <c r="K111" s="1306"/>
      <c r="L111" s="1306"/>
      <c r="M111" s="1306"/>
      <c r="N111" s="1306"/>
      <c r="O111" s="1306"/>
      <c r="P111" s="1306"/>
      <c r="Q111" s="1306"/>
      <c r="R111" s="1306"/>
      <c r="S111" s="1306"/>
      <c r="T111" s="1306"/>
      <c r="U111" s="1306"/>
      <c r="V111" s="1306"/>
      <c r="W111" s="1306"/>
      <c r="X111" s="1306"/>
      <c r="Y111" s="1306"/>
      <c r="Z111" s="1306"/>
      <c r="AA111" s="1306"/>
      <c r="AB111" s="1306"/>
      <c r="AC111" s="1306"/>
      <c r="AD111" s="1306"/>
      <c r="AE111" s="1306"/>
      <c r="AF111" s="1306"/>
      <c r="AG111" s="1306"/>
      <c r="AH111" s="1306"/>
      <c r="AI111" s="1306"/>
      <c r="AJ111" s="1306"/>
      <c r="AK111" s="1306"/>
      <c r="AL111" s="1306"/>
      <c r="AM111" s="1306"/>
      <c r="AN111" s="1306"/>
      <c r="AO111" s="1307"/>
    </row>
    <row r="112" spans="1:41" s="1308" customFormat="1" ht="13.8">
      <c r="A112" s="629">
        <v>3</v>
      </c>
      <c r="B112" s="1572" t="s">
        <v>1626</v>
      </c>
      <c r="C112" s="1572"/>
      <c r="D112" s="1572"/>
      <c r="E112" s="629" t="s">
        <v>108</v>
      </c>
      <c r="F112" s="660">
        <f>F107</f>
        <v>0</v>
      </c>
      <c r="G112" s="1306"/>
      <c r="H112" s="1306"/>
      <c r="I112" s="1306"/>
      <c r="J112" s="1306"/>
      <c r="K112" s="1306"/>
      <c r="L112" s="1306"/>
      <c r="M112" s="1306"/>
      <c r="N112" s="1306"/>
      <c r="O112" s="1306"/>
      <c r="P112" s="1306"/>
      <c r="Q112" s="1306"/>
      <c r="R112" s="1306"/>
      <c r="S112" s="1306"/>
      <c r="T112" s="1306"/>
      <c r="U112" s="1306"/>
      <c r="V112" s="1306"/>
      <c r="W112" s="1306"/>
      <c r="X112" s="1306"/>
      <c r="Y112" s="1306"/>
      <c r="Z112" s="1306"/>
      <c r="AA112" s="1306"/>
      <c r="AB112" s="1306"/>
      <c r="AC112" s="1306"/>
      <c r="AD112" s="1306"/>
      <c r="AE112" s="1306"/>
      <c r="AF112" s="1306"/>
      <c r="AG112" s="1306"/>
      <c r="AH112" s="1306"/>
      <c r="AI112" s="1306"/>
      <c r="AJ112" s="1306"/>
      <c r="AK112" s="1306"/>
      <c r="AL112" s="1306"/>
      <c r="AM112" s="1306"/>
      <c r="AN112" s="1306"/>
      <c r="AO112" s="1307"/>
    </row>
    <row r="113" spans="1:41" s="1308" customFormat="1" ht="13.8">
      <c r="A113" s="629"/>
      <c r="B113" s="1572"/>
      <c r="C113" s="1572"/>
      <c r="D113" s="1572"/>
      <c r="E113" s="629"/>
      <c r="F113" s="660"/>
      <c r="G113" s="1306"/>
      <c r="H113" s="1306"/>
      <c r="I113" s="1306"/>
      <c r="J113" s="1306"/>
      <c r="K113" s="1306"/>
      <c r="L113" s="1306"/>
      <c r="M113" s="1306"/>
      <c r="N113" s="1306"/>
      <c r="O113" s="1306"/>
      <c r="P113" s="1306"/>
      <c r="Q113" s="1306"/>
      <c r="R113" s="1306"/>
      <c r="S113" s="1306"/>
      <c r="T113" s="1306"/>
      <c r="U113" s="1306"/>
      <c r="V113" s="1306"/>
      <c r="W113" s="1306"/>
      <c r="X113" s="1306"/>
      <c r="Y113" s="1306"/>
      <c r="Z113" s="1306"/>
      <c r="AA113" s="1306"/>
      <c r="AB113" s="1306"/>
      <c r="AC113" s="1306"/>
      <c r="AD113" s="1306"/>
      <c r="AE113" s="1306"/>
      <c r="AF113" s="1306"/>
      <c r="AG113" s="1306"/>
      <c r="AH113" s="1306"/>
      <c r="AI113" s="1306"/>
      <c r="AJ113" s="1306"/>
      <c r="AK113" s="1306"/>
      <c r="AL113" s="1306"/>
      <c r="AM113" s="1306"/>
      <c r="AN113" s="1306"/>
      <c r="AO113" s="1307"/>
    </row>
    <row r="114" spans="1:41" s="1308" customFormat="1" ht="13.8">
      <c r="A114" s="629"/>
      <c r="B114" s="1572"/>
      <c r="C114" s="1572"/>
      <c r="D114" s="1572"/>
      <c r="E114" s="629"/>
      <c r="F114" s="660"/>
      <c r="G114" s="1306"/>
      <c r="H114" s="1306"/>
      <c r="I114" s="1306"/>
      <c r="J114" s="1306"/>
      <c r="K114" s="1306"/>
      <c r="L114" s="1306"/>
      <c r="M114" s="1306"/>
      <c r="N114" s="1306"/>
      <c r="O114" s="1306"/>
      <c r="P114" s="1306"/>
      <c r="Q114" s="1306"/>
      <c r="R114" s="1306"/>
      <c r="S114" s="1306"/>
      <c r="T114" s="1306"/>
      <c r="U114" s="1306"/>
      <c r="V114" s="1306"/>
      <c r="W114" s="1306"/>
      <c r="X114" s="1306"/>
      <c r="Y114" s="1306"/>
      <c r="Z114" s="1306"/>
      <c r="AA114" s="1306"/>
      <c r="AB114" s="1306"/>
      <c r="AC114" s="1306"/>
      <c r="AD114" s="1306"/>
      <c r="AE114" s="1306"/>
      <c r="AF114" s="1306"/>
      <c r="AG114" s="1306"/>
      <c r="AH114" s="1306"/>
      <c r="AI114" s="1306"/>
      <c r="AJ114" s="1306"/>
      <c r="AK114" s="1306"/>
      <c r="AL114" s="1306"/>
      <c r="AM114" s="1306"/>
      <c r="AN114" s="1306"/>
      <c r="AO114" s="1307"/>
    </row>
    <row r="115" spans="1:41" s="1308" customFormat="1" ht="13.8">
      <c r="A115" s="629"/>
      <c r="B115" s="1572"/>
      <c r="C115" s="1572"/>
      <c r="D115" s="1572"/>
      <c r="E115" s="629"/>
      <c r="F115" s="660"/>
      <c r="G115" s="1306"/>
      <c r="H115" s="1306"/>
      <c r="I115" s="1306"/>
      <c r="J115" s="1306"/>
      <c r="K115" s="1306"/>
      <c r="L115" s="1306"/>
      <c r="M115" s="1306"/>
      <c r="N115" s="1306"/>
      <c r="O115" s="1306"/>
      <c r="P115" s="1306"/>
      <c r="Q115" s="1306"/>
      <c r="R115" s="1306"/>
      <c r="S115" s="1306"/>
      <c r="T115" s="1306"/>
      <c r="U115" s="1306"/>
      <c r="V115" s="1306"/>
      <c r="W115" s="1306"/>
      <c r="X115" s="1306"/>
      <c r="Y115" s="1306"/>
      <c r="Z115" s="1306"/>
      <c r="AA115" s="1306"/>
      <c r="AB115" s="1306"/>
      <c r="AC115" s="1306"/>
      <c r="AD115" s="1306"/>
      <c r="AE115" s="1306"/>
      <c r="AF115" s="1306"/>
      <c r="AG115" s="1306"/>
      <c r="AH115" s="1306"/>
      <c r="AI115" s="1306"/>
      <c r="AJ115" s="1306"/>
      <c r="AK115" s="1306"/>
      <c r="AL115" s="1306"/>
      <c r="AM115" s="1306"/>
      <c r="AN115" s="1306"/>
      <c r="AO115" s="1307"/>
    </row>
    <row r="116" spans="1:41" s="1308" customFormat="1" ht="13.8">
      <c r="A116" s="629"/>
      <c r="B116" s="1572"/>
      <c r="C116" s="1572"/>
      <c r="D116" s="1572"/>
      <c r="E116" s="629"/>
      <c r="F116" s="660"/>
      <c r="G116" s="1306"/>
      <c r="H116" s="1306"/>
      <c r="I116" s="1306"/>
      <c r="J116" s="1306"/>
      <c r="K116" s="1306"/>
      <c r="L116" s="1306"/>
      <c r="M116" s="1306"/>
      <c r="N116" s="1306"/>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c r="AJ116" s="1306"/>
      <c r="AK116" s="1306"/>
      <c r="AL116" s="1306"/>
      <c r="AM116" s="1306"/>
      <c r="AN116" s="1306"/>
      <c r="AO116" s="1307"/>
    </row>
    <row r="117" spans="1:41">
      <c r="A117" s="629"/>
      <c r="B117" s="1572"/>
      <c r="C117" s="1572"/>
      <c r="D117" s="1572"/>
      <c r="E117" s="629"/>
      <c r="F117" s="660"/>
    </row>
    <row r="118" spans="1:41">
      <c r="A118" s="629"/>
      <c r="B118" s="1572"/>
      <c r="C118" s="1572"/>
      <c r="D118" s="1572"/>
      <c r="E118" s="629"/>
      <c r="F118" s="660"/>
    </row>
    <row r="119" spans="1:41">
      <c r="A119" s="629"/>
      <c r="B119" s="1572"/>
      <c r="C119" s="1572"/>
      <c r="D119" s="1572"/>
      <c r="E119" s="629"/>
      <c r="F119" s="660"/>
    </row>
    <row r="120" spans="1:41">
      <c r="A120" s="414"/>
      <c r="B120" s="1572"/>
      <c r="C120" s="1572"/>
      <c r="D120" s="1572"/>
      <c r="E120" s="653"/>
      <c r="F120" s="629"/>
    </row>
    <row r="121" spans="1:41" ht="15" thickBot="1">
      <c r="A121" s="1309"/>
      <c r="B121" s="1573"/>
      <c r="C121" s="1573"/>
      <c r="D121" s="1573"/>
      <c r="E121" s="1038"/>
      <c r="F121" s="642"/>
    </row>
    <row r="122" spans="1:41" ht="15.6" thickTop="1" thickBot="1">
      <c r="A122" s="1561" t="s">
        <v>109</v>
      </c>
      <c r="B122" s="1561"/>
      <c r="C122" s="1561"/>
      <c r="D122" s="1561"/>
      <c r="E122" s="1310"/>
      <c r="F122" s="579">
        <f>SUM(F110:F121)</f>
        <v>0</v>
      </c>
    </row>
    <row r="123" spans="1:41" ht="15" thickTop="1">
      <c r="A123" s="1538"/>
      <c r="B123" s="1538"/>
      <c r="C123" s="1538"/>
      <c r="D123" s="1538"/>
      <c r="E123" s="1538"/>
      <c r="F123" s="1627"/>
    </row>
    <row r="124" spans="1:41">
      <c r="A124" s="1538"/>
      <c r="B124" s="1538"/>
      <c r="C124" s="1538"/>
      <c r="D124" s="1538"/>
      <c r="E124" s="1538"/>
      <c r="F124" s="1627"/>
    </row>
    <row r="125" spans="1:41">
      <c r="A125" s="1538"/>
      <c r="B125" s="1538"/>
      <c r="C125" s="1538"/>
      <c r="D125" s="1538"/>
      <c r="E125" s="1538"/>
      <c r="F125" s="1627"/>
    </row>
    <row r="126" spans="1:41">
      <c r="A126" s="1538"/>
      <c r="B126" s="1538"/>
      <c r="C126" s="1538"/>
      <c r="D126" s="1538"/>
      <c r="E126" s="1538"/>
      <c r="F126" s="1627"/>
    </row>
    <row r="127" spans="1:41">
      <c r="A127" s="1538"/>
      <c r="B127" s="1538"/>
      <c r="C127" s="1538"/>
      <c r="D127" s="1538"/>
      <c r="E127" s="1538"/>
      <c r="F127" s="1627"/>
    </row>
    <row r="128" spans="1:41">
      <c r="A128" s="1269"/>
      <c r="B128" s="1269"/>
      <c r="C128" s="1269"/>
      <c r="D128" s="1269"/>
      <c r="E128" s="1269"/>
      <c r="F128" s="1269"/>
    </row>
    <row r="129" spans="1:76">
      <c r="A129" s="1269"/>
      <c r="B129" s="1269"/>
      <c r="C129" s="1269"/>
      <c r="D129" s="1269"/>
      <c r="E129" s="1269"/>
      <c r="F129" s="1269"/>
    </row>
    <row r="130" spans="1:76" s="1311" customFormat="1">
      <c r="A130" s="1269"/>
      <c r="B130" s="1269"/>
      <c r="C130" s="1269"/>
      <c r="D130" s="1269"/>
      <c r="E130" s="1269"/>
      <c r="F130" s="1269"/>
      <c r="G130" s="1269"/>
      <c r="H130" s="1269"/>
      <c r="I130" s="1269"/>
      <c r="J130" s="1269"/>
      <c r="K130" s="1269"/>
      <c r="L130" s="1269"/>
      <c r="M130" s="1269"/>
      <c r="N130" s="1269"/>
      <c r="O130" s="1269"/>
      <c r="P130" s="1269"/>
      <c r="Q130" s="1269"/>
      <c r="R130" s="1269"/>
      <c r="S130" s="1269"/>
      <c r="T130" s="1269"/>
      <c r="U130" s="1269"/>
      <c r="V130" s="1269"/>
      <c r="W130" s="1269"/>
      <c r="X130" s="1269"/>
      <c r="Y130" s="1269"/>
      <c r="Z130" s="1269"/>
      <c r="AA130" s="1269"/>
      <c r="AB130" s="1269"/>
      <c r="AC130" s="1269"/>
      <c r="AD130" s="1269"/>
      <c r="AE130" s="1269"/>
      <c r="AF130" s="1269"/>
      <c r="AG130" s="1269"/>
      <c r="AH130" s="1269"/>
      <c r="AI130" s="1269"/>
      <c r="AJ130" s="1269"/>
      <c r="AK130" s="1269"/>
      <c r="AL130" s="1269"/>
      <c r="AM130" s="1269"/>
      <c r="AN130" s="1269"/>
      <c r="AO130" s="1270"/>
      <c r="AP130" s="1271"/>
      <c r="AQ130" s="1271"/>
      <c r="AR130" s="1271"/>
      <c r="AS130" s="1271"/>
      <c r="AT130" s="1271"/>
      <c r="AU130" s="1271"/>
      <c r="AV130" s="1271"/>
      <c r="AW130" s="1271"/>
      <c r="AX130" s="1271"/>
      <c r="AY130" s="1271"/>
      <c r="AZ130" s="1271"/>
      <c r="BA130" s="1271"/>
      <c r="BB130" s="1271"/>
      <c r="BC130" s="1271"/>
      <c r="BD130" s="1271"/>
      <c r="BE130" s="1271"/>
      <c r="BF130" s="1271"/>
      <c r="BG130" s="1271"/>
      <c r="BH130" s="1271"/>
      <c r="BI130" s="1271"/>
      <c r="BJ130" s="1271"/>
      <c r="BK130" s="1271"/>
      <c r="BL130" s="1271"/>
      <c r="BM130" s="1271"/>
      <c r="BN130" s="1271"/>
      <c r="BO130" s="1271"/>
      <c r="BP130" s="1271"/>
      <c r="BQ130" s="1271"/>
      <c r="BR130" s="1271"/>
      <c r="BS130" s="1271"/>
      <c r="BT130" s="1271"/>
      <c r="BU130" s="1271"/>
      <c r="BV130" s="1271"/>
      <c r="BW130" s="1271"/>
      <c r="BX130" s="1271"/>
    </row>
    <row r="131" spans="1:76">
      <c r="A131" s="1269"/>
      <c r="B131" s="1269"/>
      <c r="C131" s="1269"/>
      <c r="D131" s="1269"/>
      <c r="E131" s="1269"/>
      <c r="F131" s="1269"/>
    </row>
    <row r="132" spans="1:76">
      <c r="A132" s="1269"/>
      <c r="B132" s="1269"/>
      <c r="C132" s="1269"/>
      <c r="D132" s="1269"/>
      <c r="E132" s="1269"/>
      <c r="F132" s="1269"/>
    </row>
    <row r="133" spans="1:76">
      <c r="A133" s="1269"/>
      <c r="B133" s="1269"/>
      <c r="C133" s="1269"/>
      <c r="D133" s="1269"/>
      <c r="E133" s="1269"/>
      <c r="F133" s="1269"/>
    </row>
    <row r="134" spans="1:76">
      <c r="A134" s="1269"/>
      <c r="B134" s="1269"/>
      <c r="C134" s="1269"/>
      <c r="D134" s="1269"/>
      <c r="E134" s="1269"/>
      <c r="F134" s="1269"/>
    </row>
    <row r="135" spans="1:76">
      <c r="A135" s="1269"/>
      <c r="B135" s="1269"/>
      <c r="C135" s="1269"/>
      <c r="D135" s="1269"/>
      <c r="E135" s="1269"/>
      <c r="F135" s="1269"/>
    </row>
    <row r="136" spans="1:76">
      <c r="A136" s="1269"/>
      <c r="B136" s="1269"/>
      <c r="C136" s="1269"/>
      <c r="D136" s="1269"/>
      <c r="E136" s="1269"/>
      <c r="F136" s="1269"/>
    </row>
    <row r="137" spans="1:76">
      <c r="A137" s="1269"/>
      <c r="B137" s="1269"/>
      <c r="C137" s="1269"/>
      <c r="D137" s="1269"/>
      <c r="E137" s="1269"/>
      <c r="F137" s="1269"/>
    </row>
    <row r="138" spans="1:76">
      <c r="A138" s="1269"/>
      <c r="B138" s="1269"/>
      <c r="C138" s="1269"/>
      <c r="D138" s="1269"/>
      <c r="E138" s="1269"/>
      <c r="F138" s="1269"/>
    </row>
    <row r="139" spans="1:76">
      <c r="A139" s="1269"/>
      <c r="B139" s="1269"/>
      <c r="C139" s="1269"/>
      <c r="D139" s="1269"/>
      <c r="E139" s="1269"/>
      <c r="F139" s="1269"/>
    </row>
    <row r="140" spans="1:76">
      <c r="A140" s="1269"/>
      <c r="B140" s="1269"/>
      <c r="C140" s="1269"/>
      <c r="D140" s="1269"/>
      <c r="E140" s="1269"/>
      <c r="F140" s="1269"/>
    </row>
    <row r="141" spans="1:76">
      <c r="A141" s="1269"/>
      <c r="B141" s="1269"/>
      <c r="C141" s="1269"/>
      <c r="D141" s="1269"/>
      <c r="E141" s="1269"/>
      <c r="F141" s="1269"/>
    </row>
    <row r="142" spans="1:76">
      <c r="A142" s="1269"/>
      <c r="B142" s="1269"/>
      <c r="C142" s="1269"/>
      <c r="D142" s="1269"/>
      <c r="E142" s="1269"/>
      <c r="F142" s="1269"/>
    </row>
    <row r="143" spans="1:76">
      <c r="A143" s="1269"/>
      <c r="B143" s="1269"/>
      <c r="C143" s="1269"/>
      <c r="D143" s="1269"/>
      <c r="E143" s="1269"/>
      <c r="F143" s="1269"/>
    </row>
    <row r="144" spans="1:76">
      <c r="A144" s="1269"/>
      <c r="B144" s="1269"/>
      <c r="C144" s="1269"/>
      <c r="D144" s="1269"/>
      <c r="E144" s="1269"/>
      <c r="F144" s="1269"/>
    </row>
    <row r="145" spans="1:76">
      <c r="A145" s="1269"/>
      <c r="B145" s="1269"/>
      <c r="C145" s="1269"/>
      <c r="D145" s="1269"/>
      <c r="E145" s="1269"/>
      <c r="F145" s="1269"/>
    </row>
    <row r="146" spans="1:76">
      <c r="A146" s="1269"/>
      <c r="B146" s="1269"/>
      <c r="C146" s="1269"/>
      <c r="D146" s="1269"/>
      <c r="E146" s="1269"/>
      <c r="F146" s="1269"/>
    </row>
    <row r="147" spans="1:76">
      <c r="A147" s="1269"/>
      <c r="B147" s="1269"/>
      <c r="C147" s="1269"/>
      <c r="D147" s="1269"/>
      <c r="E147" s="1269"/>
      <c r="F147" s="1269"/>
    </row>
    <row r="148" spans="1:76">
      <c r="A148" s="1269"/>
      <c r="B148" s="1269"/>
      <c r="C148" s="1269"/>
      <c r="D148" s="1269"/>
      <c r="E148" s="1269"/>
      <c r="F148" s="1269"/>
    </row>
    <row r="149" spans="1:76">
      <c r="A149" s="1269"/>
      <c r="B149" s="1269"/>
      <c r="C149" s="1269"/>
      <c r="D149" s="1269"/>
      <c r="E149" s="1269"/>
      <c r="F149" s="1269"/>
    </row>
    <row r="150" spans="1:76" s="1311" customFormat="1">
      <c r="A150" s="1269"/>
      <c r="B150" s="1269"/>
      <c r="C150" s="1269"/>
      <c r="D150" s="1269"/>
      <c r="E150" s="1269"/>
      <c r="F150" s="1269"/>
      <c r="G150" s="1269"/>
      <c r="H150" s="1269"/>
      <c r="I150" s="1269"/>
      <c r="J150" s="1269"/>
      <c r="K150" s="1269"/>
      <c r="L150" s="1269"/>
      <c r="M150" s="1269"/>
      <c r="N150" s="1269"/>
      <c r="O150" s="1269"/>
      <c r="P150" s="1269"/>
      <c r="Q150" s="1269"/>
      <c r="R150" s="1269"/>
      <c r="S150" s="1269"/>
      <c r="T150" s="1269"/>
      <c r="U150" s="1269"/>
      <c r="V150" s="1269"/>
      <c r="W150" s="1269"/>
      <c r="X150" s="1269"/>
      <c r="Y150" s="1269"/>
      <c r="Z150" s="1269"/>
      <c r="AA150" s="1269"/>
      <c r="AB150" s="1269"/>
      <c r="AC150" s="1269"/>
      <c r="AD150" s="1269"/>
      <c r="AE150" s="1269"/>
      <c r="AF150" s="1269"/>
      <c r="AG150" s="1269"/>
      <c r="AH150" s="1269"/>
      <c r="AI150" s="1269"/>
      <c r="AJ150" s="1269"/>
      <c r="AK150" s="1269"/>
      <c r="AL150" s="1269"/>
      <c r="AM150" s="1269"/>
      <c r="AN150" s="1269"/>
      <c r="AO150" s="1270"/>
      <c r="AP150" s="1271"/>
      <c r="AQ150" s="1271"/>
      <c r="AR150" s="1271"/>
      <c r="AS150" s="1271"/>
      <c r="AT150" s="1271"/>
      <c r="AU150" s="1271"/>
      <c r="AV150" s="1271"/>
      <c r="AW150" s="1271"/>
      <c r="AX150" s="1271"/>
      <c r="AY150" s="1271"/>
      <c r="AZ150" s="1271"/>
      <c r="BA150" s="1271"/>
      <c r="BB150" s="1271"/>
      <c r="BC150" s="1271"/>
      <c r="BD150" s="1271"/>
      <c r="BE150" s="1271"/>
      <c r="BF150" s="1271"/>
      <c r="BG150" s="1271"/>
      <c r="BH150" s="1271"/>
      <c r="BI150" s="1271"/>
      <c r="BJ150" s="1271"/>
      <c r="BK150" s="1271"/>
      <c r="BL150" s="1271"/>
      <c r="BM150" s="1271"/>
      <c r="BN150" s="1271"/>
      <c r="BO150" s="1271"/>
      <c r="BP150" s="1271"/>
      <c r="BQ150" s="1271"/>
      <c r="BR150" s="1271"/>
      <c r="BS150" s="1271"/>
      <c r="BT150" s="1271"/>
      <c r="BU150" s="1271"/>
      <c r="BV150" s="1271"/>
      <c r="BW150" s="1271"/>
      <c r="BX150" s="1271"/>
    </row>
    <row r="151" spans="1:76">
      <c r="A151" s="1269"/>
      <c r="B151" s="1269"/>
      <c r="C151" s="1269"/>
      <c r="D151" s="1269"/>
      <c r="E151" s="1269"/>
      <c r="F151" s="1269"/>
    </row>
    <row r="152" spans="1:76">
      <c r="A152" s="1269"/>
      <c r="B152" s="1269"/>
      <c r="C152" s="1269"/>
      <c r="D152" s="1269"/>
      <c r="E152" s="1269"/>
      <c r="F152" s="1269"/>
    </row>
    <row r="153" spans="1:76">
      <c r="A153" s="1269"/>
      <c r="B153" s="1269"/>
      <c r="C153" s="1269"/>
      <c r="D153" s="1269"/>
      <c r="E153" s="1269"/>
      <c r="F153" s="1269"/>
    </row>
    <row r="154" spans="1:76">
      <c r="A154" s="1269"/>
      <c r="B154" s="1269"/>
      <c r="C154" s="1269"/>
      <c r="D154" s="1269"/>
      <c r="E154" s="1269"/>
      <c r="F154" s="1269"/>
    </row>
    <row r="155" spans="1:76">
      <c r="A155" s="1269"/>
      <c r="B155" s="1269"/>
      <c r="C155" s="1269"/>
      <c r="D155" s="1269"/>
      <c r="E155" s="1269"/>
      <c r="F155" s="1269"/>
    </row>
    <row r="156" spans="1:76">
      <c r="A156" s="1269"/>
      <c r="B156" s="1269"/>
      <c r="C156" s="1269"/>
      <c r="D156" s="1269"/>
      <c r="E156" s="1269"/>
      <c r="F156" s="1269"/>
    </row>
    <row r="157" spans="1:76">
      <c r="A157" s="1269"/>
      <c r="B157" s="1269"/>
      <c r="C157" s="1269"/>
      <c r="D157" s="1269"/>
      <c r="E157" s="1269"/>
      <c r="F157" s="1269"/>
    </row>
    <row r="158" spans="1:76">
      <c r="A158" s="1269"/>
      <c r="B158" s="1269"/>
      <c r="C158" s="1269"/>
      <c r="D158" s="1269"/>
      <c r="E158" s="1269"/>
      <c r="F158" s="1269"/>
    </row>
    <row r="159" spans="1:76">
      <c r="A159" s="1269"/>
      <c r="B159" s="1269"/>
      <c r="C159" s="1269"/>
      <c r="D159" s="1269"/>
      <c r="E159" s="1269"/>
      <c r="F159" s="1269"/>
    </row>
    <row r="160" spans="1:76">
      <c r="A160" s="1269"/>
      <c r="B160" s="1269"/>
      <c r="C160" s="1269"/>
      <c r="D160" s="1269"/>
      <c r="E160" s="1269"/>
      <c r="F160" s="1269"/>
    </row>
    <row r="161" spans="1:6">
      <c r="A161" s="1269"/>
      <c r="B161" s="1269"/>
      <c r="C161" s="1269"/>
      <c r="D161" s="1269"/>
      <c r="E161" s="1269"/>
      <c r="F161" s="1269"/>
    </row>
    <row r="162" spans="1:6">
      <c r="A162" s="1269"/>
      <c r="B162" s="1269"/>
      <c r="C162" s="1269"/>
      <c r="D162" s="1269"/>
      <c r="E162" s="1269"/>
      <c r="F162" s="1269"/>
    </row>
    <row r="163" spans="1:6">
      <c r="A163" s="1269"/>
      <c r="B163" s="1269"/>
      <c r="C163" s="1269"/>
      <c r="D163" s="1269"/>
      <c r="E163" s="1269"/>
      <c r="F163" s="1269"/>
    </row>
    <row r="164" spans="1:6">
      <c r="A164" s="1373"/>
      <c r="B164" s="1269"/>
      <c r="C164" s="1374"/>
      <c r="D164" s="1374"/>
      <c r="E164" s="1375"/>
      <c r="F164" s="1376"/>
    </row>
    <row r="165" spans="1:6">
      <c r="A165" s="1373"/>
      <c r="B165" s="1269"/>
      <c r="C165" s="1374"/>
      <c r="D165" s="1374"/>
      <c r="E165" s="1375"/>
      <c r="F165" s="1376"/>
    </row>
    <row r="166" spans="1:6">
      <c r="A166" s="1373"/>
      <c r="B166" s="1269"/>
      <c r="C166" s="1374"/>
      <c r="D166" s="1374"/>
      <c r="E166" s="1375"/>
      <c r="F166" s="1376"/>
    </row>
    <row r="167" spans="1:6">
      <c r="A167" s="1373"/>
      <c r="B167" s="1269"/>
      <c r="C167" s="1374"/>
      <c r="D167" s="1374"/>
      <c r="E167" s="1375"/>
      <c r="F167" s="1376"/>
    </row>
    <row r="168" spans="1:6">
      <c r="A168" s="1373"/>
      <c r="B168" s="1269"/>
      <c r="C168" s="1374"/>
      <c r="D168" s="1374"/>
      <c r="E168" s="1375"/>
      <c r="F168" s="1376"/>
    </row>
    <row r="169" spans="1:6">
      <c r="A169" s="1373"/>
      <c r="B169" s="1269"/>
      <c r="C169" s="1374"/>
      <c r="D169" s="1374"/>
      <c r="E169" s="1375"/>
      <c r="F169" s="1376"/>
    </row>
    <row r="170" spans="1:6">
      <c r="A170" s="1373"/>
      <c r="B170" s="1269"/>
      <c r="C170" s="1374"/>
      <c r="D170" s="1374"/>
      <c r="E170" s="1375"/>
      <c r="F170" s="1376"/>
    </row>
    <row r="171" spans="1:6">
      <c r="A171" s="1373"/>
      <c r="B171" s="1269"/>
      <c r="C171" s="1374"/>
      <c r="D171" s="1374"/>
      <c r="E171" s="1375"/>
      <c r="F171" s="1376"/>
    </row>
    <row r="172" spans="1:6">
      <c r="A172" s="1373"/>
      <c r="B172" s="1269"/>
      <c r="C172" s="1374"/>
      <c r="D172" s="1374"/>
      <c r="E172" s="1375"/>
      <c r="F172" s="1376"/>
    </row>
    <row r="173" spans="1:6">
      <c r="A173" s="1373"/>
      <c r="B173" s="1269"/>
      <c r="C173" s="1374"/>
      <c r="D173" s="1374"/>
      <c r="E173" s="1375"/>
      <c r="F173" s="1376"/>
    </row>
    <row r="174" spans="1:6">
      <c r="A174" s="1373"/>
      <c r="B174" s="1269"/>
      <c r="C174" s="1374"/>
      <c r="D174" s="1374"/>
      <c r="E174" s="1375"/>
      <c r="F174" s="1376"/>
    </row>
    <row r="175" spans="1:6">
      <c r="A175" s="1373"/>
      <c r="B175" s="1269"/>
      <c r="C175" s="1374"/>
      <c r="D175" s="1374"/>
      <c r="E175" s="1375"/>
      <c r="F175" s="1376"/>
    </row>
    <row r="176" spans="1:6">
      <c r="A176" s="1373"/>
      <c r="B176" s="1269"/>
      <c r="C176" s="1374"/>
      <c r="D176" s="1374"/>
      <c r="E176" s="1375"/>
      <c r="F176" s="1376"/>
    </row>
    <row r="177" spans="1:6">
      <c r="A177" s="1373"/>
      <c r="B177" s="1269"/>
      <c r="C177" s="1374"/>
      <c r="D177" s="1374"/>
      <c r="E177" s="1375"/>
      <c r="F177" s="1376"/>
    </row>
    <row r="178" spans="1:6">
      <c r="A178" s="1373"/>
      <c r="B178" s="1269"/>
      <c r="C178" s="1374"/>
      <c r="D178" s="1374"/>
      <c r="E178" s="1375"/>
      <c r="F178" s="1376"/>
    </row>
    <row r="179" spans="1:6">
      <c r="A179" s="1373"/>
      <c r="B179" s="1269"/>
      <c r="C179" s="1374"/>
      <c r="D179" s="1374"/>
      <c r="E179" s="1375"/>
      <c r="F179" s="1376"/>
    </row>
    <row r="180" spans="1:6">
      <c r="A180" s="1373"/>
      <c r="B180" s="1269"/>
      <c r="C180" s="1374"/>
      <c r="D180" s="1374"/>
      <c r="E180" s="1375"/>
      <c r="F180" s="1376"/>
    </row>
    <row r="181" spans="1:6">
      <c r="A181" s="1373"/>
      <c r="B181" s="1269"/>
      <c r="C181" s="1374"/>
      <c r="D181" s="1374"/>
      <c r="E181" s="1375"/>
      <c r="F181" s="1376"/>
    </row>
    <row r="182" spans="1:6">
      <c r="A182" s="1373"/>
      <c r="B182" s="1269"/>
      <c r="C182" s="1374"/>
      <c r="D182" s="1374"/>
      <c r="E182" s="1375"/>
      <c r="F182" s="1376"/>
    </row>
    <row r="183" spans="1:6">
      <c r="A183" s="1373"/>
      <c r="B183" s="1269"/>
      <c r="C183" s="1374"/>
      <c r="D183" s="1374"/>
      <c r="E183" s="1375"/>
      <c r="F183" s="1376"/>
    </row>
    <row r="184" spans="1:6">
      <c r="A184" s="1373"/>
      <c r="B184" s="1269"/>
      <c r="C184" s="1374"/>
      <c r="D184" s="1374"/>
      <c r="E184" s="1375"/>
      <c r="F184" s="1376"/>
    </row>
    <row r="185" spans="1:6">
      <c r="A185" s="1373"/>
      <c r="B185" s="1269"/>
      <c r="C185" s="1374"/>
      <c r="D185" s="1374"/>
      <c r="E185" s="1375"/>
      <c r="F185" s="1376"/>
    </row>
    <row r="186" spans="1:6">
      <c r="A186" s="1373"/>
      <c r="B186" s="1269"/>
      <c r="C186" s="1374"/>
      <c r="D186" s="1374"/>
      <c r="E186" s="1375"/>
      <c r="F186" s="1376"/>
    </row>
    <row r="187" spans="1:6">
      <c r="A187" s="1373"/>
      <c r="B187" s="1269"/>
      <c r="C187" s="1374"/>
      <c r="D187" s="1374"/>
      <c r="E187" s="1375"/>
      <c r="F187" s="1376"/>
    </row>
    <row r="188" spans="1:6">
      <c r="A188" s="1373"/>
      <c r="B188" s="1269"/>
      <c r="C188" s="1374"/>
      <c r="D188" s="1374"/>
      <c r="E188" s="1375"/>
      <c r="F188" s="1376"/>
    </row>
    <row r="189" spans="1:6">
      <c r="A189" s="1373"/>
      <c r="B189" s="1269"/>
      <c r="C189" s="1374"/>
      <c r="D189" s="1374"/>
      <c r="E189" s="1375"/>
      <c r="F189" s="1376"/>
    </row>
    <row r="190" spans="1:6">
      <c r="A190" s="1373"/>
      <c r="B190" s="1269"/>
      <c r="C190" s="1374"/>
      <c r="D190" s="1374"/>
      <c r="E190" s="1375"/>
      <c r="F190" s="1376"/>
    </row>
    <row r="191" spans="1:6">
      <c r="A191" s="1373"/>
      <c r="B191" s="1269"/>
      <c r="C191" s="1374"/>
      <c r="D191" s="1374"/>
      <c r="E191" s="1375"/>
      <c r="F191" s="1376"/>
    </row>
    <row r="192" spans="1:6">
      <c r="A192" s="1373"/>
      <c r="B192" s="1269"/>
      <c r="C192" s="1374"/>
      <c r="D192" s="1374"/>
      <c r="E192" s="1375"/>
      <c r="F192" s="1376"/>
    </row>
    <row r="193" spans="1:6">
      <c r="A193" s="1373"/>
      <c r="B193" s="1269"/>
      <c r="C193" s="1374"/>
      <c r="D193" s="1374"/>
      <c r="E193" s="1375"/>
      <c r="F193" s="1376"/>
    </row>
    <row r="194" spans="1:6">
      <c r="A194" s="1373"/>
      <c r="B194" s="1269"/>
      <c r="C194" s="1374"/>
      <c r="D194" s="1374"/>
      <c r="E194" s="1375"/>
      <c r="F194" s="1376"/>
    </row>
    <row r="195" spans="1:6">
      <c r="A195" s="1373"/>
      <c r="B195" s="1269"/>
      <c r="C195" s="1374"/>
      <c r="D195" s="1374"/>
      <c r="E195" s="1375"/>
      <c r="F195" s="1376"/>
    </row>
    <row r="196" spans="1:6">
      <c r="A196" s="1373"/>
      <c r="B196" s="1269"/>
      <c r="C196" s="1374"/>
      <c r="D196" s="1374"/>
      <c r="E196" s="1375"/>
      <c r="F196" s="1376"/>
    </row>
    <row r="197" spans="1:6">
      <c r="A197" s="1373"/>
      <c r="B197" s="1269"/>
      <c r="C197" s="1374"/>
      <c r="D197" s="1374"/>
      <c r="E197" s="1375"/>
      <c r="F197" s="1376"/>
    </row>
    <row r="198" spans="1:6">
      <c r="A198" s="1373"/>
      <c r="B198" s="1269"/>
      <c r="C198" s="1374"/>
      <c r="D198" s="1374"/>
      <c r="E198" s="1375"/>
      <c r="F198" s="1376"/>
    </row>
    <row r="199" spans="1:6">
      <c r="A199" s="1373"/>
      <c r="B199" s="1269"/>
      <c r="C199" s="1374"/>
      <c r="D199" s="1374"/>
      <c r="E199" s="1375"/>
      <c r="F199" s="1376"/>
    </row>
    <row r="200" spans="1:6">
      <c r="A200" s="1373"/>
      <c r="B200" s="1269"/>
      <c r="C200" s="1374"/>
      <c r="D200" s="1374"/>
      <c r="E200" s="1375"/>
      <c r="F200" s="1376"/>
    </row>
    <row r="201" spans="1:6">
      <c r="A201" s="1373"/>
      <c r="B201" s="1269"/>
      <c r="C201" s="1374"/>
      <c r="D201" s="1374"/>
      <c r="E201" s="1375"/>
      <c r="F201" s="1376"/>
    </row>
    <row r="202" spans="1:6">
      <c r="A202" s="1373"/>
      <c r="B202" s="1269"/>
      <c r="C202" s="1374"/>
      <c r="D202" s="1374"/>
      <c r="E202" s="1375"/>
      <c r="F202" s="1376"/>
    </row>
    <row r="203" spans="1:6">
      <c r="A203" s="1373"/>
      <c r="B203" s="1269"/>
      <c r="C203" s="1374"/>
      <c r="D203" s="1374"/>
      <c r="E203" s="1375"/>
      <c r="F203" s="1376"/>
    </row>
    <row r="204" spans="1:6">
      <c r="A204" s="1373"/>
      <c r="B204" s="1269"/>
      <c r="C204" s="1374"/>
      <c r="D204" s="1374"/>
      <c r="E204" s="1375"/>
      <c r="F204" s="1376"/>
    </row>
    <row r="205" spans="1:6">
      <c r="A205" s="1373"/>
      <c r="B205" s="1269"/>
      <c r="C205" s="1374"/>
      <c r="D205" s="1374"/>
      <c r="E205" s="1375"/>
      <c r="F205" s="1376"/>
    </row>
    <row r="206" spans="1:6">
      <c r="A206" s="1373"/>
      <c r="B206" s="1269"/>
      <c r="C206" s="1374"/>
      <c r="D206" s="1374"/>
      <c r="E206" s="1375"/>
      <c r="F206" s="1376"/>
    </row>
    <row r="207" spans="1:6">
      <c r="A207" s="1373"/>
      <c r="B207" s="1269"/>
      <c r="C207" s="1374"/>
      <c r="D207" s="1374"/>
      <c r="E207" s="1375"/>
      <c r="F207" s="1376"/>
    </row>
    <row r="208" spans="1:6">
      <c r="A208" s="1373"/>
      <c r="B208" s="1269"/>
      <c r="C208" s="1374"/>
      <c r="D208" s="1374"/>
      <c r="E208" s="1375"/>
      <c r="F208" s="1376"/>
    </row>
    <row r="209" spans="1:6">
      <c r="A209" s="1373"/>
      <c r="B209" s="1269"/>
      <c r="C209" s="1374"/>
      <c r="D209" s="1374"/>
      <c r="E209" s="1375"/>
      <c r="F209" s="1376"/>
    </row>
    <row r="210" spans="1:6">
      <c r="A210" s="1373"/>
      <c r="B210" s="1269"/>
      <c r="C210" s="1374"/>
      <c r="D210" s="1374"/>
      <c r="E210" s="1375"/>
      <c r="F210" s="1376"/>
    </row>
    <row r="211" spans="1:6">
      <c r="A211" s="1373"/>
      <c r="B211" s="1269"/>
      <c r="C211" s="1374"/>
      <c r="D211" s="1374"/>
      <c r="E211" s="1375"/>
      <c r="F211" s="1376"/>
    </row>
    <row r="212" spans="1:6">
      <c r="A212" s="1373"/>
      <c r="B212" s="1269"/>
      <c r="C212" s="1374"/>
      <c r="D212" s="1374"/>
      <c r="E212" s="1375"/>
      <c r="F212" s="1376"/>
    </row>
    <row r="213" spans="1:6">
      <c r="A213" s="1373"/>
      <c r="B213" s="1269"/>
      <c r="C213" s="1374"/>
      <c r="D213" s="1374"/>
      <c r="E213" s="1375"/>
      <c r="F213" s="1376"/>
    </row>
    <row r="214" spans="1:6">
      <c r="A214" s="1373"/>
      <c r="B214" s="1269"/>
      <c r="C214" s="1374"/>
      <c r="D214" s="1374"/>
      <c r="E214" s="1375"/>
      <c r="F214" s="1376"/>
    </row>
    <row r="215" spans="1:6">
      <c r="A215" s="1373"/>
      <c r="B215" s="1269"/>
      <c r="C215" s="1374"/>
      <c r="D215" s="1374"/>
      <c r="E215" s="1375"/>
      <c r="F215" s="1376"/>
    </row>
    <row r="216" spans="1:6">
      <c r="A216" s="1373"/>
      <c r="B216" s="1269"/>
      <c r="C216" s="1374"/>
      <c r="D216" s="1374"/>
      <c r="E216" s="1375"/>
      <c r="F216" s="1376"/>
    </row>
    <row r="217" spans="1:6">
      <c r="A217" s="1373"/>
      <c r="B217" s="1269"/>
      <c r="C217" s="1374"/>
      <c r="D217" s="1374"/>
      <c r="E217" s="1375"/>
      <c r="F217" s="1376"/>
    </row>
    <row r="218" spans="1:6">
      <c r="A218" s="1373"/>
      <c r="B218" s="1269"/>
      <c r="C218" s="1374"/>
      <c r="D218" s="1374"/>
      <c r="E218" s="1375"/>
      <c r="F218" s="1376"/>
    </row>
    <row r="219" spans="1:6">
      <c r="A219" s="1373"/>
      <c r="B219" s="1269"/>
      <c r="C219" s="1374"/>
      <c r="D219" s="1374"/>
      <c r="E219" s="1375"/>
      <c r="F219" s="1376"/>
    </row>
    <row r="220" spans="1:6">
      <c r="A220" s="1373"/>
      <c r="B220" s="1269"/>
      <c r="C220" s="1374"/>
      <c r="D220" s="1374"/>
      <c r="E220" s="1375"/>
      <c r="F220" s="1376"/>
    </row>
    <row r="221" spans="1:6">
      <c r="A221" s="1373"/>
      <c r="B221" s="1269"/>
      <c r="C221" s="1374"/>
      <c r="D221" s="1374"/>
      <c r="E221" s="1375"/>
      <c r="F221" s="1376"/>
    </row>
    <row r="222" spans="1:6">
      <c r="A222" s="1373"/>
      <c r="B222" s="1269"/>
      <c r="C222" s="1374"/>
      <c r="D222" s="1374"/>
      <c r="E222" s="1375"/>
      <c r="F222" s="1376"/>
    </row>
    <row r="223" spans="1:6">
      <c r="A223" s="1373"/>
      <c r="B223" s="1269"/>
      <c r="C223" s="1374"/>
      <c r="D223" s="1374"/>
      <c r="E223" s="1375"/>
      <c r="F223" s="1376"/>
    </row>
    <row r="224" spans="1:6">
      <c r="A224" s="1373"/>
      <c r="B224" s="1269"/>
      <c r="C224" s="1374"/>
      <c r="D224" s="1374"/>
      <c r="E224" s="1375"/>
      <c r="F224" s="1376"/>
    </row>
    <row r="225" spans="1:6">
      <c r="A225" s="1373"/>
      <c r="B225" s="1269"/>
      <c r="C225" s="1374"/>
      <c r="D225" s="1374"/>
      <c r="E225" s="1375"/>
      <c r="F225" s="1376"/>
    </row>
    <row r="226" spans="1:6">
      <c r="A226" s="1373"/>
      <c r="B226" s="1269"/>
      <c r="C226" s="1374"/>
      <c r="D226" s="1374"/>
      <c r="E226" s="1375"/>
      <c r="F226" s="1376"/>
    </row>
    <row r="227" spans="1:6">
      <c r="A227" s="1373"/>
      <c r="B227" s="1269"/>
      <c r="C227" s="1374"/>
      <c r="D227" s="1374"/>
      <c r="E227" s="1375"/>
      <c r="F227" s="1376"/>
    </row>
    <row r="228" spans="1:6">
      <c r="A228" s="1373"/>
      <c r="B228" s="1269"/>
      <c r="C228" s="1374"/>
      <c r="D228" s="1374"/>
      <c r="E228" s="1375"/>
      <c r="F228" s="1376"/>
    </row>
    <row r="229" spans="1:6">
      <c r="A229" s="1373"/>
      <c r="B229" s="1269"/>
      <c r="C229" s="1374"/>
      <c r="D229" s="1374"/>
      <c r="E229" s="1375"/>
      <c r="F229" s="1376"/>
    </row>
    <row r="230" spans="1:6">
      <c r="A230" s="1373"/>
      <c r="B230" s="1269"/>
      <c r="C230" s="1374"/>
      <c r="D230" s="1374"/>
      <c r="E230" s="1375"/>
      <c r="F230" s="1376"/>
    </row>
    <row r="231" spans="1:6">
      <c r="A231" s="1373"/>
      <c r="B231" s="1269"/>
      <c r="C231" s="1374"/>
      <c r="D231" s="1374"/>
      <c r="E231" s="1375"/>
      <c r="F231" s="1376"/>
    </row>
    <row r="232" spans="1:6">
      <c r="A232" s="1373"/>
      <c r="B232" s="1269"/>
      <c r="C232" s="1374"/>
      <c r="D232" s="1374"/>
      <c r="E232" s="1375"/>
      <c r="F232" s="1376"/>
    </row>
    <row r="233" spans="1:6">
      <c r="A233" s="1373"/>
      <c r="B233" s="1269"/>
      <c r="C233" s="1374"/>
      <c r="D233" s="1374"/>
      <c r="E233" s="1375"/>
      <c r="F233" s="1376"/>
    </row>
    <row r="234" spans="1:6">
      <c r="A234" s="1373"/>
      <c r="B234" s="1269"/>
      <c r="C234" s="1374"/>
      <c r="D234" s="1374"/>
      <c r="E234" s="1375"/>
      <c r="F234" s="1376"/>
    </row>
    <row r="235" spans="1:6">
      <c r="A235" s="1373"/>
      <c r="B235" s="1269"/>
      <c r="C235" s="1374"/>
      <c r="D235" s="1374"/>
      <c r="E235" s="1375"/>
      <c r="F235" s="1376"/>
    </row>
    <row r="236" spans="1:6">
      <c r="A236" s="1373"/>
      <c r="B236" s="1269"/>
      <c r="C236" s="1374"/>
      <c r="D236" s="1374"/>
      <c r="E236" s="1375"/>
      <c r="F236" s="1376"/>
    </row>
    <row r="237" spans="1:6">
      <c r="A237" s="1373"/>
      <c r="B237" s="1269"/>
      <c r="C237" s="1374"/>
      <c r="D237" s="1374"/>
      <c r="E237" s="1375"/>
      <c r="F237" s="1376"/>
    </row>
    <row r="238" spans="1:6">
      <c r="A238" s="1373"/>
      <c r="B238" s="1269"/>
      <c r="C238" s="1374"/>
      <c r="D238" s="1374"/>
      <c r="E238" s="1375"/>
      <c r="F238" s="1376"/>
    </row>
    <row r="239" spans="1:6">
      <c r="A239" s="1373"/>
      <c r="B239" s="1269"/>
      <c r="C239" s="1374"/>
      <c r="D239" s="1374"/>
      <c r="E239" s="1375"/>
      <c r="F239" s="1376"/>
    </row>
    <row r="240" spans="1:6">
      <c r="A240" s="1373"/>
      <c r="B240" s="1269"/>
      <c r="C240" s="1374"/>
      <c r="D240" s="1374"/>
      <c r="E240" s="1375"/>
      <c r="F240" s="1376"/>
    </row>
    <row r="241" spans="1:6">
      <c r="A241" s="1373"/>
      <c r="B241" s="1269"/>
      <c r="C241" s="1374"/>
      <c r="D241" s="1374"/>
      <c r="E241" s="1375"/>
      <c r="F241" s="1376"/>
    </row>
    <row r="242" spans="1:6">
      <c r="A242" s="1373"/>
      <c r="B242" s="1269"/>
      <c r="C242" s="1374"/>
      <c r="D242" s="1374"/>
      <c r="E242" s="1375"/>
      <c r="F242" s="1376"/>
    </row>
    <row r="243" spans="1:6">
      <c r="A243" s="1373"/>
      <c r="B243" s="1269"/>
      <c r="C243" s="1374"/>
      <c r="D243" s="1374"/>
      <c r="E243" s="1375"/>
      <c r="F243" s="1376"/>
    </row>
    <row r="244" spans="1:6">
      <c r="A244" s="1373"/>
      <c r="B244" s="1269"/>
      <c r="C244" s="1374"/>
      <c r="D244" s="1374"/>
      <c r="E244" s="1375"/>
      <c r="F244" s="1376"/>
    </row>
    <row r="245" spans="1:6">
      <c r="A245" s="1373"/>
      <c r="B245" s="1269"/>
      <c r="C245" s="1374"/>
      <c r="D245" s="1374"/>
      <c r="E245" s="1375"/>
      <c r="F245" s="1376"/>
    </row>
    <row r="246" spans="1:6">
      <c r="A246" s="1373"/>
      <c r="B246" s="1269"/>
      <c r="C246" s="1374"/>
      <c r="D246" s="1374"/>
      <c r="E246" s="1375"/>
      <c r="F246" s="1376"/>
    </row>
    <row r="247" spans="1:6">
      <c r="A247" s="1373"/>
      <c r="B247" s="1269"/>
      <c r="C247" s="1374"/>
      <c r="D247" s="1374"/>
      <c r="E247" s="1375"/>
      <c r="F247" s="1376"/>
    </row>
    <row r="248" spans="1:6">
      <c r="A248" s="1373"/>
      <c r="B248" s="1269"/>
      <c r="C248" s="1374"/>
      <c r="D248" s="1374"/>
      <c r="E248" s="1375"/>
      <c r="F248" s="1376"/>
    </row>
    <row r="249" spans="1:6">
      <c r="A249" s="1373"/>
      <c r="B249" s="1269"/>
      <c r="C249" s="1374"/>
      <c r="D249" s="1374"/>
      <c r="E249" s="1375"/>
      <c r="F249" s="1376"/>
    </row>
    <row r="250" spans="1:6">
      <c r="A250" s="1373"/>
      <c r="B250" s="1269"/>
      <c r="C250" s="1374"/>
      <c r="D250" s="1374"/>
      <c r="E250" s="1375"/>
      <c r="F250" s="1376"/>
    </row>
    <row r="251" spans="1:6">
      <c r="A251" s="1373"/>
      <c r="B251" s="1269"/>
      <c r="C251" s="1374"/>
      <c r="D251" s="1374"/>
      <c r="E251" s="1375"/>
      <c r="F251" s="1376"/>
    </row>
    <row r="252" spans="1:6">
      <c r="A252" s="1373"/>
      <c r="B252" s="1269"/>
      <c r="C252" s="1374"/>
      <c r="D252" s="1374"/>
      <c r="E252" s="1375"/>
      <c r="F252" s="1376"/>
    </row>
    <row r="253" spans="1:6">
      <c r="A253" s="1373"/>
      <c r="B253" s="1269"/>
      <c r="C253" s="1374"/>
      <c r="D253" s="1374"/>
      <c r="E253" s="1375"/>
      <c r="F253" s="1376"/>
    </row>
    <row r="254" spans="1:6">
      <c r="A254" s="1373"/>
      <c r="B254" s="1269"/>
      <c r="C254" s="1374"/>
      <c r="D254" s="1374"/>
      <c r="E254" s="1375"/>
      <c r="F254" s="1376"/>
    </row>
    <row r="255" spans="1:6">
      <c r="A255" s="1373"/>
      <c r="B255" s="1269"/>
      <c r="C255" s="1374"/>
      <c r="D255" s="1374"/>
      <c r="E255" s="1375"/>
      <c r="F255" s="1376"/>
    </row>
    <row r="256" spans="1:6">
      <c r="A256" s="1373"/>
      <c r="B256" s="1269"/>
      <c r="C256" s="1374"/>
      <c r="D256" s="1374"/>
      <c r="E256" s="1375"/>
      <c r="F256" s="1376"/>
    </row>
    <row r="257" spans="1:6">
      <c r="A257" s="1373"/>
      <c r="B257" s="1269"/>
      <c r="C257" s="1374"/>
      <c r="D257" s="1374"/>
      <c r="E257" s="1375"/>
      <c r="F257" s="1376"/>
    </row>
    <row r="258" spans="1:6">
      <c r="A258" s="1373"/>
      <c r="B258" s="1269"/>
      <c r="C258" s="1374"/>
      <c r="D258" s="1374"/>
      <c r="E258" s="1375"/>
      <c r="F258" s="1376"/>
    </row>
    <row r="259" spans="1:6">
      <c r="A259" s="1373"/>
      <c r="B259" s="1269"/>
      <c r="C259" s="1374"/>
      <c r="D259" s="1374"/>
      <c r="E259" s="1375"/>
      <c r="F259" s="1376"/>
    </row>
    <row r="260" spans="1:6">
      <c r="A260" s="1373"/>
      <c r="B260" s="1269"/>
      <c r="C260" s="1374"/>
      <c r="D260" s="1374"/>
      <c r="E260" s="1375"/>
      <c r="F260" s="1376"/>
    </row>
    <row r="261" spans="1:6">
      <c r="A261" s="1373"/>
      <c r="B261" s="1269"/>
      <c r="C261" s="1374"/>
      <c r="D261" s="1374"/>
      <c r="E261" s="1375"/>
      <c r="F261" s="1376"/>
    </row>
    <row r="262" spans="1:6">
      <c r="A262" s="1373"/>
      <c r="B262" s="1269"/>
      <c r="C262" s="1374"/>
      <c r="D262" s="1374"/>
      <c r="E262" s="1375"/>
      <c r="F262" s="1376"/>
    </row>
    <row r="263" spans="1:6">
      <c r="A263" s="1373"/>
      <c r="B263" s="1269"/>
      <c r="C263" s="1374"/>
      <c r="D263" s="1374"/>
      <c r="E263" s="1375"/>
      <c r="F263" s="1376"/>
    </row>
    <row r="264" spans="1:6">
      <c r="A264" s="1373"/>
      <c r="B264" s="1269"/>
      <c r="C264" s="1374"/>
      <c r="D264" s="1374"/>
      <c r="E264" s="1375"/>
      <c r="F264" s="1376"/>
    </row>
    <row r="265" spans="1:6">
      <c r="A265" s="1373"/>
      <c r="B265" s="1269"/>
      <c r="C265" s="1374"/>
      <c r="D265" s="1374"/>
      <c r="E265" s="1375"/>
      <c r="F265" s="1376"/>
    </row>
    <row r="266" spans="1:6">
      <c r="A266" s="1373"/>
      <c r="B266" s="1269"/>
      <c r="C266" s="1374"/>
      <c r="D266" s="1374"/>
      <c r="E266" s="1375"/>
      <c r="F266" s="1376"/>
    </row>
    <row r="267" spans="1:6">
      <c r="A267" s="1373"/>
      <c r="B267" s="1269"/>
      <c r="C267" s="1374"/>
      <c r="D267" s="1374"/>
      <c r="E267" s="1375"/>
      <c r="F267" s="1376"/>
    </row>
    <row r="268" spans="1:6">
      <c r="A268" s="1373"/>
      <c r="B268" s="1269"/>
      <c r="C268" s="1374"/>
      <c r="D268" s="1374"/>
      <c r="E268" s="1375"/>
      <c r="F268" s="1376"/>
    </row>
    <row r="269" spans="1:6">
      <c r="A269" s="1373"/>
      <c r="B269" s="1269"/>
      <c r="C269" s="1374"/>
      <c r="D269" s="1374"/>
      <c r="E269" s="1375"/>
      <c r="F269" s="1376"/>
    </row>
    <row r="270" spans="1:6">
      <c r="A270" s="1373"/>
      <c r="B270" s="1269"/>
      <c r="C270" s="1374"/>
      <c r="D270" s="1374"/>
      <c r="E270" s="1375"/>
      <c r="F270" s="1376"/>
    </row>
    <row r="271" spans="1:6">
      <c r="A271" s="1373"/>
      <c r="B271" s="1269"/>
      <c r="C271" s="1374"/>
      <c r="D271" s="1374"/>
      <c r="E271" s="1375"/>
      <c r="F271" s="1376"/>
    </row>
    <row r="272" spans="1:6">
      <c r="A272" s="1373"/>
      <c r="B272" s="1269"/>
      <c r="C272" s="1374"/>
      <c r="D272" s="1374"/>
      <c r="E272" s="1375"/>
      <c r="F272" s="1376"/>
    </row>
    <row r="273" spans="1:6">
      <c r="A273" s="1373"/>
      <c r="B273" s="1269"/>
      <c r="C273" s="1374"/>
      <c r="D273" s="1374"/>
      <c r="E273" s="1375"/>
      <c r="F273" s="1376"/>
    </row>
    <row r="274" spans="1:6">
      <c r="A274" s="1373"/>
      <c r="B274" s="1269"/>
      <c r="C274" s="1374"/>
      <c r="D274" s="1374"/>
      <c r="E274" s="1375"/>
      <c r="F274" s="1376"/>
    </row>
    <row r="275" spans="1:6">
      <c r="A275" s="1373"/>
      <c r="B275" s="1269"/>
      <c r="C275" s="1374"/>
      <c r="D275" s="1374"/>
      <c r="E275" s="1375"/>
      <c r="F275" s="1376"/>
    </row>
    <row r="276" spans="1:6">
      <c r="A276" s="1373"/>
      <c r="B276" s="1269"/>
      <c r="C276" s="1374"/>
      <c r="D276" s="1374"/>
      <c r="E276" s="1375"/>
      <c r="F276" s="1376"/>
    </row>
    <row r="277" spans="1:6">
      <c r="A277" s="1373"/>
      <c r="B277" s="1269"/>
      <c r="C277" s="1374"/>
      <c r="D277" s="1374"/>
      <c r="E277" s="1375"/>
      <c r="F277" s="1376"/>
    </row>
    <row r="278" spans="1:6">
      <c r="A278" s="1373"/>
      <c r="B278" s="1269"/>
      <c r="C278" s="1374"/>
      <c r="D278" s="1374"/>
      <c r="E278" s="1375"/>
      <c r="F278" s="1376"/>
    </row>
    <row r="279" spans="1:6">
      <c r="A279" s="1373"/>
      <c r="B279" s="1269"/>
      <c r="C279" s="1374"/>
      <c r="D279" s="1374"/>
      <c r="E279" s="1375"/>
      <c r="F279" s="1376"/>
    </row>
    <row r="280" spans="1:6">
      <c r="A280" s="1373"/>
      <c r="B280" s="1269"/>
      <c r="C280" s="1374"/>
      <c r="D280" s="1374"/>
      <c r="E280" s="1375"/>
      <c r="F280" s="1376"/>
    </row>
    <row r="281" spans="1:6">
      <c r="A281" s="1373"/>
      <c r="B281" s="1269"/>
      <c r="C281" s="1374"/>
      <c r="D281" s="1374"/>
      <c r="E281" s="1375"/>
      <c r="F281" s="1376"/>
    </row>
    <row r="282" spans="1:6">
      <c r="A282" s="1373"/>
      <c r="B282" s="1269"/>
      <c r="C282" s="1374"/>
      <c r="D282" s="1374"/>
      <c r="E282" s="1375"/>
      <c r="F282" s="1376"/>
    </row>
    <row r="283" spans="1:6">
      <c r="A283" s="1373"/>
      <c r="B283" s="1269"/>
      <c r="C283" s="1374"/>
      <c r="D283" s="1374"/>
      <c r="E283" s="1375"/>
      <c r="F283" s="1376"/>
    </row>
    <row r="284" spans="1:6">
      <c r="A284" s="1373"/>
      <c r="B284" s="1269"/>
      <c r="C284" s="1374"/>
      <c r="D284" s="1374"/>
      <c r="E284" s="1375"/>
      <c r="F284" s="1376"/>
    </row>
    <row r="285" spans="1:6">
      <c r="A285" s="1373"/>
      <c r="B285" s="1269"/>
      <c r="C285" s="1374"/>
      <c r="D285" s="1374"/>
      <c r="E285" s="1375"/>
      <c r="F285" s="1376"/>
    </row>
    <row r="286" spans="1:6">
      <c r="A286" s="1373"/>
      <c r="B286" s="1269"/>
      <c r="C286" s="1374"/>
      <c r="D286" s="1374"/>
      <c r="E286" s="1375"/>
      <c r="F286" s="1376"/>
    </row>
    <row r="287" spans="1:6">
      <c r="A287" s="1373"/>
      <c r="B287" s="1269"/>
      <c r="C287" s="1374"/>
      <c r="D287" s="1374"/>
      <c r="E287" s="1375"/>
      <c r="F287" s="1376"/>
    </row>
    <row r="288" spans="1:6">
      <c r="A288" s="1373"/>
      <c r="B288" s="1269"/>
      <c r="C288" s="1374"/>
      <c r="D288" s="1374"/>
      <c r="E288" s="1375"/>
      <c r="F288" s="1376"/>
    </row>
    <row r="289" spans="1:6">
      <c r="A289" s="1373"/>
      <c r="B289" s="1269"/>
      <c r="C289" s="1374"/>
      <c r="D289" s="1374"/>
      <c r="E289" s="1375"/>
      <c r="F289" s="1376"/>
    </row>
    <row r="290" spans="1:6">
      <c r="A290" s="1373"/>
      <c r="B290" s="1269"/>
      <c r="C290" s="1374"/>
      <c r="D290" s="1374"/>
      <c r="E290" s="1375"/>
      <c r="F290" s="1376"/>
    </row>
    <row r="291" spans="1:6">
      <c r="A291" s="1373"/>
      <c r="B291" s="1269"/>
      <c r="C291" s="1374"/>
      <c r="D291" s="1374"/>
      <c r="E291" s="1375"/>
      <c r="F291" s="1376"/>
    </row>
    <row r="292" spans="1:6">
      <c r="A292" s="1373"/>
      <c r="B292" s="1269"/>
      <c r="C292" s="1374"/>
      <c r="D292" s="1374"/>
      <c r="E292" s="1375"/>
      <c r="F292" s="1376"/>
    </row>
    <row r="293" spans="1:6">
      <c r="A293" s="1373"/>
      <c r="B293" s="1269"/>
      <c r="C293" s="1374"/>
      <c r="D293" s="1374"/>
      <c r="E293" s="1375"/>
      <c r="F293" s="1376"/>
    </row>
    <row r="294" spans="1:6">
      <c r="A294" s="1373"/>
      <c r="B294" s="1269"/>
      <c r="C294" s="1374"/>
      <c r="D294" s="1374"/>
      <c r="E294" s="1375"/>
      <c r="F294" s="1376"/>
    </row>
    <row r="295" spans="1:6">
      <c r="A295" s="1373"/>
      <c r="B295" s="1269"/>
      <c r="C295" s="1374"/>
      <c r="D295" s="1374"/>
      <c r="E295" s="1375"/>
      <c r="F295" s="1376"/>
    </row>
    <row r="296" spans="1:6">
      <c r="A296" s="1373"/>
      <c r="B296" s="1269"/>
      <c r="C296" s="1374"/>
      <c r="D296" s="1374"/>
      <c r="E296" s="1375"/>
      <c r="F296" s="1376"/>
    </row>
    <row r="297" spans="1:6">
      <c r="A297" s="1373"/>
      <c r="B297" s="1269"/>
      <c r="C297" s="1374"/>
      <c r="D297" s="1374"/>
      <c r="E297" s="1375"/>
      <c r="F297" s="1376"/>
    </row>
    <row r="298" spans="1:6">
      <c r="A298" s="1373"/>
      <c r="B298" s="1269"/>
      <c r="C298" s="1374"/>
      <c r="D298" s="1374"/>
      <c r="E298" s="1375"/>
      <c r="F298" s="1376"/>
    </row>
    <row r="299" spans="1:6">
      <c r="A299" s="1373"/>
      <c r="B299" s="1269"/>
      <c r="C299" s="1374"/>
      <c r="D299" s="1374"/>
      <c r="E299" s="1375"/>
      <c r="F299" s="1376"/>
    </row>
    <row r="300" spans="1:6">
      <c r="A300" s="1373"/>
      <c r="B300" s="1269"/>
      <c r="C300" s="1374"/>
      <c r="D300" s="1374"/>
      <c r="E300" s="1375"/>
      <c r="F300" s="1376"/>
    </row>
    <row r="301" spans="1:6">
      <c r="A301" s="1373"/>
      <c r="B301" s="1269"/>
      <c r="C301" s="1374"/>
      <c r="D301" s="1374"/>
      <c r="E301" s="1375"/>
      <c r="F301" s="1376"/>
    </row>
    <row r="302" spans="1:6">
      <c r="A302" s="1373"/>
      <c r="B302" s="1269"/>
      <c r="C302" s="1374"/>
      <c r="D302" s="1374"/>
      <c r="E302" s="1375"/>
      <c r="F302" s="1376"/>
    </row>
    <row r="303" spans="1:6">
      <c r="A303" s="1373"/>
      <c r="B303" s="1269"/>
      <c r="C303" s="1374"/>
      <c r="D303" s="1374"/>
      <c r="E303" s="1375"/>
      <c r="F303" s="1376"/>
    </row>
    <row r="304" spans="1:6">
      <c r="A304" s="1373"/>
      <c r="B304" s="1269"/>
      <c r="C304" s="1374"/>
      <c r="D304" s="1374"/>
      <c r="E304" s="1375"/>
      <c r="F304" s="1376"/>
    </row>
    <row r="305" spans="1:6">
      <c r="A305" s="1373"/>
      <c r="B305" s="1269"/>
      <c r="C305" s="1374"/>
      <c r="D305" s="1374"/>
      <c r="E305" s="1375"/>
      <c r="F305" s="1376"/>
    </row>
    <row r="306" spans="1:6">
      <c r="A306" s="1373"/>
      <c r="B306" s="1269"/>
      <c r="C306" s="1374"/>
      <c r="D306" s="1374"/>
      <c r="E306" s="1375"/>
      <c r="F306" s="1376"/>
    </row>
    <row r="307" spans="1:6">
      <c r="A307" s="1373"/>
      <c r="B307" s="1269"/>
      <c r="C307" s="1374"/>
      <c r="D307" s="1374"/>
      <c r="E307" s="1375"/>
      <c r="F307" s="1376"/>
    </row>
    <row r="308" spans="1:6">
      <c r="A308" s="1373"/>
      <c r="B308" s="1269"/>
      <c r="C308" s="1374"/>
      <c r="D308" s="1374"/>
      <c r="E308" s="1375"/>
      <c r="F308" s="1376"/>
    </row>
    <row r="309" spans="1:6">
      <c r="A309" s="1373"/>
      <c r="B309" s="1269"/>
      <c r="C309" s="1374"/>
      <c r="D309" s="1374"/>
      <c r="E309" s="1375"/>
      <c r="F309" s="1376"/>
    </row>
    <row r="310" spans="1:6">
      <c r="A310" s="1373"/>
      <c r="B310" s="1269"/>
      <c r="C310" s="1374"/>
      <c r="D310" s="1374"/>
      <c r="E310" s="1375"/>
      <c r="F310" s="1376"/>
    </row>
    <row r="311" spans="1:6">
      <c r="A311" s="1373"/>
      <c r="B311" s="1269"/>
      <c r="C311" s="1374"/>
      <c r="D311" s="1374"/>
      <c r="E311" s="1375"/>
      <c r="F311" s="1376"/>
    </row>
    <row r="312" spans="1:6">
      <c r="A312" s="1373"/>
      <c r="B312" s="1269"/>
      <c r="C312" s="1374"/>
      <c r="D312" s="1374"/>
      <c r="E312" s="1375"/>
      <c r="F312" s="1376"/>
    </row>
    <row r="313" spans="1:6">
      <c r="A313" s="1373"/>
      <c r="B313" s="1269"/>
      <c r="C313" s="1374"/>
      <c r="D313" s="1374"/>
      <c r="E313" s="1375"/>
      <c r="F313" s="1376"/>
    </row>
    <row r="314" spans="1:6">
      <c r="A314" s="1373"/>
      <c r="B314" s="1269"/>
      <c r="C314" s="1374"/>
      <c r="D314" s="1374"/>
      <c r="E314" s="1375"/>
      <c r="F314" s="1376"/>
    </row>
    <row r="315" spans="1:6">
      <c r="A315" s="1373"/>
      <c r="B315" s="1269"/>
      <c r="C315" s="1374"/>
      <c r="D315" s="1374"/>
      <c r="E315" s="1375"/>
      <c r="F315" s="1376"/>
    </row>
    <row r="316" spans="1:6">
      <c r="A316" s="1373"/>
      <c r="B316" s="1269"/>
      <c r="C316" s="1374"/>
      <c r="D316" s="1374"/>
      <c r="E316" s="1375"/>
      <c r="F316" s="1376"/>
    </row>
    <row r="317" spans="1:6">
      <c r="A317" s="1373"/>
      <c r="B317" s="1269"/>
      <c r="C317" s="1374"/>
      <c r="D317" s="1374"/>
      <c r="E317" s="1375"/>
      <c r="F317" s="1376"/>
    </row>
    <row r="318" spans="1:6">
      <c r="A318" s="1373"/>
      <c r="B318" s="1269"/>
      <c r="C318" s="1374"/>
      <c r="D318" s="1374"/>
      <c r="E318" s="1375"/>
      <c r="F318" s="1376"/>
    </row>
    <row r="319" spans="1:6">
      <c r="A319" s="1373"/>
      <c r="B319" s="1269"/>
      <c r="C319" s="1374"/>
      <c r="D319" s="1374"/>
      <c r="E319" s="1375"/>
      <c r="F319" s="1376"/>
    </row>
    <row r="320" spans="1:6">
      <c r="A320" s="1373"/>
      <c r="B320" s="1269"/>
      <c r="C320" s="1374"/>
      <c r="D320" s="1374"/>
      <c r="E320" s="1375"/>
      <c r="F320" s="1376"/>
    </row>
    <row r="321" spans="1:6">
      <c r="A321" s="1373"/>
      <c r="B321" s="1269"/>
      <c r="C321" s="1374"/>
      <c r="D321" s="1374"/>
      <c r="E321" s="1375"/>
      <c r="F321" s="1376"/>
    </row>
    <row r="322" spans="1:6">
      <c r="A322" s="1373"/>
      <c r="B322" s="1269"/>
      <c r="C322" s="1374"/>
      <c r="D322" s="1374"/>
      <c r="E322" s="1375"/>
      <c r="F322" s="1376"/>
    </row>
    <row r="323" spans="1:6">
      <c r="A323" s="1373"/>
      <c r="B323" s="1269"/>
      <c r="C323" s="1374"/>
      <c r="D323" s="1374"/>
      <c r="E323" s="1375"/>
      <c r="F323" s="1376"/>
    </row>
    <row r="324" spans="1:6">
      <c r="A324" s="1373"/>
      <c r="B324" s="1269"/>
      <c r="C324" s="1374"/>
      <c r="D324" s="1374"/>
      <c r="E324" s="1375"/>
      <c r="F324" s="1376"/>
    </row>
    <row r="325" spans="1:6">
      <c r="A325" s="1373"/>
      <c r="B325" s="1269"/>
      <c r="C325" s="1374"/>
      <c r="D325" s="1374"/>
      <c r="E325" s="1375"/>
      <c r="F325" s="1376"/>
    </row>
    <row r="326" spans="1:6">
      <c r="A326" s="1373"/>
      <c r="B326" s="1269"/>
      <c r="C326" s="1374"/>
      <c r="D326" s="1374"/>
      <c r="E326" s="1375"/>
      <c r="F326" s="1376"/>
    </row>
    <row r="327" spans="1:6">
      <c r="A327" s="1373"/>
      <c r="B327" s="1269"/>
      <c r="C327" s="1374"/>
      <c r="D327" s="1374"/>
      <c r="E327" s="1375"/>
      <c r="F327" s="1376"/>
    </row>
    <row r="328" spans="1:6">
      <c r="A328" s="1373"/>
      <c r="B328" s="1269"/>
      <c r="C328" s="1374"/>
      <c r="D328" s="1374"/>
      <c r="E328" s="1375"/>
      <c r="F328" s="1376"/>
    </row>
    <row r="329" spans="1:6">
      <c r="A329" s="1373"/>
      <c r="B329" s="1269"/>
      <c r="C329" s="1374"/>
      <c r="D329" s="1374"/>
      <c r="E329" s="1375"/>
      <c r="F329" s="1376"/>
    </row>
    <row r="330" spans="1:6">
      <c r="A330" s="1373"/>
      <c r="B330" s="1269"/>
      <c r="C330" s="1374"/>
      <c r="D330" s="1374"/>
      <c r="E330" s="1375"/>
      <c r="F330" s="1376"/>
    </row>
    <row r="331" spans="1:6">
      <c r="A331" s="1373"/>
      <c r="B331" s="1269"/>
      <c r="C331" s="1374"/>
      <c r="D331" s="1374"/>
      <c r="E331" s="1375"/>
      <c r="F331" s="1376"/>
    </row>
    <row r="332" spans="1:6">
      <c r="A332" s="1373"/>
      <c r="B332" s="1269"/>
      <c r="C332" s="1374"/>
      <c r="D332" s="1374"/>
      <c r="E332" s="1375"/>
      <c r="F332" s="1376"/>
    </row>
    <row r="333" spans="1:6">
      <c r="A333" s="1373"/>
      <c r="B333" s="1269"/>
      <c r="C333" s="1374"/>
      <c r="D333" s="1374"/>
      <c r="E333" s="1375"/>
      <c r="F333" s="1376"/>
    </row>
    <row r="334" spans="1:6">
      <c r="A334" s="1373"/>
      <c r="B334" s="1269"/>
      <c r="C334" s="1374"/>
      <c r="D334" s="1374"/>
      <c r="E334" s="1375"/>
      <c r="F334" s="1376"/>
    </row>
    <row r="335" spans="1:6">
      <c r="A335" s="1373"/>
      <c r="B335" s="1269"/>
      <c r="C335" s="1374"/>
      <c r="D335" s="1374"/>
      <c r="E335" s="1375"/>
      <c r="F335" s="1376"/>
    </row>
    <row r="336" spans="1:6">
      <c r="A336" s="1373"/>
      <c r="B336" s="1269"/>
      <c r="C336" s="1374"/>
      <c r="D336" s="1374"/>
      <c r="E336" s="1375"/>
      <c r="F336" s="1376"/>
    </row>
    <row r="337" spans="1:6">
      <c r="A337" s="1373"/>
      <c r="B337" s="1269"/>
      <c r="C337" s="1374"/>
      <c r="D337" s="1374"/>
      <c r="E337" s="1375"/>
      <c r="F337" s="1376"/>
    </row>
    <row r="338" spans="1:6">
      <c r="A338" s="1373"/>
      <c r="B338" s="1269"/>
      <c r="C338" s="1374"/>
      <c r="D338" s="1374"/>
      <c r="E338" s="1375"/>
      <c r="F338" s="1376"/>
    </row>
    <row r="339" spans="1:6">
      <c r="A339" s="1373"/>
      <c r="B339" s="1269"/>
      <c r="C339" s="1374"/>
      <c r="D339" s="1374"/>
      <c r="E339" s="1375"/>
      <c r="F339" s="1376"/>
    </row>
    <row r="340" spans="1:6">
      <c r="A340" s="1373"/>
      <c r="B340" s="1269"/>
      <c r="C340" s="1374"/>
      <c r="D340" s="1374"/>
      <c r="E340" s="1375"/>
      <c r="F340" s="1376"/>
    </row>
    <row r="341" spans="1:6">
      <c r="A341" s="1373"/>
      <c r="B341" s="1269"/>
      <c r="C341" s="1374"/>
      <c r="D341" s="1374"/>
      <c r="E341" s="1375"/>
      <c r="F341" s="1376"/>
    </row>
    <row r="342" spans="1:6">
      <c r="A342" s="1373"/>
      <c r="B342" s="1269"/>
      <c r="C342" s="1374"/>
      <c r="D342" s="1374"/>
      <c r="E342" s="1375"/>
      <c r="F342" s="1376"/>
    </row>
    <row r="343" spans="1:6">
      <c r="A343" s="1373"/>
      <c r="B343" s="1269"/>
      <c r="C343" s="1374"/>
      <c r="D343" s="1374"/>
      <c r="E343" s="1375"/>
      <c r="F343" s="1376"/>
    </row>
    <row r="344" spans="1:6">
      <c r="A344" s="1373"/>
      <c r="B344" s="1269"/>
      <c r="C344" s="1374"/>
      <c r="D344" s="1374"/>
      <c r="E344" s="1375"/>
      <c r="F344" s="1376"/>
    </row>
    <row r="345" spans="1:6">
      <c r="A345" s="1373"/>
      <c r="B345" s="1269"/>
      <c r="C345" s="1374"/>
      <c r="D345" s="1374"/>
      <c r="E345" s="1375"/>
      <c r="F345" s="1376"/>
    </row>
    <row r="346" spans="1:6">
      <c r="A346" s="1373"/>
      <c r="B346" s="1269"/>
      <c r="C346" s="1374"/>
      <c r="D346" s="1374"/>
      <c r="E346" s="1375"/>
      <c r="F346" s="1376"/>
    </row>
    <row r="347" spans="1:6">
      <c r="A347" s="1373"/>
      <c r="B347" s="1269"/>
      <c r="C347" s="1374"/>
      <c r="D347" s="1374"/>
      <c r="E347" s="1375"/>
      <c r="F347" s="1376"/>
    </row>
    <row r="348" spans="1:6">
      <c r="A348" s="1373"/>
      <c r="B348" s="1269"/>
      <c r="C348" s="1374"/>
      <c r="D348" s="1374"/>
      <c r="E348" s="1375"/>
      <c r="F348" s="1376"/>
    </row>
    <row r="349" spans="1:6">
      <c r="A349" s="1373"/>
      <c r="B349" s="1269"/>
      <c r="C349" s="1374"/>
      <c r="D349" s="1374"/>
      <c r="E349" s="1375"/>
      <c r="F349" s="1376"/>
    </row>
    <row r="350" spans="1:6">
      <c r="A350" s="1373"/>
      <c r="B350" s="1269"/>
      <c r="C350" s="1374"/>
      <c r="D350" s="1374"/>
      <c r="E350" s="1375"/>
      <c r="F350" s="1376"/>
    </row>
    <row r="351" spans="1:6">
      <c r="A351" s="1373"/>
      <c r="B351" s="1269"/>
      <c r="C351" s="1374"/>
      <c r="D351" s="1374"/>
      <c r="E351" s="1375"/>
      <c r="F351" s="1376"/>
    </row>
    <row r="352" spans="1:6">
      <c r="A352" s="1373"/>
      <c r="B352" s="1269"/>
      <c r="C352" s="1374"/>
      <c r="D352" s="1374"/>
      <c r="E352" s="1375"/>
      <c r="F352" s="1376"/>
    </row>
    <row r="353" spans="1:6">
      <c r="A353" s="1373"/>
      <c r="B353" s="1269"/>
      <c r="C353" s="1374"/>
      <c r="D353" s="1374"/>
      <c r="E353" s="1375"/>
      <c r="F353" s="1376"/>
    </row>
    <row r="354" spans="1:6">
      <c r="A354" s="1373"/>
      <c r="B354" s="1269"/>
      <c r="C354" s="1374"/>
      <c r="D354" s="1374"/>
      <c r="E354" s="1375"/>
      <c r="F354" s="1376"/>
    </row>
    <row r="355" spans="1:6">
      <c r="A355" s="1373"/>
      <c r="B355" s="1269"/>
      <c r="C355" s="1374"/>
      <c r="D355" s="1374"/>
      <c r="E355" s="1375"/>
      <c r="F355" s="1376"/>
    </row>
    <row r="356" spans="1:6">
      <c r="A356" s="1373"/>
      <c r="B356" s="1269"/>
      <c r="C356" s="1374"/>
      <c r="D356" s="1374"/>
      <c r="E356" s="1375"/>
      <c r="F356" s="1376"/>
    </row>
    <row r="357" spans="1:6">
      <c r="A357" s="1373"/>
      <c r="B357" s="1269"/>
      <c r="C357" s="1374"/>
      <c r="D357" s="1374"/>
      <c r="E357" s="1375"/>
      <c r="F357" s="1376"/>
    </row>
    <row r="358" spans="1:6">
      <c r="A358" s="1373"/>
      <c r="B358" s="1269"/>
      <c r="C358" s="1374"/>
      <c r="D358" s="1374"/>
      <c r="E358" s="1375"/>
      <c r="F358" s="1376"/>
    </row>
    <row r="359" spans="1:6">
      <c r="A359" s="1373"/>
      <c r="B359" s="1269"/>
      <c r="C359" s="1374"/>
      <c r="D359" s="1374"/>
      <c r="E359" s="1375"/>
      <c r="F359" s="1376"/>
    </row>
    <row r="360" spans="1:6">
      <c r="A360" s="1373"/>
      <c r="B360" s="1269"/>
      <c r="C360" s="1374"/>
      <c r="D360" s="1374"/>
      <c r="E360" s="1375"/>
      <c r="F360" s="1376"/>
    </row>
    <row r="361" spans="1:6">
      <c r="A361" s="1373"/>
      <c r="B361" s="1269"/>
      <c r="C361" s="1374"/>
      <c r="D361" s="1374"/>
      <c r="E361" s="1375"/>
      <c r="F361" s="1376"/>
    </row>
    <row r="362" spans="1:6">
      <c r="A362" s="1373"/>
      <c r="B362" s="1269"/>
      <c r="C362" s="1374"/>
      <c r="D362" s="1374"/>
      <c r="E362" s="1375"/>
      <c r="F362" s="1376"/>
    </row>
    <row r="363" spans="1:6">
      <c r="A363" s="1373"/>
      <c r="B363" s="1269"/>
      <c r="C363" s="1374"/>
      <c r="D363" s="1374"/>
      <c r="E363" s="1375"/>
      <c r="F363" s="1376"/>
    </row>
    <row r="364" spans="1:6">
      <c r="A364" s="1373"/>
      <c r="B364" s="1269"/>
      <c r="C364" s="1374"/>
      <c r="D364" s="1374"/>
      <c r="E364" s="1375"/>
      <c r="F364" s="1376"/>
    </row>
    <row r="365" spans="1:6">
      <c r="A365" s="1373"/>
      <c r="B365" s="1269"/>
      <c r="C365" s="1374"/>
      <c r="D365" s="1374"/>
      <c r="E365" s="1375"/>
      <c r="F365" s="1376"/>
    </row>
    <row r="366" spans="1:6">
      <c r="A366" s="1373"/>
      <c r="B366" s="1269"/>
      <c r="C366" s="1374"/>
      <c r="D366" s="1374"/>
      <c r="E366" s="1375"/>
      <c r="F366" s="1376"/>
    </row>
    <row r="367" spans="1:6">
      <c r="A367" s="1373"/>
      <c r="B367" s="1269"/>
      <c r="C367" s="1374"/>
      <c r="D367" s="1374"/>
      <c r="E367" s="1375"/>
      <c r="F367" s="1376"/>
    </row>
    <row r="368" spans="1:6">
      <c r="A368" s="1373"/>
      <c r="B368" s="1269"/>
      <c r="C368" s="1374"/>
      <c r="D368" s="1374"/>
      <c r="E368" s="1375"/>
      <c r="F368" s="1376"/>
    </row>
    <row r="369" spans="1:6">
      <c r="A369" s="1373"/>
      <c r="B369" s="1269"/>
      <c r="C369" s="1374"/>
      <c r="D369" s="1374"/>
      <c r="E369" s="1375"/>
      <c r="F369" s="1376"/>
    </row>
    <row r="370" spans="1:6">
      <c r="A370" s="1373"/>
      <c r="B370" s="1269"/>
      <c r="C370" s="1374"/>
      <c r="D370" s="1374"/>
      <c r="E370" s="1375"/>
      <c r="F370" s="1376"/>
    </row>
    <row r="371" spans="1:6">
      <c r="A371" s="1373"/>
      <c r="B371" s="1269"/>
      <c r="C371" s="1374"/>
      <c r="D371" s="1374"/>
      <c r="E371" s="1375"/>
      <c r="F371" s="1376"/>
    </row>
    <row r="372" spans="1:6">
      <c r="A372" s="1373"/>
      <c r="B372" s="1269"/>
      <c r="C372" s="1374"/>
      <c r="D372" s="1374"/>
      <c r="E372" s="1375"/>
      <c r="F372" s="1376"/>
    </row>
    <row r="373" spans="1:6">
      <c r="A373" s="1373"/>
      <c r="B373" s="1269"/>
      <c r="C373" s="1374"/>
      <c r="D373" s="1374"/>
      <c r="E373" s="1375"/>
      <c r="F373" s="1376"/>
    </row>
    <row r="374" spans="1:6">
      <c r="A374" s="1373"/>
      <c r="B374" s="1269"/>
      <c r="C374" s="1374"/>
      <c r="D374" s="1374"/>
      <c r="E374" s="1375"/>
      <c r="F374" s="1376"/>
    </row>
    <row r="375" spans="1:6">
      <c r="A375" s="1373"/>
      <c r="B375" s="1269"/>
      <c r="C375" s="1374"/>
      <c r="D375" s="1374"/>
      <c r="E375" s="1375"/>
      <c r="F375" s="1376"/>
    </row>
    <row r="376" spans="1:6">
      <c r="A376" s="1373"/>
      <c r="B376" s="1269"/>
      <c r="C376" s="1374"/>
      <c r="D376" s="1374"/>
      <c r="E376" s="1375"/>
      <c r="F376" s="1376"/>
    </row>
    <row r="377" spans="1:6">
      <c r="A377" s="1373"/>
      <c r="B377" s="1269"/>
      <c r="C377" s="1374"/>
      <c r="D377" s="1374"/>
      <c r="E377" s="1375"/>
      <c r="F377" s="1376"/>
    </row>
    <row r="378" spans="1:6">
      <c r="A378" s="1373"/>
      <c r="B378" s="1269"/>
      <c r="C378" s="1374"/>
      <c r="D378" s="1374"/>
      <c r="E378" s="1375"/>
      <c r="F378" s="1376"/>
    </row>
    <row r="379" spans="1:6">
      <c r="A379" s="1373"/>
      <c r="B379" s="1269"/>
      <c r="C379" s="1374"/>
      <c r="D379" s="1374"/>
      <c r="E379" s="1375"/>
      <c r="F379" s="1376"/>
    </row>
    <row r="380" spans="1:6">
      <c r="A380" s="1373"/>
      <c r="B380" s="1269"/>
      <c r="C380" s="1374"/>
      <c r="D380" s="1374"/>
      <c r="E380" s="1375"/>
      <c r="F380" s="1376"/>
    </row>
    <row r="381" spans="1:6">
      <c r="A381" s="1373"/>
      <c r="B381" s="1269"/>
      <c r="C381" s="1374"/>
      <c r="D381" s="1374"/>
      <c r="E381" s="1375"/>
      <c r="F381" s="1376"/>
    </row>
    <row r="382" spans="1:6">
      <c r="A382" s="1373"/>
      <c r="B382" s="1269"/>
      <c r="C382" s="1374"/>
      <c r="D382" s="1374"/>
      <c r="E382" s="1375"/>
      <c r="F382" s="1376"/>
    </row>
    <row r="383" spans="1:6">
      <c r="A383" s="1373"/>
      <c r="B383" s="1269"/>
      <c r="C383" s="1374"/>
      <c r="D383" s="1374"/>
      <c r="E383" s="1375"/>
      <c r="F383" s="1376"/>
    </row>
    <row r="384" spans="1:6">
      <c r="A384" s="1373"/>
      <c r="B384" s="1269"/>
      <c r="C384" s="1374"/>
      <c r="D384" s="1374"/>
      <c r="E384" s="1375"/>
      <c r="F384" s="1376"/>
    </row>
    <row r="385" spans="1:6">
      <c r="A385" s="1373"/>
      <c r="B385" s="1269"/>
      <c r="C385" s="1374"/>
      <c r="D385" s="1374"/>
      <c r="E385" s="1375"/>
      <c r="F385" s="1376"/>
    </row>
    <row r="386" spans="1:6">
      <c r="A386" s="1373"/>
      <c r="B386" s="1269"/>
      <c r="C386" s="1374"/>
      <c r="D386" s="1374"/>
      <c r="E386" s="1375"/>
      <c r="F386" s="1376"/>
    </row>
    <row r="387" spans="1:6">
      <c r="A387" s="1373"/>
      <c r="B387" s="1269"/>
      <c r="C387" s="1374"/>
      <c r="D387" s="1374"/>
      <c r="E387" s="1375"/>
      <c r="F387" s="1376"/>
    </row>
    <row r="388" spans="1:6">
      <c r="A388" s="1373"/>
      <c r="B388" s="1269"/>
      <c r="C388" s="1374"/>
      <c r="D388" s="1374"/>
      <c r="E388" s="1375"/>
      <c r="F388" s="1376"/>
    </row>
    <row r="389" spans="1:6">
      <c r="A389" s="1373"/>
      <c r="B389" s="1269"/>
      <c r="C389" s="1374"/>
      <c r="D389" s="1374"/>
      <c r="E389" s="1375"/>
      <c r="F389" s="1376"/>
    </row>
    <row r="390" spans="1:6">
      <c r="A390" s="1373"/>
      <c r="B390" s="1269"/>
      <c r="C390" s="1374"/>
      <c r="D390" s="1374"/>
      <c r="E390" s="1375"/>
      <c r="F390" s="1376"/>
    </row>
    <row r="391" spans="1:6">
      <c r="A391" s="1373"/>
      <c r="B391" s="1269"/>
      <c r="C391" s="1374"/>
      <c r="D391" s="1374"/>
      <c r="E391" s="1375"/>
      <c r="F391" s="1376"/>
    </row>
    <row r="392" spans="1:6">
      <c r="A392" s="1373"/>
      <c r="B392" s="1269"/>
      <c r="C392" s="1374"/>
      <c r="D392" s="1374"/>
      <c r="E392" s="1375"/>
      <c r="F392" s="1376"/>
    </row>
    <row r="393" spans="1:6">
      <c r="A393" s="1373"/>
      <c r="B393" s="1269"/>
      <c r="C393" s="1374"/>
      <c r="D393" s="1374"/>
      <c r="E393" s="1375"/>
      <c r="F393" s="1376"/>
    </row>
    <row r="394" spans="1:6">
      <c r="A394" s="1373"/>
      <c r="B394" s="1269"/>
      <c r="C394" s="1374"/>
      <c r="D394" s="1374"/>
      <c r="E394" s="1375"/>
      <c r="F394" s="1376"/>
    </row>
    <row r="395" spans="1:6">
      <c r="A395" s="1373"/>
      <c r="B395" s="1269"/>
      <c r="C395" s="1374"/>
      <c r="D395" s="1374"/>
      <c r="E395" s="1375"/>
      <c r="F395" s="1376"/>
    </row>
    <row r="396" spans="1:6">
      <c r="A396" s="1373"/>
      <c r="B396" s="1269"/>
      <c r="C396" s="1374"/>
      <c r="D396" s="1374"/>
      <c r="E396" s="1375"/>
      <c r="F396" s="1376"/>
    </row>
    <row r="397" spans="1:6">
      <c r="A397" s="1373"/>
      <c r="B397" s="1269"/>
      <c r="C397" s="1374"/>
      <c r="D397" s="1374"/>
      <c r="E397" s="1375"/>
      <c r="F397" s="1376"/>
    </row>
    <row r="398" spans="1:6">
      <c r="A398" s="1373"/>
      <c r="B398" s="1269"/>
      <c r="C398" s="1374"/>
      <c r="D398" s="1374"/>
      <c r="E398" s="1375"/>
      <c r="F398" s="1376"/>
    </row>
    <row r="399" spans="1:6">
      <c r="A399" s="1373"/>
      <c r="B399" s="1269"/>
      <c r="C399" s="1374"/>
      <c r="D399" s="1374"/>
      <c r="E399" s="1375"/>
      <c r="F399" s="1376"/>
    </row>
    <row r="400" spans="1:6">
      <c r="A400" s="1373"/>
      <c r="B400" s="1269"/>
      <c r="C400" s="1374"/>
      <c r="D400" s="1374"/>
      <c r="E400" s="1375"/>
      <c r="F400" s="1376"/>
    </row>
    <row r="401" spans="1:6">
      <c r="A401" s="1373"/>
      <c r="B401" s="1269"/>
      <c r="C401" s="1374"/>
      <c r="D401" s="1374"/>
      <c r="E401" s="1375"/>
      <c r="F401" s="1376"/>
    </row>
    <row r="402" spans="1:6">
      <c r="A402" s="1373"/>
      <c r="B402" s="1269"/>
      <c r="C402" s="1374"/>
      <c r="D402" s="1374"/>
      <c r="E402" s="1375"/>
      <c r="F402" s="1376"/>
    </row>
    <row r="403" spans="1:6">
      <c r="A403" s="1373"/>
      <c r="B403" s="1269"/>
      <c r="C403" s="1374"/>
      <c r="D403" s="1374"/>
      <c r="E403" s="1375"/>
      <c r="F403" s="1376"/>
    </row>
    <row r="404" spans="1:6">
      <c r="A404" s="1373"/>
      <c r="B404" s="1269"/>
      <c r="C404" s="1374"/>
      <c r="D404" s="1374"/>
      <c r="E404" s="1375"/>
      <c r="F404" s="1376"/>
    </row>
    <row r="405" spans="1:6">
      <c r="A405" s="1373"/>
      <c r="B405" s="1269"/>
      <c r="C405" s="1374"/>
      <c r="D405" s="1374"/>
      <c r="E405" s="1375"/>
      <c r="F405" s="1376"/>
    </row>
    <row r="406" spans="1:6">
      <c r="A406" s="1373"/>
      <c r="B406" s="1269"/>
      <c r="C406" s="1374"/>
      <c r="D406" s="1374"/>
      <c r="E406" s="1375"/>
      <c r="F406" s="1376"/>
    </row>
    <row r="407" spans="1:6">
      <c r="A407" s="1373"/>
      <c r="B407" s="1269"/>
      <c r="C407" s="1374"/>
      <c r="D407" s="1374"/>
      <c r="E407" s="1375"/>
      <c r="F407" s="1376"/>
    </row>
    <row r="408" spans="1:6">
      <c r="A408" s="1373"/>
      <c r="B408" s="1269"/>
      <c r="C408" s="1374"/>
      <c r="D408" s="1374"/>
      <c r="E408" s="1375"/>
      <c r="F408" s="1376"/>
    </row>
    <row r="409" spans="1:6">
      <c r="A409" s="1373"/>
      <c r="B409" s="1269"/>
      <c r="C409" s="1374"/>
      <c r="D409" s="1374"/>
      <c r="E409" s="1375"/>
      <c r="F409" s="1376"/>
    </row>
    <row r="410" spans="1:6">
      <c r="A410" s="1373"/>
      <c r="B410" s="1269"/>
      <c r="C410" s="1374"/>
      <c r="D410" s="1374"/>
      <c r="E410" s="1375"/>
      <c r="F410" s="1376"/>
    </row>
    <row r="411" spans="1:6">
      <c r="A411" s="1373"/>
      <c r="B411" s="1269"/>
      <c r="C411" s="1374"/>
      <c r="D411" s="1374"/>
      <c r="E411" s="1375"/>
      <c r="F411" s="1376"/>
    </row>
    <row r="412" spans="1:6">
      <c r="A412" s="1373"/>
      <c r="B412" s="1269"/>
      <c r="C412" s="1374"/>
      <c r="D412" s="1374"/>
      <c r="E412" s="1375"/>
      <c r="F412" s="1376"/>
    </row>
    <row r="413" spans="1:6">
      <c r="A413" s="1373"/>
      <c r="B413" s="1269"/>
      <c r="C413" s="1374"/>
      <c r="D413" s="1374"/>
      <c r="E413" s="1375"/>
      <c r="F413" s="1376"/>
    </row>
    <row r="414" spans="1:6">
      <c r="A414" s="1373"/>
      <c r="B414" s="1269"/>
      <c r="C414" s="1374"/>
      <c r="D414" s="1374"/>
      <c r="E414" s="1375"/>
      <c r="F414" s="1376"/>
    </row>
    <row r="415" spans="1:6">
      <c r="A415" s="1373"/>
      <c r="B415" s="1269"/>
      <c r="C415" s="1374"/>
      <c r="D415" s="1374"/>
      <c r="E415" s="1375"/>
      <c r="F415" s="1376"/>
    </row>
    <row r="416" spans="1:6">
      <c r="A416" s="1373"/>
      <c r="B416" s="1269"/>
      <c r="C416" s="1374"/>
      <c r="D416" s="1374"/>
      <c r="E416" s="1375"/>
      <c r="F416" s="1376"/>
    </row>
    <row r="417" spans="1:6">
      <c r="A417" s="1373"/>
      <c r="B417" s="1269"/>
      <c r="C417" s="1374"/>
      <c r="D417" s="1374"/>
      <c r="E417" s="1375"/>
      <c r="F417" s="1376"/>
    </row>
    <row r="418" spans="1:6">
      <c r="A418" s="1373"/>
      <c r="B418" s="1269"/>
      <c r="C418" s="1374"/>
      <c r="D418" s="1374"/>
      <c r="E418" s="1375"/>
      <c r="F418" s="1376"/>
    </row>
    <row r="419" spans="1:6">
      <c r="A419" s="1373"/>
      <c r="B419" s="1269"/>
      <c r="C419" s="1374"/>
      <c r="D419" s="1374"/>
      <c r="E419" s="1375"/>
      <c r="F419" s="1376"/>
    </row>
    <row r="420" spans="1:6">
      <c r="A420" s="1373"/>
      <c r="B420" s="1269"/>
      <c r="C420" s="1374"/>
      <c r="D420" s="1374"/>
      <c r="E420" s="1375"/>
      <c r="F420" s="1376"/>
    </row>
    <row r="421" spans="1:6">
      <c r="A421" s="1373"/>
      <c r="B421" s="1269"/>
      <c r="C421" s="1374"/>
      <c r="D421" s="1374"/>
      <c r="E421" s="1375"/>
      <c r="F421" s="1376"/>
    </row>
    <row r="422" spans="1:6">
      <c r="A422" s="1373"/>
      <c r="B422" s="1269"/>
      <c r="C422" s="1374"/>
      <c r="D422" s="1374"/>
      <c r="E422" s="1375"/>
      <c r="F422" s="1376"/>
    </row>
    <row r="423" spans="1:6">
      <c r="A423" s="1373"/>
      <c r="B423" s="1269"/>
      <c r="C423" s="1374"/>
      <c r="D423" s="1374"/>
      <c r="E423" s="1375"/>
      <c r="F423" s="1376"/>
    </row>
    <row r="424" spans="1:6">
      <c r="A424" s="1373"/>
      <c r="B424" s="1269"/>
      <c r="C424" s="1374"/>
      <c r="D424" s="1374"/>
      <c r="E424" s="1375"/>
      <c r="F424" s="1376"/>
    </row>
    <row r="425" spans="1:6">
      <c r="A425" s="1373"/>
      <c r="B425" s="1269"/>
      <c r="C425" s="1374"/>
      <c r="D425" s="1374"/>
      <c r="E425" s="1375"/>
      <c r="F425" s="1376"/>
    </row>
    <row r="426" spans="1:6">
      <c r="A426" s="1373"/>
      <c r="B426" s="1269"/>
      <c r="C426" s="1374"/>
      <c r="D426" s="1374"/>
      <c r="E426" s="1375"/>
      <c r="F426" s="1376"/>
    </row>
    <row r="427" spans="1:6">
      <c r="A427" s="1373"/>
      <c r="B427" s="1269"/>
      <c r="C427" s="1374"/>
      <c r="D427" s="1374"/>
      <c r="E427" s="1375"/>
      <c r="F427" s="1376"/>
    </row>
    <row r="428" spans="1:6">
      <c r="A428" s="1373"/>
      <c r="B428" s="1269"/>
      <c r="C428" s="1374"/>
      <c r="D428" s="1374"/>
      <c r="E428" s="1375"/>
      <c r="F428" s="1376"/>
    </row>
    <row r="429" spans="1:6">
      <c r="A429" s="1373"/>
      <c r="B429" s="1269"/>
      <c r="C429" s="1374"/>
      <c r="D429" s="1374"/>
      <c r="E429" s="1375"/>
      <c r="F429" s="1376"/>
    </row>
    <row r="430" spans="1:6">
      <c r="A430" s="1373"/>
      <c r="B430" s="1269"/>
      <c r="C430" s="1374"/>
      <c r="D430" s="1374"/>
      <c r="E430" s="1375"/>
      <c r="F430" s="1376"/>
    </row>
    <row r="431" spans="1:6">
      <c r="A431" s="1373"/>
      <c r="B431" s="1269"/>
      <c r="C431" s="1374"/>
      <c r="D431" s="1374"/>
      <c r="E431" s="1375"/>
      <c r="F431" s="1376"/>
    </row>
    <row r="432" spans="1:6">
      <c r="A432" s="1373"/>
      <c r="B432" s="1269"/>
      <c r="C432" s="1374"/>
      <c r="D432" s="1374"/>
      <c r="E432" s="1375"/>
      <c r="F432" s="1376"/>
    </row>
    <row r="433" spans="1:6">
      <c r="A433" s="1373"/>
      <c r="B433" s="1269"/>
      <c r="C433" s="1374"/>
      <c r="D433" s="1374"/>
      <c r="E433" s="1375"/>
      <c r="F433" s="1376"/>
    </row>
    <row r="434" spans="1:6">
      <c r="A434" s="1373"/>
      <c r="B434" s="1269"/>
      <c r="C434" s="1374"/>
      <c r="D434" s="1374"/>
      <c r="E434" s="1375"/>
      <c r="F434" s="1376"/>
    </row>
    <row r="435" spans="1:6">
      <c r="A435" s="1373"/>
      <c r="B435" s="1269"/>
      <c r="C435" s="1374"/>
      <c r="D435" s="1374"/>
      <c r="E435" s="1375"/>
      <c r="F435" s="1376"/>
    </row>
    <row r="436" spans="1:6">
      <c r="A436" s="1373"/>
      <c r="B436" s="1269"/>
      <c r="C436" s="1374"/>
      <c r="D436" s="1374"/>
      <c r="E436" s="1375"/>
      <c r="F436" s="1376"/>
    </row>
    <row r="437" spans="1:6">
      <c r="A437" s="1373"/>
      <c r="B437" s="1269"/>
      <c r="C437" s="1374"/>
      <c r="D437" s="1374"/>
      <c r="E437" s="1375"/>
      <c r="F437" s="1376"/>
    </row>
    <row r="438" spans="1:6">
      <c r="A438" s="1373"/>
      <c r="B438" s="1269"/>
      <c r="C438" s="1374"/>
      <c r="D438" s="1374"/>
      <c r="E438" s="1375"/>
      <c r="F438" s="1376"/>
    </row>
    <row r="439" spans="1:6">
      <c r="A439" s="1373"/>
      <c r="B439" s="1269"/>
      <c r="C439" s="1374"/>
      <c r="D439" s="1374"/>
      <c r="E439" s="1375"/>
      <c r="F439" s="1376"/>
    </row>
    <row r="440" spans="1:6">
      <c r="A440" s="1373"/>
      <c r="B440" s="1269"/>
      <c r="C440" s="1374"/>
      <c r="D440" s="1374"/>
      <c r="E440" s="1375"/>
      <c r="F440" s="1376"/>
    </row>
    <row r="441" spans="1:6">
      <c r="A441" s="1373"/>
      <c r="B441" s="1269"/>
      <c r="C441" s="1374"/>
      <c r="D441" s="1374"/>
      <c r="E441" s="1375"/>
      <c r="F441" s="1376"/>
    </row>
    <row r="442" spans="1:6">
      <c r="A442" s="1373"/>
      <c r="B442" s="1269"/>
      <c r="C442" s="1374"/>
      <c r="D442" s="1374"/>
      <c r="E442" s="1375"/>
      <c r="F442" s="1376"/>
    </row>
    <row r="443" spans="1:6">
      <c r="A443" s="1373"/>
      <c r="B443" s="1269"/>
      <c r="C443" s="1374"/>
      <c r="D443" s="1374"/>
      <c r="E443" s="1375"/>
      <c r="F443" s="1376"/>
    </row>
    <row r="444" spans="1:6">
      <c r="A444" s="1373"/>
      <c r="B444" s="1269"/>
      <c r="C444" s="1374"/>
      <c r="D444" s="1374"/>
      <c r="E444" s="1375"/>
      <c r="F444" s="1376"/>
    </row>
    <row r="445" spans="1:6">
      <c r="A445" s="1373"/>
      <c r="B445" s="1269"/>
      <c r="C445" s="1374"/>
      <c r="D445" s="1374"/>
      <c r="E445" s="1375"/>
      <c r="F445" s="1376"/>
    </row>
    <row r="446" spans="1:6">
      <c r="A446" s="1373"/>
      <c r="B446" s="1269"/>
      <c r="C446" s="1374"/>
      <c r="D446" s="1374"/>
      <c r="E446" s="1375"/>
      <c r="F446" s="1376"/>
    </row>
    <row r="447" spans="1:6">
      <c r="A447" s="1373"/>
      <c r="B447" s="1269"/>
      <c r="C447" s="1374"/>
      <c r="D447" s="1374"/>
      <c r="E447" s="1375"/>
      <c r="F447" s="1376"/>
    </row>
    <row r="448" spans="1:6">
      <c r="A448" s="1373"/>
      <c r="B448" s="1269"/>
      <c r="C448" s="1374"/>
      <c r="D448" s="1374"/>
      <c r="E448" s="1375"/>
      <c r="F448" s="1376"/>
    </row>
    <row r="449" spans="1:6">
      <c r="A449" s="1373"/>
      <c r="B449" s="1269"/>
      <c r="C449" s="1374"/>
      <c r="D449" s="1374"/>
      <c r="E449" s="1375"/>
      <c r="F449" s="1376"/>
    </row>
    <row r="450" spans="1:6">
      <c r="A450" s="1373"/>
      <c r="B450" s="1269"/>
      <c r="C450" s="1374"/>
      <c r="D450" s="1374"/>
      <c r="E450" s="1375"/>
      <c r="F450" s="1376"/>
    </row>
    <row r="451" spans="1:6">
      <c r="A451" s="1373"/>
      <c r="B451" s="1269"/>
      <c r="C451" s="1374"/>
      <c r="D451" s="1374"/>
      <c r="E451" s="1375"/>
      <c r="F451" s="1376"/>
    </row>
    <row r="452" spans="1:6">
      <c r="A452" s="1373"/>
      <c r="B452" s="1269"/>
      <c r="C452" s="1374"/>
      <c r="D452" s="1374"/>
      <c r="E452" s="1375"/>
      <c r="F452" s="1376"/>
    </row>
    <row r="453" spans="1:6">
      <c r="A453" s="1373"/>
      <c r="B453" s="1269"/>
      <c r="C453" s="1374"/>
      <c r="D453" s="1374"/>
      <c r="E453" s="1375"/>
      <c r="F453" s="1376"/>
    </row>
    <row r="454" spans="1:6">
      <c r="A454" s="1373"/>
      <c r="B454" s="1269"/>
      <c r="C454" s="1374"/>
      <c r="D454" s="1374"/>
      <c r="E454" s="1375"/>
      <c r="F454" s="1376"/>
    </row>
    <row r="455" spans="1:6">
      <c r="A455" s="1373"/>
      <c r="B455" s="1269"/>
      <c r="C455" s="1374"/>
      <c r="D455" s="1374"/>
      <c r="E455" s="1375"/>
      <c r="F455" s="1376"/>
    </row>
    <row r="456" spans="1:6">
      <c r="A456" s="1373"/>
      <c r="B456" s="1269"/>
      <c r="C456" s="1374"/>
      <c r="D456" s="1374"/>
      <c r="E456" s="1375"/>
      <c r="F456" s="1376"/>
    </row>
    <row r="457" spans="1:6">
      <c r="A457" s="1373"/>
      <c r="B457" s="1269"/>
      <c r="C457" s="1374"/>
      <c r="D457" s="1374"/>
      <c r="E457" s="1375"/>
      <c r="F457" s="1376"/>
    </row>
    <row r="458" spans="1:6">
      <c r="A458" s="1373"/>
      <c r="B458" s="1269"/>
      <c r="C458" s="1374"/>
      <c r="D458" s="1374"/>
      <c r="E458" s="1375"/>
      <c r="F458" s="1376"/>
    </row>
    <row r="459" spans="1:6">
      <c r="A459" s="1373"/>
      <c r="B459" s="1269"/>
      <c r="C459" s="1374"/>
      <c r="D459" s="1374"/>
      <c r="E459" s="1375"/>
      <c r="F459" s="1376"/>
    </row>
    <row r="460" spans="1:6">
      <c r="A460" s="1373"/>
      <c r="B460" s="1269"/>
      <c r="C460" s="1374"/>
      <c r="D460" s="1374"/>
      <c r="E460" s="1375"/>
      <c r="F460" s="1376"/>
    </row>
    <row r="461" spans="1:6">
      <c r="A461" s="1373"/>
      <c r="B461" s="1269"/>
      <c r="C461" s="1374"/>
      <c r="D461" s="1374"/>
      <c r="E461" s="1375"/>
      <c r="F461" s="1376"/>
    </row>
    <row r="462" spans="1:6">
      <c r="A462" s="1373"/>
      <c r="B462" s="1269"/>
      <c r="C462" s="1374"/>
      <c r="D462" s="1374"/>
      <c r="E462" s="1375"/>
      <c r="F462" s="1376"/>
    </row>
    <row r="463" spans="1:6">
      <c r="A463" s="1373"/>
      <c r="B463" s="1269"/>
      <c r="C463" s="1374"/>
      <c r="D463" s="1374"/>
      <c r="E463" s="1375"/>
      <c r="F463" s="1376"/>
    </row>
    <row r="464" spans="1:6">
      <c r="A464" s="1373"/>
      <c r="B464" s="1269"/>
      <c r="C464" s="1374"/>
      <c r="D464" s="1374"/>
      <c r="E464" s="1375"/>
      <c r="F464" s="1376"/>
    </row>
    <row r="465" spans="1:6">
      <c r="A465" s="1373"/>
      <c r="B465" s="1269"/>
      <c r="C465" s="1374"/>
      <c r="D465" s="1374"/>
      <c r="E465" s="1375"/>
      <c r="F465" s="1376"/>
    </row>
    <row r="466" spans="1:6">
      <c r="A466" s="1373"/>
      <c r="B466" s="1269"/>
      <c r="C466" s="1374"/>
      <c r="D466" s="1374"/>
      <c r="E466" s="1375"/>
      <c r="F466" s="1376"/>
    </row>
    <row r="467" spans="1:6">
      <c r="A467" s="1373"/>
      <c r="B467" s="1269"/>
      <c r="C467" s="1374"/>
      <c r="D467" s="1374"/>
      <c r="E467" s="1375"/>
      <c r="F467" s="1376"/>
    </row>
    <row r="468" spans="1:6">
      <c r="A468" s="1373"/>
      <c r="B468" s="1269"/>
      <c r="C468" s="1374"/>
      <c r="D468" s="1374"/>
      <c r="E468" s="1375"/>
      <c r="F468" s="1376"/>
    </row>
    <row r="469" spans="1:6">
      <c r="A469" s="1373"/>
      <c r="B469" s="1269"/>
      <c r="C469" s="1374"/>
      <c r="D469" s="1374"/>
      <c r="E469" s="1375"/>
      <c r="F469" s="1376"/>
    </row>
    <row r="470" spans="1:6">
      <c r="A470" s="1373"/>
      <c r="B470" s="1269"/>
      <c r="C470" s="1374"/>
      <c r="D470" s="1374"/>
      <c r="E470" s="1375"/>
      <c r="F470" s="1376"/>
    </row>
    <row r="471" spans="1:6">
      <c r="A471" s="1373"/>
      <c r="B471" s="1269"/>
      <c r="C471" s="1374"/>
      <c r="D471" s="1374"/>
      <c r="E471" s="1375"/>
      <c r="F471" s="1376"/>
    </row>
    <row r="472" spans="1:6">
      <c r="A472" s="1373"/>
      <c r="B472" s="1269"/>
      <c r="C472" s="1374"/>
      <c r="D472" s="1374"/>
      <c r="E472" s="1375"/>
      <c r="F472" s="1376"/>
    </row>
    <row r="473" spans="1:6">
      <c r="A473" s="1373"/>
      <c r="B473" s="1269"/>
      <c r="C473" s="1374"/>
      <c r="D473" s="1374"/>
      <c r="E473" s="1375"/>
      <c r="F473" s="1376"/>
    </row>
    <row r="474" spans="1:6">
      <c r="A474" s="1373"/>
      <c r="B474" s="1269"/>
      <c r="C474" s="1374"/>
      <c r="D474" s="1374"/>
      <c r="E474" s="1375"/>
      <c r="F474" s="1376"/>
    </row>
    <row r="475" spans="1:6">
      <c r="A475" s="1373"/>
      <c r="B475" s="1269"/>
      <c r="C475" s="1374"/>
      <c r="D475" s="1374"/>
      <c r="E475" s="1375"/>
      <c r="F475" s="1376"/>
    </row>
    <row r="476" spans="1:6">
      <c r="A476" s="1373"/>
      <c r="B476" s="1269"/>
      <c r="C476" s="1374"/>
      <c r="D476" s="1374"/>
      <c r="E476" s="1375"/>
      <c r="F476" s="1376"/>
    </row>
    <row r="477" spans="1:6">
      <c r="A477" s="1373"/>
      <c r="B477" s="1269"/>
      <c r="C477" s="1374"/>
      <c r="D477" s="1374"/>
      <c r="E477" s="1375"/>
      <c r="F477" s="1376"/>
    </row>
    <row r="478" spans="1:6">
      <c r="A478" s="1373"/>
      <c r="B478" s="1269"/>
      <c r="C478" s="1374"/>
      <c r="D478" s="1374"/>
      <c r="E478" s="1375"/>
      <c r="F478" s="1376"/>
    </row>
    <row r="479" spans="1:6">
      <c r="A479" s="1373"/>
      <c r="B479" s="1269"/>
      <c r="C479" s="1374"/>
      <c r="D479" s="1374"/>
      <c r="E479" s="1375"/>
      <c r="F479" s="1376"/>
    </row>
    <row r="480" spans="1:6">
      <c r="A480" s="1373"/>
      <c r="B480" s="1269"/>
      <c r="C480" s="1374"/>
      <c r="D480" s="1374"/>
      <c r="E480" s="1375"/>
      <c r="F480" s="1376"/>
    </row>
    <row r="481" spans="1:6">
      <c r="A481" s="1373"/>
      <c r="B481" s="1269"/>
      <c r="C481" s="1374"/>
      <c r="D481" s="1374"/>
      <c r="E481" s="1375"/>
      <c r="F481" s="1376"/>
    </row>
    <row r="482" spans="1:6">
      <c r="A482" s="1373"/>
      <c r="B482" s="1269"/>
      <c r="C482" s="1374"/>
      <c r="D482" s="1374"/>
      <c r="E482" s="1375"/>
      <c r="F482" s="1376"/>
    </row>
    <row r="483" spans="1:6">
      <c r="A483" s="1373"/>
      <c r="B483" s="1269"/>
      <c r="C483" s="1374"/>
      <c r="D483" s="1374"/>
      <c r="E483" s="1375"/>
      <c r="F483" s="1376"/>
    </row>
    <row r="484" spans="1:6">
      <c r="A484" s="1373"/>
      <c r="B484" s="1269"/>
      <c r="C484" s="1374"/>
      <c r="D484" s="1374"/>
      <c r="E484" s="1375"/>
      <c r="F484" s="1376"/>
    </row>
    <row r="485" spans="1:6">
      <c r="A485" s="1373"/>
      <c r="B485" s="1269"/>
      <c r="C485" s="1374"/>
      <c r="D485" s="1374"/>
      <c r="E485" s="1375"/>
      <c r="F485" s="1376"/>
    </row>
    <row r="486" spans="1:6">
      <c r="A486" s="1373"/>
      <c r="B486" s="1269"/>
      <c r="C486" s="1374"/>
      <c r="D486" s="1374"/>
      <c r="E486" s="1375"/>
      <c r="F486" s="1376"/>
    </row>
    <row r="487" spans="1:6">
      <c r="A487" s="1373"/>
      <c r="B487" s="1269"/>
      <c r="C487" s="1374"/>
      <c r="D487" s="1374"/>
      <c r="E487" s="1375"/>
      <c r="F487" s="1376"/>
    </row>
    <row r="488" spans="1:6">
      <c r="A488" s="1373"/>
      <c r="B488" s="1269"/>
      <c r="C488" s="1374"/>
      <c r="D488" s="1374"/>
      <c r="E488" s="1375"/>
      <c r="F488" s="1376"/>
    </row>
    <row r="489" spans="1:6">
      <c r="A489" s="1373"/>
      <c r="B489" s="1269"/>
      <c r="C489" s="1374"/>
      <c r="D489" s="1374"/>
      <c r="E489" s="1375"/>
      <c r="F489" s="1376"/>
    </row>
    <row r="490" spans="1:6">
      <c r="A490" s="1373"/>
      <c r="B490" s="1269"/>
      <c r="C490" s="1374"/>
      <c r="D490" s="1374"/>
      <c r="E490" s="1375"/>
      <c r="F490" s="1376"/>
    </row>
    <row r="491" spans="1:6">
      <c r="A491" s="1373"/>
      <c r="B491" s="1269"/>
      <c r="C491" s="1374"/>
      <c r="D491" s="1374"/>
      <c r="E491" s="1375"/>
      <c r="F491" s="1376"/>
    </row>
    <row r="492" spans="1:6">
      <c r="A492" s="1373"/>
      <c r="B492" s="1269"/>
      <c r="C492" s="1374"/>
      <c r="D492" s="1374"/>
      <c r="E492" s="1375"/>
      <c r="F492" s="1376"/>
    </row>
    <row r="493" spans="1:6">
      <c r="A493" s="1373"/>
      <c r="B493" s="1269"/>
      <c r="C493" s="1374"/>
      <c r="D493" s="1374"/>
      <c r="E493" s="1375"/>
      <c r="F493" s="1376"/>
    </row>
    <row r="494" spans="1:6">
      <c r="A494" s="1373"/>
      <c r="B494" s="1269"/>
      <c r="C494" s="1374"/>
      <c r="D494" s="1374"/>
      <c r="E494" s="1375"/>
      <c r="F494" s="1376"/>
    </row>
    <row r="495" spans="1:6">
      <c r="A495" s="1373"/>
      <c r="B495" s="1269"/>
      <c r="C495" s="1374"/>
      <c r="D495" s="1374"/>
      <c r="E495" s="1375"/>
      <c r="F495" s="1376"/>
    </row>
    <row r="496" spans="1:6">
      <c r="A496" s="1373"/>
      <c r="B496" s="1269"/>
      <c r="C496" s="1374"/>
      <c r="D496" s="1374"/>
      <c r="E496" s="1375"/>
      <c r="F496" s="1376"/>
    </row>
    <row r="497" spans="1:6">
      <c r="A497" s="1373"/>
      <c r="B497" s="1269"/>
      <c r="C497" s="1374"/>
      <c r="D497" s="1374"/>
      <c r="E497" s="1375"/>
      <c r="F497" s="1376"/>
    </row>
    <row r="498" spans="1:6">
      <c r="A498" s="1373"/>
      <c r="B498" s="1269"/>
      <c r="C498" s="1374"/>
      <c r="D498" s="1374"/>
      <c r="E498" s="1375"/>
      <c r="F498" s="1376"/>
    </row>
    <row r="499" spans="1:6">
      <c r="A499" s="1373"/>
      <c r="B499" s="1269"/>
      <c r="C499" s="1374"/>
      <c r="D499" s="1374"/>
      <c r="E499" s="1375"/>
      <c r="F499" s="1376"/>
    </row>
    <row r="500" spans="1:6">
      <c r="A500" s="1373"/>
      <c r="B500" s="1269"/>
      <c r="C500" s="1374"/>
      <c r="D500" s="1374"/>
      <c r="E500" s="1375"/>
      <c r="F500" s="1376"/>
    </row>
    <row r="501" spans="1:6">
      <c r="A501" s="1373"/>
      <c r="B501" s="1269"/>
      <c r="C501" s="1374"/>
      <c r="D501" s="1374"/>
      <c r="E501" s="1375"/>
      <c r="F501" s="1376"/>
    </row>
    <row r="502" spans="1:6">
      <c r="A502" s="1373"/>
      <c r="B502" s="1269"/>
      <c r="C502" s="1374"/>
      <c r="D502" s="1374"/>
      <c r="E502" s="1375"/>
      <c r="F502" s="1376"/>
    </row>
    <row r="503" spans="1:6">
      <c r="A503" s="1373"/>
      <c r="B503" s="1269"/>
      <c r="C503" s="1374"/>
      <c r="D503" s="1374"/>
      <c r="E503" s="1375"/>
      <c r="F503" s="1376"/>
    </row>
    <row r="504" spans="1:6">
      <c r="A504" s="1373"/>
      <c r="B504" s="1269"/>
      <c r="C504" s="1374"/>
      <c r="D504" s="1374"/>
      <c r="E504" s="1375"/>
      <c r="F504" s="1376"/>
    </row>
    <row r="505" spans="1:6">
      <c r="A505" s="1373"/>
      <c r="B505" s="1269"/>
      <c r="C505" s="1374"/>
      <c r="D505" s="1374"/>
      <c r="E505" s="1375"/>
      <c r="F505" s="1376"/>
    </row>
    <row r="506" spans="1:6">
      <c r="A506" s="1373"/>
      <c r="B506" s="1269"/>
      <c r="C506" s="1374"/>
      <c r="D506" s="1374"/>
      <c r="E506" s="1375"/>
      <c r="F506" s="1376"/>
    </row>
    <row r="507" spans="1:6">
      <c r="A507" s="1373"/>
      <c r="B507" s="1269"/>
      <c r="C507" s="1374"/>
      <c r="D507" s="1374"/>
      <c r="E507" s="1375"/>
      <c r="F507" s="1376"/>
    </row>
    <row r="508" spans="1:6">
      <c r="A508" s="1373"/>
      <c r="B508" s="1269"/>
      <c r="C508" s="1374"/>
      <c r="D508" s="1374"/>
      <c r="E508" s="1375"/>
      <c r="F508" s="1376"/>
    </row>
    <row r="509" spans="1:6">
      <c r="A509" s="1373"/>
      <c r="B509" s="1269"/>
      <c r="C509" s="1374"/>
      <c r="D509" s="1374"/>
      <c r="E509" s="1375"/>
      <c r="F509" s="1376"/>
    </row>
    <row r="510" spans="1:6">
      <c r="A510" s="1373"/>
      <c r="B510" s="1269"/>
      <c r="C510" s="1374"/>
      <c r="D510" s="1374"/>
      <c r="E510" s="1375"/>
      <c r="F510" s="1376"/>
    </row>
    <row r="511" spans="1:6">
      <c r="A511" s="1373"/>
      <c r="B511" s="1269"/>
      <c r="C511" s="1374"/>
      <c r="D511" s="1374"/>
      <c r="E511" s="1375"/>
      <c r="F511" s="1376"/>
    </row>
    <row r="512" spans="1:6">
      <c r="A512" s="1373"/>
      <c r="B512" s="1269"/>
      <c r="C512" s="1374"/>
      <c r="D512" s="1374"/>
      <c r="E512" s="1375"/>
      <c r="F512" s="1376"/>
    </row>
    <row r="513" spans="1:6">
      <c r="A513" s="1373"/>
      <c r="B513" s="1269"/>
      <c r="C513" s="1374"/>
      <c r="D513" s="1374"/>
      <c r="E513" s="1375"/>
      <c r="F513" s="1376"/>
    </row>
    <row r="514" spans="1:6">
      <c r="A514" s="1373"/>
      <c r="B514" s="1269"/>
      <c r="C514" s="1374"/>
      <c r="D514" s="1374"/>
      <c r="E514" s="1375"/>
      <c r="F514" s="1376"/>
    </row>
    <row r="515" spans="1:6">
      <c r="A515" s="1373"/>
      <c r="B515" s="1269"/>
      <c r="C515" s="1374"/>
      <c r="D515" s="1374"/>
      <c r="E515" s="1375"/>
      <c r="F515" s="1376"/>
    </row>
    <row r="516" spans="1:6">
      <c r="A516" s="1373"/>
      <c r="B516" s="1269"/>
      <c r="C516" s="1374"/>
      <c r="D516" s="1374"/>
      <c r="E516" s="1375"/>
      <c r="F516" s="1376"/>
    </row>
    <row r="517" spans="1:6">
      <c r="A517" s="1373"/>
      <c r="B517" s="1269"/>
      <c r="C517" s="1374"/>
      <c r="D517" s="1374"/>
      <c r="E517" s="1375"/>
      <c r="F517" s="1376"/>
    </row>
    <row r="518" spans="1:6">
      <c r="A518" s="1373"/>
      <c r="B518" s="1269"/>
      <c r="C518" s="1374"/>
      <c r="D518" s="1374"/>
      <c r="E518" s="1375"/>
      <c r="F518" s="1376"/>
    </row>
    <row r="519" spans="1:6">
      <c r="A519" s="1373"/>
      <c r="B519" s="1269"/>
      <c r="C519" s="1374"/>
      <c r="D519" s="1374"/>
      <c r="E519" s="1375"/>
      <c r="F519" s="1376"/>
    </row>
    <row r="520" spans="1:6">
      <c r="A520" s="1373"/>
      <c r="B520" s="1269"/>
      <c r="C520" s="1374"/>
      <c r="D520" s="1374"/>
      <c r="E520" s="1375"/>
      <c r="F520" s="1376"/>
    </row>
    <row r="521" spans="1:6">
      <c r="A521" s="1373"/>
      <c r="B521" s="1269"/>
      <c r="C521" s="1374"/>
      <c r="D521" s="1374"/>
      <c r="E521" s="1375"/>
      <c r="F521" s="1376"/>
    </row>
    <row r="522" spans="1:6">
      <c r="A522" s="1373"/>
      <c r="B522" s="1269"/>
      <c r="C522" s="1374"/>
      <c r="D522" s="1374"/>
      <c r="E522" s="1375"/>
      <c r="F522" s="1376"/>
    </row>
    <row r="523" spans="1:6">
      <c r="A523" s="1373"/>
      <c r="B523" s="1269"/>
      <c r="C523" s="1374"/>
      <c r="D523" s="1374"/>
      <c r="E523" s="1375"/>
      <c r="F523" s="1376"/>
    </row>
    <row r="524" spans="1:6">
      <c r="A524" s="1373"/>
      <c r="B524" s="1269"/>
      <c r="C524" s="1374"/>
      <c r="D524" s="1374"/>
      <c r="E524" s="1375"/>
      <c r="F524" s="1376"/>
    </row>
    <row r="525" spans="1:6">
      <c r="A525" s="1373"/>
      <c r="B525" s="1269"/>
      <c r="C525" s="1374"/>
      <c r="D525" s="1374"/>
      <c r="E525" s="1375"/>
      <c r="F525" s="1376"/>
    </row>
    <row r="526" spans="1:6">
      <c r="A526" s="1373"/>
      <c r="B526" s="1269"/>
      <c r="C526" s="1374"/>
      <c r="D526" s="1374"/>
      <c r="E526" s="1375"/>
      <c r="F526" s="1376"/>
    </row>
    <row r="527" spans="1:6">
      <c r="A527" s="1373"/>
      <c r="B527" s="1269"/>
      <c r="C527" s="1374"/>
      <c r="D527" s="1374"/>
      <c r="E527" s="1375"/>
      <c r="F527" s="1376"/>
    </row>
    <row r="528" spans="1:6">
      <c r="A528" s="1373"/>
      <c r="B528" s="1269"/>
      <c r="C528" s="1374"/>
      <c r="D528" s="1374"/>
      <c r="E528" s="1375"/>
      <c r="F528" s="1376"/>
    </row>
    <row r="529" spans="1:6">
      <c r="A529" s="1373"/>
      <c r="B529" s="1269"/>
      <c r="C529" s="1374"/>
      <c r="D529" s="1374"/>
      <c r="E529" s="1375"/>
      <c r="F529" s="1376"/>
    </row>
    <row r="530" spans="1:6">
      <c r="A530" s="1373"/>
      <c r="B530" s="1269"/>
      <c r="C530" s="1374"/>
      <c r="D530" s="1374"/>
      <c r="E530" s="1375"/>
      <c r="F530" s="1376"/>
    </row>
    <row r="531" spans="1:6">
      <c r="A531" s="1373"/>
      <c r="B531" s="1269"/>
      <c r="C531" s="1374"/>
      <c r="D531" s="1374"/>
      <c r="E531" s="1375"/>
      <c r="F531" s="1376"/>
    </row>
    <row r="532" spans="1:6">
      <c r="A532" s="1373"/>
      <c r="B532" s="1269"/>
      <c r="C532" s="1374"/>
      <c r="D532" s="1374"/>
      <c r="E532" s="1375"/>
      <c r="F532" s="1376"/>
    </row>
    <row r="533" spans="1:6">
      <c r="A533" s="1373"/>
      <c r="B533" s="1269"/>
      <c r="C533" s="1374"/>
      <c r="D533" s="1374"/>
      <c r="E533" s="1375"/>
      <c r="F533" s="1376"/>
    </row>
    <row r="534" spans="1:6">
      <c r="A534" s="1373"/>
      <c r="B534" s="1269"/>
      <c r="C534" s="1374"/>
      <c r="D534" s="1374"/>
      <c r="E534" s="1375"/>
      <c r="F534" s="1376"/>
    </row>
    <row r="535" spans="1:6">
      <c r="A535" s="1373"/>
      <c r="B535" s="1269"/>
      <c r="C535" s="1374"/>
      <c r="D535" s="1374"/>
      <c r="E535" s="1375"/>
      <c r="F535" s="1376"/>
    </row>
    <row r="536" spans="1:6">
      <c r="A536" s="1373"/>
      <c r="B536" s="1269"/>
      <c r="C536" s="1374"/>
      <c r="D536" s="1374"/>
      <c r="E536" s="1375"/>
      <c r="F536" s="1376"/>
    </row>
    <row r="537" spans="1:6">
      <c r="A537" s="1373"/>
      <c r="B537" s="1269"/>
      <c r="C537" s="1374"/>
      <c r="D537" s="1374"/>
      <c r="E537" s="1375"/>
      <c r="F537" s="1376"/>
    </row>
    <row r="538" spans="1:6">
      <c r="A538" s="1373"/>
      <c r="B538" s="1269"/>
      <c r="C538" s="1374"/>
      <c r="D538" s="1374"/>
      <c r="E538" s="1375"/>
      <c r="F538" s="1376"/>
    </row>
    <row r="539" spans="1:6">
      <c r="A539" s="1373"/>
      <c r="B539" s="1269"/>
      <c r="C539" s="1374"/>
      <c r="D539" s="1374"/>
      <c r="E539" s="1375"/>
      <c r="F539" s="1376"/>
    </row>
    <row r="540" spans="1:6">
      <c r="A540" s="1373"/>
      <c r="B540" s="1269"/>
      <c r="C540" s="1374"/>
      <c r="D540" s="1374"/>
      <c r="E540" s="1375"/>
      <c r="F540" s="1376"/>
    </row>
    <row r="541" spans="1:6">
      <c r="A541" s="1373"/>
      <c r="B541" s="1269"/>
      <c r="C541" s="1374"/>
      <c r="D541" s="1374"/>
      <c r="E541" s="1375"/>
      <c r="F541" s="1376"/>
    </row>
    <row r="542" spans="1:6">
      <c r="A542" s="1373"/>
      <c r="B542" s="1269"/>
      <c r="C542" s="1374"/>
      <c r="D542" s="1374"/>
      <c r="E542" s="1375"/>
      <c r="F542" s="1376"/>
    </row>
    <row r="543" spans="1:6">
      <c r="A543" s="1373"/>
      <c r="B543" s="1269"/>
      <c r="C543" s="1374"/>
      <c r="D543" s="1374"/>
      <c r="E543" s="1375"/>
      <c r="F543" s="1376"/>
    </row>
    <row r="544" spans="1:6">
      <c r="A544" s="1373"/>
      <c r="B544" s="1269"/>
      <c r="C544" s="1374"/>
      <c r="D544" s="1374"/>
      <c r="E544" s="1375"/>
      <c r="F544" s="1376"/>
    </row>
    <row r="545" spans="1:6">
      <c r="A545" s="1373"/>
      <c r="B545" s="1269"/>
      <c r="C545" s="1374"/>
      <c r="D545" s="1374"/>
      <c r="E545" s="1375"/>
      <c r="F545" s="1376"/>
    </row>
    <row r="546" spans="1:6">
      <c r="A546" s="1373"/>
      <c r="B546" s="1269"/>
      <c r="C546" s="1374"/>
      <c r="D546" s="1374"/>
      <c r="E546" s="1375"/>
      <c r="F546" s="1376"/>
    </row>
    <row r="547" spans="1:6">
      <c r="A547" s="1373"/>
      <c r="B547" s="1269"/>
      <c r="C547" s="1374"/>
      <c r="D547" s="1374"/>
      <c r="E547" s="1375"/>
      <c r="F547" s="1376"/>
    </row>
    <row r="548" spans="1:6">
      <c r="A548" s="1373"/>
      <c r="B548" s="1269"/>
      <c r="C548" s="1374"/>
      <c r="D548" s="1374"/>
      <c r="E548" s="1375"/>
      <c r="F548" s="1376"/>
    </row>
    <row r="549" spans="1:6">
      <c r="A549" s="1373"/>
      <c r="B549" s="1269"/>
      <c r="C549" s="1374"/>
      <c r="D549" s="1374"/>
      <c r="E549" s="1375"/>
      <c r="F549" s="1376"/>
    </row>
    <row r="550" spans="1:6">
      <c r="A550" s="1373"/>
      <c r="B550" s="1269"/>
      <c r="C550" s="1374"/>
      <c r="D550" s="1374"/>
      <c r="E550" s="1375"/>
      <c r="F550" s="1376"/>
    </row>
    <row r="551" spans="1:6">
      <c r="A551" s="1373"/>
      <c r="B551" s="1269"/>
      <c r="C551" s="1374"/>
      <c r="D551" s="1374"/>
      <c r="E551" s="1375"/>
      <c r="F551" s="1376"/>
    </row>
    <row r="552" spans="1:6">
      <c r="A552" s="1373"/>
      <c r="B552" s="1269"/>
      <c r="C552" s="1374"/>
      <c r="D552" s="1374"/>
      <c r="E552" s="1375"/>
      <c r="F552" s="1376"/>
    </row>
    <row r="553" spans="1:6">
      <c r="A553" s="1373"/>
      <c r="B553" s="1269"/>
      <c r="C553" s="1374"/>
      <c r="D553" s="1374"/>
      <c r="E553" s="1375"/>
      <c r="F553" s="1376"/>
    </row>
    <row r="554" spans="1:6">
      <c r="A554" s="1373"/>
      <c r="B554" s="1269"/>
      <c r="C554" s="1374"/>
      <c r="D554" s="1374"/>
      <c r="E554" s="1375"/>
      <c r="F554" s="1376"/>
    </row>
    <row r="555" spans="1:6">
      <c r="A555" s="1373"/>
      <c r="B555" s="1269"/>
      <c r="C555" s="1374"/>
      <c r="D555" s="1374"/>
      <c r="E555" s="1375"/>
      <c r="F555" s="1376"/>
    </row>
    <row r="556" spans="1:6">
      <c r="A556" s="1373"/>
      <c r="B556" s="1269"/>
      <c r="C556" s="1374"/>
      <c r="D556" s="1374"/>
      <c r="E556" s="1375"/>
      <c r="F556" s="1376"/>
    </row>
    <row r="557" spans="1:6">
      <c r="A557" s="1373"/>
      <c r="B557" s="1269"/>
      <c r="C557" s="1374"/>
      <c r="D557" s="1374"/>
      <c r="E557" s="1375"/>
      <c r="F557" s="1376"/>
    </row>
    <row r="558" spans="1:6">
      <c r="A558" s="1373"/>
      <c r="B558" s="1269"/>
      <c r="C558" s="1374"/>
      <c r="D558" s="1374"/>
      <c r="E558" s="1375"/>
      <c r="F558" s="1376"/>
    </row>
    <row r="559" spans="1:6">
      <c r="A559" s="1373"/>
      <c r="B559" s="1269"/>
      <c r="C559" s="1374"/>
      <c r="D559" s="1374"/>
      <c r="E559" s="1375"/>
      <c r="F559" s="1376"/>
    </row>
    <row r="560" spans="1:6">
      <c r="A560" s="1373"/>
      <c r="B560" s="1269"/>
      <c r="C560" s="1374"/>
      <c r="D560" s="1374"/>
      <c r="E560" s="1375"/>
      <c r="F560" s="1376"/>
    </row>
    <row r="561" spans="1:6">
      <c r="A561" s="1373"/>
      <c r="B561" s="1269"/>
      <c r="C561" s="1374"/>
      <c r="D561" s="1374"/>
      <c r="E561" s="1375"/>
      <c r="F561" s="1376"/>
    </row>
    <row r="562" spans="1:6">
      <c r="A562" s="1373"/>
      <c r="B562" s="1269"/>
      <c r="C562" s="1374"/>
      <c r="D562" s="1374"/>
      <c r="E562" s="1375"/>
      <c r="F562" s="1376"/>
    </row>
    <row r="563" spans="1:6">
      <c r="A563" s="1373"/>
      <c r="B563" s="1269"/>
      <c r="C563" s="1374"/>
      <c r="D563" s="1374"/>
      <c r="E563" s="1375"/>
      <c r="F563" s="1376"/>
    </row>
    <row r="564" spans="1:6">
      <c r="A564" s="1373"/>
      <c r="B564" s="1269"/>
      <c r="C564" s="1374"/>
      <c r="D564" s="1374"/>
      <c r="E564" s="1375"/>
      <c r="F564" s="1376"/>
    </row>
    <row r="565" spans="1:6">
      <c r="A565" s="1373"/>
      <c r="B565" s="1269"/>
      <c r="C565" s="1374"/>
      <c r="D565" s="1374"/>
      <c r="E565" s="1375"/>
      <c r="F565" s="1376"/>
    </row>
    <row r="566" spans="1:6">
      <c r="A566" s="1373"/>
      <c r="B566" s="1269"/>
      <c r="C566" s="1374"/>
      <c r="D566" s="1374"/>
      <c r="E566" s="1375"/>
      <c r="F566" s="1376"/>
    </row>
    <row r="567" spans="1:6">
      <c r="A567" s="1373"/>
      <c r="B567" s="1269"/>
      <c r="C567" s="1374"/>
      <c r="D567" s="1374"/>
      <c r="E567" s="1375"/>
      <c r="F567" s="1376"/>
    </row>
    <row r="568" spans="1:6">
      <c r="A568" s="1373"/>
      <c r="B568" s="1269"/>
      <c r="C568" s="1374"/>
      <c r="D568" s="1374"/>
      <c r="E568" s="1375"/>
      <c r="F568" s="1376"/>
    </row>
    <row r="569" spans="1:6">
      <c r="A569" s="1373"/>
      <c r="B569" s="1269"/>
      <c r="C569" s="1374"/>
      <c r="D569" s="1374"/>
      <c r="E569" s="1375"/>
      <c r="F569" s="1376"/>
    </row>
    <row r="570" spans="1:6">
      <c r="A570" s="1373"/>
      <c r="B570" s="1269"/>
      <c r="C570" s="1374"/>
      <c r="D570" s="1374"/>
      <c r="E570" s="1375"/>
      <c r="F570" s="1376"/>
    </row>
    <row r="571" spans="1:6">
      <c r="A571" s="1373"/>
      <c r="B571" s="1269"/>
      <c r="C571" s="1374"/>
      <c r="D571" s="1374"/>
      <c r="E571" s="1375"/>
      <c r="F571" s="1376"/>
    </row>
    <row r="572" spans="1:6">
      <c r="A572" s="1373"/>
      <c r="B572" s="1269"/>
      <c r="C572" s="1374"/>
      <c r="D572" s="1374"/>
      <c r="E572" s="1375"/>
      <c r="F572" s="1376"/>
    </row>
    <row r="573" spans="1:6">
      <c r="A573" s="1373"/>
      <c r="B573" s="1269"/>
      <c r="C573" s="1374"/>
      <c r="D573" s="1374"/>
      <c r="E573" s="1375"/>
      <c r="F573" s="1376"/>
    </row>
    <row r="574" spans="1:6">
      <c r="A574" s="1373"/>
      <c r="B574" s="1269"/>
      <c r="C574" s="1374"/>
      <c r="D574" s="1374"/>
      <c r="E574" s="1375"/>
      <c r="F574" s="1376"/>
    </row>
    <row r="575" spans="1:6">
      <c r="A575" s="1373"/>
      <c r="B575" s="1269"/>
      <c r="C575" s="1374"/>
      <c r="D575" s="1374"/>
      <c r="E575" s="1375"/>
      <c r="F575" s="1376"/>
    </row>
    <row r="576" spans="1:6">
      <c r="A576" s="1373"/>
      <c r="B576" s="1269"/>
      <c r="C576" s="1374"/>
      <c r="D576" s="1374"/>
      <c r="E576" s="1375"/>
      <c r="F576" s="1376"/>
    </row>
    <row r="577" spans="1:6">
      <c r="A577" s="1373"/>
      <c r="B577" s="1269"/>
      <c r="C577" s="1374"/>
      <c r="D577" s="1374"/>
      <c r="E577" s="1375"/>
      <c r="F577" s="1376"/>
    </row>
    <row r="578" spans="1:6">
      <c r="A578" s="1373"/>
      <c r="B578" s="1269"/>
      <c r="C578" s="1374"/>
      <c r="D578" s="1374"/>
      <c r="E578" s="1375"/>
      <c r="F578" s="1376"/>
    </row>
    <row r="579" spans="1:6">
      <c r="A579" s="1373"/>
      <c r="B579" s="1269"/>
      <c r="C579" s="1374"/>
      <c r="D579" s="1374"/>
      <c r="E579" s="1375"/>
      <c r="F579" s="1376"/>
    </row>
    <row r="580" spans="1:6">
      <c r="A580" s="1373"/>
      <c r="B580" s="1269"/>
      <c r="C580" s="1374"/>
      <c r="D580" s="1374"/>
      <c r="E580" s="1375"/>
      <c r="F580" s="1376"/>
    </row>
    <row r="581" spans="1:6">
      <c r="A581" s="1373"/>
      <c r="B581" s="1269"/>
      <c r="C581" s="1374"/>
      <c r="D581" s="1374"/>
      <c r="E581" s="1375"/>
      <c r="F581" s="1376"/>
    </row>
    <row r="582" spans="1:6">
      <c r="A582" s="1373"/>
      <c r="B582" s="1269"/>
      <c r="C582" s="1374"/>
      <c r="D582" s="1374"/>
      <c r="E582" s="1375"/>
      <c r="F582" s="1376"/>
    </row>
    <row r="583" spans="1:6">
      <c r="A583" s="1373"/>
      <c r="B583" s="1269"/>
      <c r="C583" s="1374"/>
      <c r="D583" s="1374"/>
      <c r="E583" s="1375"/>
      <c r="F583" s="1376"/>
    </row>
    <row r="584" spans="1:6">
      <c r="A584" s="1373"/>
      <c r="B584" s="1269"/>
      <c r="C584" s="1374"/>
      <c r="D584" s="1374"/>
      <c r="E584" s="1375"/>
      <c r="F584" s="1376"/>
    </row>
    <row r="585" spans="1:6">
      <c r="A585" s="1373"/>
      <c r="B585" s="1269"/>
      <c r="C585" s="1374"/>
      <c r="D585" s="1374"/>
      <c r="E585" s="1375"/>
      <c r="F585" s="1376"/>
    </row>
    <row r="586" spans="1:6">
      <c r="A586" s="1373"/>
      <c r="B586" s="1269"/>
      <c r="C586" s="1374"/>
      <c r="D586" s="1374"/>
      <c r="E586" s="1375"/>
      <c r="F586" s="1376"/>
    </row>
    <row r="587" spans="1:6">
      <c r="A587" s="1373"/>
      <c r="B587" s="1269"/>
      <c r="C587" s="1374"/>
      <c r="D587" s="1374"/>
      <c r="E587" s="1375"/>
      <c r="F587" s="1376"/>
    </row>
    <row r="588" spans="1:6">
      <c r="A588" s="1373"/>
      <c r="B588" s="1269"/>
      <c r="C588" s="1374"/>
      <c r="D588" s="1374"/>
      <c r="E588" s="1375"/>
      <c r="F588" s="1376"/>
    </row>
    <row r="589" spans="1:6">
      <c r="A589" s="1373"/>
      <c r="B589" s="1269"/>
      <c r="C589" s="1374"/>
      <c r="D589" s="1374"/>
      <c r="E589" s="1375"/>
      <c r="F589" s="1376"/>
    </row>
    <row r="590" spans="1:6">
      <c r="A590" s="1373"/>
      <c r="B590" s="1269"/>
      <c r="C590" s="1374"/>
      <c r="D590" s="1374"/>
      <c r="E590" s="1375"/>
      <c r="F590" s="1376"/>
    </row>
    <row r="591" spans="1:6">
      <c r="A591" s="1373"/>
      <c r="B591" s="1269"/>
      <c r="C591" s="1374"/>
      <c r="D591" s="1374"/>
      <c r="E591" s="1375"/>
      <c r="F591" s="1376"/>
    </row>
    <row r="592" spans="1:6">
      <c r="A592" s="1373"/>
      <c r="B592" s="1269"/>
      <c r="C592" s="1374"/>
      <c r="D592" s="1374"/>
      <c r="E592" s="1375"/>
      <c r="F592" s="1376"/>
    </row>
    <row r="593" spans="1:6">
      <c r="A593" s="1373"/>
      <c r="B593" s="1269"/>
      <c r="C593" s="1374"/>
      <c r="D593" s="1374"/>
      <c r="E593" s="1375"/>
      <c r="F593" s="1376"/>
    </row>
    <row r="594" spans="1:6">
      <c r="A594" s="1373"/>
      <c r="B594" s="1269"/>
      <c r="C594" s="1374"/>
      <c r="D594" s="1374"/>
      <c r="E594" s="1375"/>
      <c r="F594" s="1376"/>
    </row>
    <row r="595" spans="1:6">
      <c r="A595" s="1373"/>
      <c r="B595" s="1269"/>
      <c r="C595" s="1374"/>
      <c r="D595" s="1374"/>
      <c r="E595" s="1375"/>
      <c r="F595" s="1376"/>
    </row>
    <row r="596" spans="1:6">
      <c r="A596" s="1373"/>
      <c r="B596" s="1269"/>
      <c r="C596" s="1374"/>
      <c r="D596" s="1374"/>
      <c r="E596" s="1375"/>
      <c r="F596" s="1376"/>
    </row>
    <row r="597" spans="1:6">
      <c r="A597" s="1373"/>
      <c r="B597" s="1269"/>
      <c r="C597" s="1374"/>
      <c r="D597" s="1374"/>
      <c r="E597" s="1375"/>
      <c r="F597" s="1376"/>
    </row>
    <row r="598" spans="1:6">
      <c r="A598" s="1373"/>
      <c r="B598" s="1269"/>
      <c r="C598" s="1374"/>
      <c r="D598" s="1374"/>
      <c r="E598" s="1375"/>
      <c r="F598" s="1376"/>
    </row>
    <row r="599" spans="1:6">
      <c r="A599" s="1373"/>
      <c r="B599" s="1269"/>
      <c r="C599" s="1374"/>
      <c r="D599" s="1374"/>
      <c r="E599" s="1375"/>
      <c r="F599" s="1376"/>
    </row>
    <row r="600" spans="1:6">
      <c r="A600" s="1373"/>
      <c r="B600" s="1269"/>
      <c r="C600" s="1374"/>
      <c r="D600" s="1374"/>
      <c r="E600" s="1375"/>
      <c r="F600" s="1376"/>
    </row>
    <row r="601" spans="1:6">
      <c r="A601" s="1373"/>
      <c r="B601" s="1269"/>
      <c r="C601" s="1374"/>
      <c r="D601" s="1374"/>
      <c r="E601" s="1375"/>
      <c r="F601" s="1376"/>
    </row>
    <row r="602" spans="1:6">
      <c r="A602" s="1373"/>
      <c r="B602" s="1269"/>
      <c r="C602" s="1374"/>
      <c r="D602" s="1374"/>
      <c r="E602" s="1375"/>
      <c r="F602" s="1376"/>
    </row>
    <row r="603" spans="1:6">
      <c r="A603" s="1373"/>
      <c r="B603" s="1269"/>
      <c r="C603" s="1374"/>
      <c r="D603" s="1374"/>
      <c r="E603" s="1375"/>
      <c r="F603" s="1376"/>
    </row>
    <row r="604" spans="1:6">
      <c r="A604" s="1373"/>
      <c r="B604" s="1269"/>
      <c r="C604" s="1374"/>
      <c r="D604" s="1374"/>
      <c r="E604" s="1375"/>
      <c r="F604" s="1376"/>
    </row>
    <row r="605" spans="1:6">
      <c r="A605" s="1373"/>
      <c r="B605" s="1269"/>
      <c r="C605" s="1374"/>
      <c r="D605" s="1374"/>
      <c r="E605" s="1375"/>
      <c r="F605" s="1376"/>
    </row>
    <row r="606" spans="1:6">
      <c r="A606" s="1373"/>
      <c r="B606" s="1269"/>
      <c r="C606" s="1374"/>
      <c r="D606" s="1374"/>
      <c r="E606" s="1375"/>
      <c r="F606" s="1376"/>
    </row>
    <row r="607" spans="1:6">
      <c r="A607" s="1373"/>
      <c r="B607" s="1269"/>
      <c r="C607" s="1374"/>
      <c r="D607" s="1374"/>
      <c r="E607" s="1375"/>
      <c r="F607" s="1376"/>
    </row>
    <row r="608" spans="1:6">
      <c r="A608" s="1373"/>
      <c r="B608" s="1269"/>
      <c r="C608" s="1374"/>
      <c r="D608" s="1374"/>
      <c r="E608" s="1375"/>
      <c r="F608" s="1376"/>
    </row>
    <row r="609" spans="1:6">
      <c r="A609" s="1373"/>
      <c r="B609" s="1269"/>
      <c r="C609" s="1374"/>
      <c r="D609" s="1374"/>
      <c r="E609" s="1375"/>
      <c r="F609" s="1376"/>
    </row>
    <row r="610" spans="1:6">
      <c r="A610" s="1373"/>
      <c r="B610" s="1269"/>
      <c r="C610" s="1374"/>
      <c r="D610" s="1374"/>
      <c r="E610" s="1375"/>
      <c r="F610" s="1376"/>
    </row>
    <row r="611" spans="1:6">
      <c r="A611" s="1373"/>
      <c r="B611" s="1269"/>
      <c r="C611" s="1374"/>
      <c r="D611" s="1374"/>
      <c r="E611" s="1375"/>
      <c r="F611" s="1376"/>
    </row>
    <row r="612" spans="1:6">
      <c r="A612" s="1373"/>
      <c r="B612" s="1269"/>
      <c r="C612" s="1374"/>
      <c r="D612" s="1374"/>
      <c r="E612" s="1375"/>
      <c r="F612" s="1376"/>
    </row>
    <row r="613" spans="1:6">
      <c r="A613" s="1373"/>
      <c r="B613" s="1269"/>
      <c r="C613" s="1374"/>
      <c r="D613" s="1374"/>
      <c r="E613" s="1375"/>
      <c r="F613" s="1376"/>
    </row>
    <row r="614" spans="1:6">
      <c r="A614" s="1373"/>
      <c r="B614" s="1269"/>
      <c r="C614" s="1374"/>
      <c r="D614" s="1374"/>
      <c r="E614" s="1375"/>
      <c r="F614" s="1376"/>
    </row>
    <row r="615" spans="1:6">
      <c r="A615" s="1373"/>
      <c r="B615" s="1269"/>
      <c r="C615" s="1374"/>
      <c r="D615" s="1374"/>
      <c r="E615" s="1375"/>
      <c r="F615" s="1376"/>
    </row>
    <row r="616" spans="1:6">
      <c r="A616" s="1373"/>
      <c r="B616" s="1269"/>
      <c r="C616" s="1374"/>
      <c r="D616" s="1374"/>
      <c r="E616" s="1375"/>
      <c r="F616" s="1376"/>
    </row>
    <row r="617" spans="1:6">
      <c r="A617" s="1373"/>
      <c r="B617" s="1269"/>
      <c r="C617" s="1374"/>
      <c r="D617" s="1374"/>
      <c r="E617" s="1375"/>
      <c r="F617" s="1376"/>
    </row>
    <row r="618" spans="1:6">
      <c r="A618" s="1373"/>
      <c r="B618" s="1269"/>
      <c r="C618" s="1374"/>
      <c r="D618" s="1374"/>
      <c r="E618" s="1375"/>
      <c r="F618" s="1376"/>
    </row>
    <row r="619" spans="1:6">
      <c r="A619" s="1373"/>
      <c r="B619" s="1269"/>
      <c r="C619" s="1374"/>
      <c r="D619" s="1374"/>
      <c r="E619" s="1375"/>
      <c r="F619" s="1376"/>
    </row>
    <row r="620" spans="1:6">
      <c r="A620" s="1373"/>
      <c r="B620" s="1269"/>
      <c r="C620" s="1374"/>
      <c r="D620" s="1374"/>
      <c r="E620" s="1375"/>
      <c r="F620" s="1376"/>
    </row>
    <row r="621" spans="1:6">
      <c r="A621" s="1373"/>
      <c r="B621" s="1269"/>
      <c r="C621" s="1374"/>
      <c r="D621" s="1374"/>
      <c r="E621" s="1375"/>
      <c r="F621" s="1376"/>
    </row>
    <row r="622" spans="1:6">
      <c r="A622" s="1373"/>
      <c r="B622" s="1269"/>
      <c r="C622" s="1374"/>
      <c r="D622" s="1374"/>
      <c r="E622" s="1375"/>
      <c r="F622" s="1376"/>
    </row>
    <row r="623" spans="1:6">
      <c r="A623" s="1373"/>
      <c r="B623" s="1269"/>
      <c r="C623" s="1374"/>
      <c r="D623" s="1374"/>
      <c r="E623" s="1375"/>
      <c r="F623" s="1376"/>
    </row>
    <row r="624" spans="1:6">
      <c r="A624" s="1373"/>
      <c r="B624" s="1269"/>
      <c r="C624" s="1374"/>
      <c r="D624" s="1374"/>
      <c r="E624" s="1375"/>
      <c r="F624" s="1376"/>
    </row>
    <row r="625" spans="1:6">
      <c r="A625" s="1373"/>
      <c r="B625" s="1269"/>
      <c r="C625" s="1374"/>
      <c r="D625" s="1374"/>
      <c r="E625" s="1375"/>
      <c r="F625" s="1376"/>
    </row>
    <row r="626" spans="1:6">
      <c r="A626" s="1373"/>
      <c r="B626" s="1269"/>
      <c r="C626" s="1374"/>
      <c r="D626" s="1374"/>
      <c r="E626" s="1375"/>
      <c r="F626" s="1376"/>
    </row>
    <row r="627" spans="1:6">
      <c r="A627" s="1373"/>
      <c r="B627" s="1269"/>
      <c r="C627" s="1374"/>
      <c r="D627" s="1374"/>
      <c r="E627" s="1375"/>
      <c r="F627" s="1376"/>
    </row>
    <row r="628" spans="1:6">
      <c r="A628" s="1373"/>
      <c r="B628" s="1269"/>
      <c r="C628" s="1374"/>
      <c r="D628" s="1374"/>
      <c r="E628" s="1375"/>
      <c r="F628" s="1376"/>
    </row>
    <row r="629" spans="1:6">
      <c r="A629" s="1373"/>
      <c r="B629" s="1269"/>
      <c r="C629" s="1374"/>
      <c r="D629" s="1374"/>
      <c r="E629" s="1375"/>
      <c r="F629" s="1376"/>
    </row>
    <row r="630" spans="1:6">
      <c r="A630" s="1373"/>
      <c r="B630" s="1269"/>
      <c r="C630" s="1374"/>
      <c r="D630" s="1374"/>
      <c r="E630" s="1375"/>
      <c r="F630" s="1376"/>
    </row>
    <row r="631" spans="1:6">
      <c r="A631" s="1373"/>
      <c r="B631" s="1269"/>
      <c r="C631" s="1374"/>
      <c r="D631" s="1374"/>
      <c r="E631" s="1375"/>
      <c r="F631" s="1376"/>
    </row>
    <row r="632" spans="1:6">
      <c r="A632" s="1373"/>
      <c r="B632" s="1269"/>
      <c r="C632" s="1374"/>
      <c r="D632" s="1374"/>
      <c r="E632" s="1375"/>
      <c r="F632" s="1376"/>
    </row>
    <row r="633" spans="1:6">
      <c r="A633" s="1373"/>
      <c r="B633" s="1269"/>
      <c r="C633" s="1374"/>
      <c r="D633" s="1374"/>
      <c r="E633" s="1375"/>
      <c r="F633" s="1376"/>
    </row>
    <row r="634" spans="1:6">
      <c r="A634" s="1373"/>
      <c r="B634" s="1269"/>
      <c r="C634" s="1374"/>
      <c r="D634" s="1374"/>
      <c r="E634" s="1375"/>
      <c r="F634" s="1376"/>
    </row>
    <row r="635" spans="1:6">
      <c r="A635" s="1373"/>
      <c r="B635" s="1269"/>
      <c r="C635" s="1374"/>
      <c r="D635" s="1374"/>
      <c r="E635" s="1375"/>
      <c r="F635" s="1376"/>
    </row>
    <row r="636" spans="1:6">
      <c r="A636" s="1373"/>
      <c r="B636" s="1269"/>
      <c r="C636" s="1374"/>
      <c r="D636" s="1374"/>
      <c r="E636" s="1375"/>
      <c r="F636" s="1376"/>
    </row>
    <row r="637" spans="1:6">
      <c r="A637" s="1373"/>
      <c r="B637" s="1269"/>
      <c r="C637" s="1374"/>
      <c r="D637" s="1374"/>
      <c r="E637" s="1375"/>
      <c r="F637" s="1376"/>
    </row>
    <row r="638" spans="1:6">
      <c r="A638" s="1373"/>
      <c r="B638" s="1269"/>
      <c r="C638" s="1374"/>
      <c r="D638" s="1374"/>
      <c r="E638" s="1375"/>
      <c r="F638" s="1376"/>
    </row>
    <row r="639" spans="1:6">
      <c r="A639" s="1373"/>
      <c r="B639" s="1269"/>
      <c r="C639" s="1374"/>
      <c r="D639" s="1374"/>
      <c r="E639" s="1375"/>
      <c r="F639" s="1376"/>
    </row>
    <row r="640" spans="1:6">
      <c r="A640" s="1373"/>
      <c r="B640" s="1269"/>
      <c r="C640" s="1374"/>
      <c r="D640" s="1374"/>
      <c r="E640" s="1375"/>
      <c r="F640" s="1376"/>
    </row>
    <row r="641" spans="1:6">
      <c r="A641" s="1373"/>
      <c r="B641" s="1269"/>
      <c r="C641" s="1374"/>
      <c r="D641" s="1374"/>
      <c r="E641" s="1375"/>
      <c r="F641" s="1376"/>
    </row>
    <row r="642" spans="1:6">
      <c r="A642" s="1373"/>
      <c r="B642" s="1269"/>
      <c r="C642" s="1374"/>
      <c r="D642" s="1374"/>
      <c r="E642" s="1375"/>
      <c r="F642" s="1376"/>
    </row>
    <row r="643" spans="1:6">
      <c r="A643" s="1373"/>
      <c r="B643" s="1269"/>
      <c r="C643" s="1374"/>
      <c r="D643" s="1374"/>
      <c r="E643" s="1375"/>
      <c r="F643" s="1376"/>
    </row>
    <row r="644" spans="1:6">
      <c r="A644" s="1373"/>
      <c r="B644" s="1269"/>
      <c r="C644" s="1374"/>
      <c r="D644" s="1374"/>
      <c r="E644" s="1375"/>
      <c r="F644" s="1376"/>
    </row>
    <row r="645" spans="1:6">
      <c r="A645" s="1373"/>
      <c r="B645" s="1269"/>
      <c r="C645" s="1374"/>
      <c r="D645" s="1374"/>
      <c r="E645" s="1375"/>
      <c r="F645" s="1376"/>
    </row>
    <row r="646" spans="1:6">
      <c r="A646" s="1373"/>
      <c r="B646" s="1269"/>
      <c r="C646" s="1374"/>
      <c r="D646" s="1374"/>
      <c r="E646" s="1375"/>
      <c r="F646" s="1376"/>
    </row>
    <row r="647" spans="1:6">
      <c r="A647" s="1373"/>
      <c r="B647" s="1269"/>
      <c r="C647" s="1374"/>
      <c r="D647" s="1374"/>
      <c r="E647" s="1375"/>
      <c r="F647" s="1376"/>
    </row>
    <row r="648" spans="1:6">
      <c r="A648" s="1373"/>
      <c r="B648" s="1269"/>
      <c r="C648" s="1374"/>
      <c r="D648" s="1374"/>
      <c r="E648" s="1375"/>
      <c r="F648" s="1376"/>
    </row>
    <row r="649" spans="1:6">
      <c r="A649" s="1373"/>
      <c r="B649" s="1269"/>
      <c r="C649" s="1374"/>
      <c r="D649" s="1374"/>
      <c r="E649" s="1375"/>
      <c r="F649" s="1376"/>
    </row>
    <row r="650" spans="1:6">
      <c r="A650" s="1373"/>
      <c r="B650" s="1269"/>
      <c r="C650" s="1374"/>
      <c r="D650" s="1374"/>
      <c r="E650" s="1375"/>
      <c r="F650" s="1376"/>
    </row>
    <row r="651" spans="1:6">
      <c r="A651" s="1373"/>
      <c r="B651" s="1269"/>
      <c r="C651" s="1374"/>
      <c r="D651" s="1374"/>
      <c r="E651" s="1375"/>
      <c r="F651" s="1376"/>
    </row>
    <row r="652" spans="1:6">
      <c r="A652" s="1373"/>
      <c r="B652" s="1269"/>
      <c r="C652" s="1374"/>
      <c r="D652" s="1374"/>
      <c r="E652" s="1375"/>
      <c r="F652" s="1376"/>
    </row>
    <row r="653" spans="1:6">
      <c r="A653" s="1373"/>
      <c r="B653" s="1269"/>
      <c r="C653" s="1374"/>
      <c r="D653" s="1374"/>
      <c r="E653" s="1375"/>
      <c r="F653" s="1376"/>
    </row>
    <row r="654" spans="1:6">
      <c r="A654" s="1373"/>
      <c r="B654" s="1269"/>
      <c r="C654" s="1374"/>
      <c r="D654" s="1374"/>
      <c r="E654" s="1375"/>
      <c r="F654" s="1376"/>
    </row>
    <row r="655" spans="1:6">
      <c r="A655" s="1373"/>
      <c r="B655" s="1269"/>
      <c r="C655" s="1374"/>
      <c r="D655" s="1374"/>
      <c r="E655" s="1375"/>
      <c r="F655" s="1376"/>
    </row>
    <row r="656" spans="1:6">
      <c r="A656" s="1373"/>
      <c r="B656" s="1269"/>
      <c r="C656" s="1374"/>
      <c r="D656" s="1374"/>
      <c r="E656" s="1375"/>
      <c r="F656" s="1376"/>
    </row>
    <row r="657" spans="1:6">
      <c r="A657" s="1373"/>
      <c r="B657" s="1269"/>
      <c r="C657" s="1374"/>
      <c r="D657" s="1374"/>
      <c r="E657" s="1375"/>
      <c r="F657" s="1376"/>
    </row>
    <row r="658" spans="1:6">
      <c r="A658" s="1373"/>
      <c r="B658" s="1269"/>
      <c r="C658" s="1374"/>
      <c r="D658" s="1374"/>
      <c r="E658" s="1375"/>
      <c r="F658" s="1376"/>
    </row>
    <row r="659" spans="1:6">
      <c r="A659" s="1373"/>
      <c r="B659" s="1269"/>
      <c r="C659" s="1374"/>
      <c r="D659" s="1374"/>
      <c r="E659" s="1375"/>
      <c r="F659" s="1376"/>
    </row>
    <row r="660" spans="1:6">
      <c r="A660" s="1373"/>
      <c r="B660" s="1269"/>
      <c r="C660" s="1374"/>
      <c r="D660" s="1374"/>
      <c r="E660" s="1375"/>
      <c r="F660" s="1376"/>
    </row>
    <row r="661" spans="1:6">
      <c r="A661" s="1373"/>
      <c r="B661" s="1269"/>
      <c r="C661" s="1374"/>
      <c r="D661" s="1374"/>
      <c r="E661" s="1375"/>
      <c r="F661" s="1376"/>
    </row>
    <row r="662" spans="1:6">
      <c r="A662" s="1373"/>
      <c r="B662" s="1269"/>
      <c r="C662" s="1374"/>
      <c r="D662" s="1374"/>
      <c r="E662" s="1375"/>
      <c r="F662" s="1376"/>
    </row>
    <row r="663" spans="1:6">
      <c r="A663" s="1373"/>
      <c r="B663" s="1269"/>
      <c r="C663" s="1374"/>
      <c r="D663" s="1374"/>
      <c r="E663" s="1375"/>
      <c r="F663" s="1376"/>
    </row>
    <row r="664" spans="1:6">
      <c r="A664" s="1373"/>
      <c r="B664" s="1269"/>
      <c r="C664" s="1374"/>
      <c r="D664" s="1374"/>
      <c r="E664" s="1375"/>
      <c r="F664" s="1376"/>
    </row>
    <row r="665" spans="1:6">
      <c r="A665" s="1373"/>
      <c r="B665" s="1269"/>
      <c r="C665" s="1374"/>
      <c r="D665" s="1374"/>
      <c r="E665" s="1375"/>
      <c r="F665" s="1376"/>
    </row>
    <row r="666" spans="1:6">
      <c r="A666" s="1373"/>
      <c r="B666" s="1269"/>
      <c r="C666" s="1374"/>
      <c r="D666" s="1374"/>
      <c r="E666" s="1375"/>
      <c r="F666" s="1376"/>
    </row>
    <row r="667" spans="1:6">
      <c r="A667" s="1373"/>
      <c r="B667" s="1269"/>
      <c r="C667" s="1374"/>
      <c r="D667" s="1374"/>
      <c r="E667" s="1375"/>
      <c r="F667" s="1376"/>
    </row>
    <row r="668" spans="1:6">
      <c r="A668" s="1373"/>
      <c r="B668" s="1269"/>
      <c r="C668" s="1374"/>
      <c r="D668" s="1374"/>
      <c r="E668" s="1375"/>
      <c r="F668" s="1376"/>
    </row>
    <row r="669" spans="1:6">
      <c r="A669" s="1373"/>
      <c r="B669" s="1269"/>
      <c r="C669" s="1374"/>
      <c r="D669" s="1374"/>
      <c r="E669" s="1375"/>
      <c r="F669" s="1376"/>
    </row>
    <row r="670" spans="1:6">
      <c r="A670" s="1373"/>
      <c r="B670" s="1269"/>
      <c r="C670" s="1374"/>
      <c r="D670" s="1374"/>
      <c r="E670" s="1375"/>
      <c r="F670" s="1376"/>
    </row>
    <row r="671" spans="1:6">
      <c r="A671" s="1373"/>
      <c r="B671" s="1269"/>
      <c r="C671" s="1374"/>
      <c r="D671" s="1374"/>
      <c r="E671" s="1375"/>
      <c r="F671" s="1376"/>
    </row>
    <row r="672" spans="1:6">
      <c r="A672" s="1373"/>
      <c r="B672" s="1269"/>
      <c r="C672" s="1374"/>
      <c r="D672" s="1374"/>
      <c r="E672" s="1375"/>
      <c r="F672" s="1376"/>
    </row>
    <row r="673" spans="1:6">
      <c r="A673" s="1373"/>
      <c r="B673" s="1269"/>
      <c r="C673" s="1374"/>
      <c r="D673" s="1374"/>
      <c r="E673" s="1375"/>
      <c r="F673" s="1376"/>
    </row>
    <row r="674" spans="1:6">
      <c r="A674" s="1373"/>
      <c r="B674" s="1269"/>
      <c r="C674" s="1374"/>
      <c r="D674" s="1374"/>
      <c r="E674" s="1375"/>
      <c r="F674" s="1376"/>
    </row>
    <row r="675" spans="1:6">
      <c r="A675" s="1373"/>
      <c r="B675" s="1269"/>
      <c r="C675" s="1374"/>
      <c r="D675" s="1374"/>
      <c r="E675" s="1375"/>
      <c r="F675" s="1376"/>
    </row>
    <row r="676" spans="1:6">
      <c r="A676" s="1373"/>
      <c r="B676" s="1269"/>
      <c r="C676" s="1374"/>
      <c r="D676" s="1374"/>
      <c r="E676" s="1375"/>
      <c r="F676" s="1376"/>
    </row>
    <row r="677" spans="1:6">
      <c r="A677" s="1373"/>
      <c r="B677" s="1269"/>
      <c r="C677" s="1374"/>
      <c r="D677" s="1374"/>
      <c r="E677" s="1375"/>
      <c r="F677" s="1376"/>
    </row>
    <row r="678" spans="1:6">
      <c r="A678" s="1373"/>
      <c r="B678" s="1269"/>
      <c r="C678" s="1374"/>
      <c r="D678" s="1374"/>
      <c r="E678" s="1375"/>
      <c r="F678" s="1376"/>
    </row>
    <row r="679" spans="1:6">
      <c r="A679" s="1373"/>
      <c r="B679" s="1269"/>
      <c r="C679" s="1374"/>
      <c r="D679" s="1374"/>
      <c r="E679" s="1375"/>
      <c r="F679" s="1376"/>
    </row>
    <row r="680" spans="1:6">
      <c r="A680" s="1373"/>
      <c r="B680" s="1269"/>
      <c r="C680" s="1374"/>
      <c r="D680" s="1374"/>
      <c r="E680" s="1375"/>
      <c r="F680" s="1376"/>
    </row>
    <row r="681" spans="1:6">
      <c r="A681" s="1373"/>
      <c r="B681" s="1269"/>
      <c r="C681" s="1374"/>
      <c r="D681" s="1374"/>
      <c r="E681" s="1375"/>
      <c r="F681" s="1376"/>
    </row>
    <row r="682" spans="1:6">
      <c r="A682" s="1373"/>
      <c r="B682" s="1269"/>
      <c r="C682" s="1374"/>
      <c r="D682" s="1374"/>
      <c r="E682" s="1375"/>
      <c r="F682" s="1376"/>
    </row>
    <row r="683" spans="1:6">
      <c r="A683" s="1373"/>
      <c r="B683" s="1269"/>
      <c r="C683" s="1374"/>
      <c r="D683" s="1374"/>
      <c r="E683" s="1375"/>
      <c r="F683" s="1376"/>
    </row>
    <row r="684" spans="1:6">
      <c r="A684" s="1373"/>
      <c r="B684" s="1269"/>
      <c r="C684" s="1374"/>
      <c r="D684" s="1374"/>
      <c r="E684" s="1375"/>
      <c r="F684" s="1376"/>
    </row>
    <row r="685" spans="1:6">
      <c r="A685" s="1373"/>
      <c r="B685" s="1269"/>
      <c r="C685" s="1374"/>
      <c r="D685" s="1374"/>
      <c r="E685" s="1375"/>
      <c r="F685" s="1376"/>
    </row>
    <row r="686" spans="1:6">
      <c r="A686" s="1373"/>
      <c r="B686" s="1269"/>
      <c r="C686" s="1374"/>
      <c r="D686" s="1374"/>
      <c r="E686" s="1375"/>
      <c r="F686" s="1376"/>
    </row>
    <row r="687" spans="1:6">
      <c r="A687" s="1373"/>
      <c r="B687" s="1269"/>
      <c r="C687" s="1374"/>
      <c r="D687" s="1374"/>
      <c r="E687" s="1375"/>
      <c r="F687" s="1376"/>
    </row>
    <row r="688" spans="1:6">
      <c r="A688" s="1373"/>
      <c r="B688" s="1269"/>
      <c r="C688" s="1374"/>
      <c r="D688" s="1374"/>
      <c r="E688" s="1375"/>
      <c r="F688" s="1376"/>
    </row>
    <row r="689" spans="1:6">
      <c r="A689" s="1373"/>
      <c r="B689" s="1269"/>
      <c r="C689" s="1374"/>
      <c r="D689" s="1374"/>
      <c r="E689" s="1375"/>
      <c r="F689" s="1376"/>
    </row>
    <row r="690" spans="1:6">
      <c r="A690" s="1373"/>
      <c r="B690" s="1269"/>
      <c r="C690" s="1374"/>
      <c r="D690" s="1374"/>
      <c r="E690" s="1375"/>
      <c r="F690" s="1376"/>
    </row>
    <row r="691" spans="1:6">
      <c r="A691" s="1373"/>
      <c r="B691" s="1269"/>
      <c r="C691" s="1374"/>
      <c r="D691" s="1374"/>
      <c r="E691" s="1375"/>
      <c r="F691" s="1376"/>
    </row>
    <row r="692" spans="1:6">
      <c r="A692" s="1373"/>
      <c r="B692" s="1269"/>
      <c r="C692" s="1374"/>
      <c r="D692" s="1374"/>
      <c r="E692" s="1375"/>
      <c r="F692" s="1376"/>
    </row>
    <row r="693" spans="1:6">
      <c r="A693" s="1373"/>
      <c r="B693" s="1269"/>
      <c r="C693" s="1374"/>
      <c r="D693" s="1374"/>
      <c r="E693" s="1375"/>
      <c r="F693" s="1376"/>
    </row>
    <row r="694" spans="1:6">
      <c r="A694" s="1373"/>
      <c r="B694" s="1269"/>
      <c r="C694" s="1374"/>
      <c r="D694" s="1374"/>
      <c r="E694" s="1375"/>
      <c r="F694" s="1376"/>
    </row>
    <row r="695" spans="1:6">
      <c r="A695" s="1373"/>
      <c r="B695" s="1269"/>
      <c r="C695" s="1374"/>
      <c r="D695" s="1374"/>
      <c r="E695" s="1375"/>
      <c r="F695" s="1376"/>
    </row>
    <row r="696" spans="1:6">
      <c r="A696" s="1373"/>
      <c r="B696" s="1269"/>
      <c r="C696" s="1374"/>
      <c r="D696" s="1374"/>
      <c r="E696" s="1375"/>
      <c r="F696" s="1376"/>
    </row>
    <row r="697" spans="1:6">
      <c r="A697" s="1373"/>
      <c r="B697" s="1269"/>
      <c r="C697" s="1374"/>
      <c r="D697" s="1374"/>
      <c r="E697" s="1375"/>
      <c r="F697" s="1376"/>
    </row>
    <row r="698" spans="1:6">
      <c r="A698" s="1373"/>
      <c r="B698" s="1269"/>
      <c r="C698" s="1374"/>
      <c r="D698" s="1374"/>
      <c r="E698" s="1375"/>
      <c r="F698" s="1376"/>
    </row>
    <row r="699" spans="1:6">
      <c r="A699" s="1373"/>
      <c r="B699" s="1269"/>
      <c r="C699" s="1374"/>
      <c r="D699" s="1374"/>
      <c r="E699" s="1375"/>
      <c r="F699" s="1376"/>
    </row>
    <row r="700" spans="1:6">
      <c r="A700" s="1373"/>
      <c r="B700" s="1269"/>
      <c r="C700" s="1374"/>
      <c r="D700" s="1374"/>
      <c r="E700" s="1375"/>
      <c r="F700" s="1376"/>
    </row>
    <row r="701" spans="1:6">
      <c r="A701" s="1373"/>
      <c r="B701" s="1269"/>
      <c r="C701" s="1374"/>
      <c r="D701" s="1374"/>
      <c r="E701" s="1375"/>
      <c r="F701" s="1376"/>
    </row>
    <row r="702" spans="1:6">
      <c r="A702" s="1373"/>
      <c r="B702" s="1269"/>
      <c r="C702" s="1374"/>
      <c r="D702" s="1374"/>
      <c r="E702" s="1375"/>
      <c r="F702" s="1376"/>
    </row>
    <row r="703" spans="1:6">
      <c r="A703" s="1373"/>
      <c r="B703" s="1269"/>
      <c r="C703" s="1374"/>
      <c r="D703" s="1374"/>
      <c r="E703" s="1375"/>
      <c r="F703" s="1376"/>
    </row>
    <row r="704" spans="1:6">
      <c r="A704" s="1373"/>
      <c r="B704" s="1269"/>
      <c r="C704" s="1374"/>
      <c r="D704" s="1374"/>
      <c r="E704" s="1375"/>
      <c r="F704" s="1376"/>
    </row>
    <row r="705" spans="1:6">
      <c r="A705" s="1373"/>
      <c r="B705" s="1269"/>
      <c r="C705" s="1374"/>
      <c r="D705" s="1374"/>
      <c r="E705" s="1375"/>
      <c r="F705" s="1376"/>
    </row>
    <row r="706" spans="1:6">
      <c r="A706" s="1373"/>
      <c r="B706" s="1269"/>
      <c r="C706" s="1374"/>
      <c r="D706" s="1374"/>
      <c r="E706" s="1375"/>
      <c r="F706" s="1376"/>
    </row>
    <row r="707" spans="1:6">
      <c r="A707" s="1373"/>
      <c r="B707" s="1269"/>
      <c r="C707" s="1374"/>
      <c r="D707" s="1374"/>
      <c r="E707" s="1375"/>
      <c r="F707" s="1376"/>
    </row>
    <row r="708" spans="1:6">
      <c r="A708" s="1373"/>
      <c r="B708" s="1269"/>
      <c r="C708" s="1374"/>
      <c r="D708" s="1374"/>
      <c r="E708" s="1375"/>
      <c r="F708" s="1376"/>
    </row>
    <row r="709" spans="1:6">
      <c r="A709" s="1373"/>
      <c r="B709" s="1269"/>
      <c r="C709" s="1374"/>
      <c r="D709" s="1374"/>
      <c r="E709" s="1375"/>
      <c r="F709" s="1376"/>
    </row>
    <row r="710" spans="1:6">
      <c r="A710" s="1373"/>
      <c r="B710" s="1269"/>
      <c r="C710" s="1374"/>
      <c r="D710" s="1374"/>
      <c r="E710" s="1375"/>
      <c r="F710" s="1376"/>
    </row>
    <row r="711" spans="1:6">
      <c r="A711" s="1373"/>
      <c r="B711" s="1269"/>
      <c r="C711" s="1374"/>
      <c r="D711" s="1374"/>
      <c r="E711" s="1375"/>
      <c r="F711" s="1376"/>
    </row>
    <row r="712" spans="1:6">
      <c r="A712" s="1373"/>
      <c r="B712" s="1269"/>
      <c r="C712" s="1374"/>
      <c r="D712" s="1374"/>
      <c r="E712" s="1375"/>
      <c r="F712" s="1376"/>
    </row>
    <row r="713" spans="1:6">
      <c r="A713" s="1373"/>
      <c r="B713" s="1269"/>
      <c r="C713" s="1374"/>
      <c r="D713" s="1374"/>
      <c r="E713" s="1375"/>
      <c r="F713" s="1376"/>
    </row>
    <row r="714" spans="1:6">
      <c r="A714" s="1373"/>
      <c r="B714" s="1269"/>
      <c r="C714" s="1374"/>
      <c r="D714" s="1374"/>
      <c r="E714" s="1375"/>
      <c r="F714" s="1376"/>
    </row>
    <row r="715" spans="1:6">
      <c r="A715" s="1373"/>
      <c r="B715" s="1269"/>
      <c r="C715" s="1374"/>
      <c r="D715" s="1374"/>
      <c r="E715" s="1375"/>
      <c r="F715" s="1376"/>
    </row>
    <row r="716" spans="1:6">
      <c r="A716" s="1373"/>
      <c r="B716" s="1269"/>
      <c r="C716" s="1374"/>
      <c r="D716" s="1374"/>
      <c r="E716" s="1375"/>
      <c r="F716" s="1376"/>
    </row>
    <row r="717" spans="1:6">
      <c r="A717" s="1373"/>
      <c r="B717" s="1269"/>
      <c r="C717" s="1374"/>
      <c r="D717" s="1374"/>
      <c r="E717" s="1375"/>
      <c r="F717" s="1376"/>
    </row>
    <row r="718" spans="1:6">
      <c r="A718" s="1373"/>
      <c r="B718" s="1269"/>
      <c r="C718" s="1374"/>
      <c r="D718" s="1374"/>
      <c r="E718" s="1375"/>
      <c r="F718" s="1376"/>
    </row>
    <row r="719" spans="1:6">
      <c r="A719" s="1373"/>
      <c r="B719" s="1269"/>
      <c r="C719" s="1374"/>
      <c r="D719" s="1374"/>
      <c r="E719" s="1375"/>
      <c r="F719" s="1376"/>
    </row>
    <row r="720" spans="1:6">
      <c r="A720" s="1373"/>
      <c r="B720" s="1269"/>
      <c r="C720" s="1374"/>
      <c r="D720" s="1374"/>
      <c r="E720" s="1375"/>
      <c r="F720" s="1376"/>
    </row>
    <row r="721" spans="1:6">
      <c r="A721" s="1373"/>
      <c r="B721" s="1269"/>
      <c r="C721" s="1374"/>
      <c r="D721" s="1374"/>
      <c r="E721" s="1375"/>
      <c r="F721" s="1376"/>
    </row>
    <row r="722" spans="1:6">
      <c r="A722" s="1373"/>
      <c r="B722" s="1269"/>
      <c r="C722" s="1374"/>
      <c r="D722" s="1374"/>
      <c r="E722" s="1375"/>
      <c r="F722" s="1376"/>
    </row>
    <row r="723" spans="1:6">
      <c r="A723" s="1373"/>
      <c r="B723" s="1269"/>
      <c r="C723" s="1374"/>
      <c r="D723" s="1374"/>
      <c r="E723" s="1375"/>
      <c r="F723" s="1376"/>
    </row>
    <row r="724" spans="1:6">
      <c r="A724" s="1373"/>
      <c r="B724" s="1269"/>
      <c r="C724" s="1374"/>
      <c r="D724" s="1374"/>
      <c r="E724" s="1375"/>
      <c r="F724" s="1376"/>
    </row>
    <row r="725" spans="1:6">
      <c r="A725" s="1373"/>
      <c r="B725" s="1269"/>
      <c r="C725" s="1374"/>
      <c r="D725" s="1374"/>
      <c r="E725" s="1375"/>
      <c r="F725" s="1376"/>
    </row>
    <row r="726" spans="1:6">
      <c r="A726" s="1373"/>
      <c r="B726" s="1269"/>
      <c r="C726" s="1374"/>
      <c r="D726" s="1374"/>
      <c r="E726" s="1375"/>
      <c r="F726" s="1376"/>
    </row>
    <row r="727" spans="1:6">
      <c r="A727" s="1373"/>
      <c r="B727" s="1269"/>
      <c r="C727" s="1374"/>
      <c r="D727" s="1374"/>
      <c r="E727" s="1375"/>
      <c r="F727" s="1376"/>
    </row>
    <row r="728" spans="1:6">
      <c r="A728" s="1373"/>
      <c r="B728" s="1269"/>
      <c r="C728" s="1374"/>
      <c r="D728" s="1374"/>
      <c r="E728" s="1375"/>
      <c r="F728" s="1376"/>
    </row>
    <row r="729" spans="1:6">
      <c r="A729" s="1373"/>
      <c r="B729" s="1269"/>
      <c r="C729" s="1374"/>
      <c r="D729" s="1374"/>
      <c r="E729" s="1375"/>
      <c r="F729" s="1376"/>
    </row>
    <row r="730" spans="1:6">
      <c r="A730" s="1373"/>
      <c r="B730" s="1269"/>
      <c r="C730" s="1374"/>
      <c r="D730" s="1374"/>
      <c r="E730" s="1375"/>
      <c r="F730" s="1376"/>
    </row>
    <row r="731" spans="1:6">
      <c r="A731" s="1373"/>
      <c r="B731" s="1269"/>
      <c r="C731" s="1374"/>
      <c r="D731" s="1374"/>
      <c r="E731" s="1375"/>
      <c r="F731" s="1376"/>
    </row>
    <row r="732" spans="1:6">
      <c r="A732" s="1373"/>
      <c r="B732" s="1269"/>
      <c r="C732" s="1374"/>
      <c r="D732" s="1374"/>
      <c r="E732" s="1375"/>
      <c r="F732" s="1376"/>
    </row>
    <row r="733" spans="1:6">
      <c r="A733" s="1373"/>
      <c r="B733" s="1269"/>
      <c r="C733" s="1374"/>
      <c r="D733" s="1374"/>
      <c r="E733" s="1375"/>
      <c r="F733" s="1376"/>
    </row>
    <row r="734" spans="1:6">
      <c r="A734" s="1373"/>
      <c r="B734" s="1269"/>
      <c r="C734" s="1374"/>
      <c r="D734" s="1374"/>
      <c r="E734" s="1375"/>
      <c r="F734" s="1376"/>
    </row>
    <row r="735" spans="1:6">
      <c r="A735" s="1373"/>
      <c r="B735" s="1269"/>
      <c r="C735" s="1374"/>
      <c r="D735" s="1374"/>
      <c r="E735" s="1375"/>
      <c r="F735" s="1376"/>
    </row>
    <row r="736" spans="1:6">
      <c r="A736" s="1373"/>
      <c r="B736" s="1269"/>
      <c r="C736" s="1374"/>
      <c r="D736" s="1374"/>
      <c r="E736" s="1375"/>
      <c r="F736" s="1376"/>
    </row>
    <row r="737" spans="1:6">
      <c r="A737" s="1373"/>
      <c r="B737" s="1269"/>
      <c r="C737" s="1374"/>
      <c r="D737" s="1374"/>
      <c r="E737" s="1375"/>
      <c r="F737" s="1376"/>
    </row>
    <row r="738" spans="1:6">
      <c r="A738" s="1373"/>
      <c r="B738" s="1269"/>
      <c r="C738" s="1374"/>
      <c r="D738" s="1374"/>
      <c r="E738" s="1375"/>
      <c r="F738" s="1376"/>
    </row>
    <row r="739" spans="1:6">
      <c r="A739" s="1373"/>
      <c r="B739" s="1269"/>
      <c r="C739" s="1374"/>
      <c r="D739" s="1374"/>
      <c r="E739" s="1375"/>
      <c r="F739" s="1376"/>
    </row>
    <row r="740" spans="1:6">
      <c r="A740" s="1373"/>
      <c r="B740" s="1269"/>
      <c r="C740" s="1374"/>
      <c r="D740" s="1374"/>
      <c r="E740" s="1375"/>
      <c r="F740" s="1376"/>
    </row>
    <row r="741" spans="1:6">
      <c r="A741" s="1373"/>
      <c r="B741" s="1269"/>
      <c r="C741" s="1374"/>
      <c r="D741" s="1374"/>
      <c r="E741" s="1375"/>
      <c r="F741" s="1376"/>
    </row>
    <row r="742" spans="1:6">
      <c r="A742" s="1373"/>
      <c r="B742" s="1269"/>
      <c r="C742" s="1374"/>
      <c r="D742" s="1374"/>
      <c r="E742" s="1375"/>
      <c r="F742" s="1376"/>
    </row>
    <row r="743" spans="1:6">
      <c r="A743" s="1373"/>
      <c r="B743" s="1269"/>
      <c r="C743" s="1374"/>
      <c r="D743" s="1374"/>
      <c r="E743" s="1375"/>
      <c r="F743" s="1376"/>
    </row>
    <row r="744" spans="1:6">
      <c r="A744" s="1373"/>
      <c r="B744" s="1269"/>
      <c r="C744" s="1374"/>
      <c r="D744" s="1374"/>
      <c r="E744" s="1375"/>
      <c r="F744" s="1376"/>
    </row>
    <row r="745" spans="1:6">
      <c r="A745" s="1373"/>
      <c r="B745" s="1269"/>
      <c r="C745" s="1374"/>
      <c r="D745" s="1374"/>
      <c r="E745" s="1375"/>
      <c r="F745" s="1376"/>
    </row>
    <row r="746" spans="1:6">
      <c r="A746" s="1373"/>
      <c r="B746" s="1269"/>
      <c r="C746" s="1374"/>
      <c r="D746" s="1374"/>
      <c r="E746" s="1375"/>
      <c r="F746" s="1376"/>
    </row>
    <row r="747" spans="1:6">
      <c r="A747" s="1373"/>
      <c r="B747" s="1269"/>
      <c r="C747" s="1374"/>
      <c r="D747" s="1374"/>
      <c r="E747" s="1375"/>
      <c r="F747" s="1376"/>
    </row>
    <row r="748" spans="1:6">
      <c r="A748" s="1373"/>
      <c r="B748" s="1269"/>
      <c r="C748" s="1374"/>
      <c r="D748" s="1374"/>
      <c r="E748" s="1375"/>
      <c r="F748" s="1376"/>
    </row>
    <row r="749" spans="1:6">
      <c r="A749" s="1373"/>
      <c r="B749" s="1269"/>
      <c r="C749" s="1374"/>
      <c r="D749" s="1374"/>
      <c r="E749" s="1375"/>
      <c r="F749" s="1376"/>
    </row>
    <row r="750" spans="1:6">
      <c r="A750" s="1373"/>
      <c r="B750" s="1269"/>
      <c r="C750" s="1374"/>
      <c r="D750" s="1374"/>
      <c r="E750" s="1375"/>
      <c r="F750" s="1376"/>
    </row>
    <row r="751" spans="1:6">
      <c r="A751" s="1373"/>
      <c r="B751" s="1269"/>
      <c r="C751" s="1374"/>
      <c r="D751" s="1374"/>
      <c r="E751" s="1375"/>
      <c r="F751" s="1376"/>
    </row>
    <row r="752" spans="1:6">
      <c r="A752" s="1373"/>
      <c r="B752" s="1269"/>
      <c r="C752" s="1374"/>
      <c r="D752" s="1374"/>
      <c r="E752" s="1375"/>
      <c r="F752" s="1376"/>
    </row>
    <row r="753" spans="1:6">
      <c r="A753" s="1373"/>
      <c r="B753" s="1269"/>
      <c r="C753" s="1374"/>
      <c r="D753" s="1374"/>
      <c r="E753" s="1375"/>
      <c r="F753" s="1376"/>
    </row>
    <row r="754" spans="1:6">
      <c r="A754" s="1373"/>
      <c r="B754" s="1269"/>
      <c r="C754" s="1374"/>
      <c r="D754" s="1374"/>
      <c r="E754" s="1375"/>
      <c r="F754" s="1376"/>
    </row>
    <row r="755" spans="1:6">
      <c r="A755" s="1373"/>
      <c r="B755" s="1269"/>
      <c r="C755" s="1374"/>
      <c r="D755" s="1374"/>
      <c r="E755" s="1375"/>
      <c r="F755" s="1376"/>
    </row>
    <row r="756" spans="1:6">
      <c r="A756" s="1373"/>
      <c r="B756" s="1269"/>
      <c r="C756" s="1374"/>
      <c r="D756" s="1374"/>
      <c r="E756" s="1375"/>
      <c r="F756" s="1376"/>
    </row>
    <row r="757" spans="1:6">
      <c r="A757" s="1373"/>
      <c r="B757" s="1269"/>
      <c r="C757" s="1374"/>
      <c r="D757" s="1374"/>
      <c r="E757" s="1375"/>
      <c r="F757" s="1376"/>
    </row>
    <row r="758" spans="1:6">
      <c r="A758" s="1373"/>
      <c r="B758" s="1269"/>
      <c r="C758" s="1374"/>
      <c r="D758" s="1374"/>
      <c r="E758" s="1375"/>
      <c r="F758" s="1376"/>
    </row>
    <row r="759" spans="1:6">
      <c r="A759" s="1373"/>
      <c r="B759" s="1269"/>
      <c r="C759" s="1374"/>
      <c r="D759" s="1374"/>
      <c r="E759" s="1375"/>
      <c r="F759" s="1376"/>
    </row>
    <row r="760" spans="1:6">
      <c r="A760" s="1373"/>
      <c r="B760" s="1269"/>
      <c r="C760" s="1374"/>
      <c r="D760" s="1374"/>
      <c r="E760" s="1375"/>
      <c r="F760" s="1376"/>
    </row>
    <row r="761" spans="1:6">
      <c r="A761" s="1373"/>
      <c r="B761" s="1269"/>
      <c r="C761" s="1374"/>
      <c r="D761" s="1374"/>
      <c r="E761" s="1375"/>
      <c r="F761" s="1376"/>
    </row>
    <row r="762" spans="1:6">
      <c r="A762" s="1373"/>
      <c r="B762" s="1269"/>
      <c r="C762" s="1374"/>
      <c r="D762" s="1374"/>
      <c r="E762" s="1375"/>
      <c r="F762" s="1376"/>
    </row>
    <row r="763" spans="1:6">
      <c r="A763" s="1373"/>
      <c r="B763" s="1269"/>
      <c r="C763" s="1374"/>
      <c r="D763" s="1374"/>
      <c r="E763" s="1375"/>
      <c r="F763" s="1376"/>
    </row>
    <row r="764" spans="1:6">
      <c r="A764" s="1373"/>
      <c r="B764" s="1269"/>
      <c r="C764" s="1374"/>
      <c r="D764" s="1374"/>
      <c r="E764" s="1375"/>
      <c r="F764" s="1376"/>
    </row>
    <row r="765" spans="1:6">
      <c r="A765" s="1373"/>
      <c r="B765" s="1269"/>
      <c r="C765" s="1374"/>
      <c r="D765" s="1374"/>
      <c r="E765" s="1375"/>
      <c r="F765" s="1376"/>
    </row>
    <row r="766" spans="1:6">
      <c r="A766" s="1373"/>
      <c r="B766" s="1269"/>
      <c r="C766" s="1374"/>
      <c r="D766" s="1374"/>
      <c r="E766" s="1375"/>
      <c r="F766" s="1376"/>
    </row>
    <row r="767" spans="1:6">
      <c r="A767" s="1373"/>
      <c r="B767" s="1269"/>
      <c r="C767" s="1374"/>
      <c r="D767" s="1374"/>
      <c r="E767" s="1375"/>
      <c r="F767" s="1376"/>
    </row>
    <row r="768" spans="1:6">
      <c r="A768" s="1373"/>
      <c r="B768" s="1269"/>
      <c r="C768" s="1374"/>
      <c r="D768" s="1374"/>
      <c r="E768" s="1375"/>
      <c r="F768" s="1376"/>
    </row>
    <row r="769" spans="1:6">
      <c r="A769" s="1373"/>
      <c r="B769" s="1269"/>
      <c r="C769" s="1374"/>
      <c r="D769" s="1374"/>
      <c r="E769" s="1375"/>
      <c r="F769" s="1376"/>
    </row>
    <row r="770" spans="1:6">
      <c r="A770" s="1373"/>
      <c r="B770" s="1269"/>
      <c r="C770" s="1374"/>
      <c r="D770" s="1374"/>
      <c r="E770" s="1375"/>
      <c r="F770" s="1376"/>
    </row>
    <row r="771" spans="1:6">
      <c r="A771" s="1373"/>
      <c r="B771" s="1269"/>
      <c r="C771" s="1374"/>
      <c r="D771" s="1374"/>
      <c r="E771" s="1375"/>
      <c r="F771" s="1376"/>
    </row>
    <row r="772" spans="1:6">
      <c r="A772" s="1373"/>
      <c r="B772" s="1269"/>
      <c r="C772" s="1374"/>
      <c r="D772" s="1374"/>
      <c r="E772" s="1375"/>
      <c r="F772" s="1376"/>
    </row>
    <row r="773" spans="1:6">
      <c r="A773" s="1373"/>
      <c r="B773" s="1269"/>
      <c r="C773" s="1374"/>
      <c r="D773" s="1374"/>
      <c r="E773" s="1375"/>
      <c r="F773" s="1376"/>
    </row>
    <row r="774" spans="1:6">
      <c r="A774" s="1373"/>
      <c r="B774" s="1269"/>
      <c r="C774" s="1374"/>
      <c r="D774" s="1374"/>
      <c r="E774" s="1375"/>
      <c r="F774" s="1376"/>
    </row>
    <row r="775" spans="1:6">
      <c r="A775" s="1373"/>
      <c r="B775" s="1269"/>
      <c r="C775" s="1374"/>
      <c r="D775" s="1374"/>
      <c r="E775" s="1375"/>
      <c r="F775" s="1376"/>
    </row>
    <row r="776" spans="1:6">
      <c r="A776" s="1373"/>
      <c r="B776" s="1269"/>
      <c r="C776" s="1374"/>
      <c r="D776" s="1374"/>
      <c r="E776" s="1375"/>
      <c r="F776" s="1376"/>
    </row>
    <row r="777" spans="1:6">
      <c r="A777" s="1373"/>
      <c r="B777" s="1269"/>
      <c r="C777" s="1374"/>
      <c r="D777" s="1374"/>
      <c r="E777" s="1375"/>
      <c r="F777" s="1376"/>
    </row>
    <row r="778" spans="1:6">
      <c r="A778" s="1373"/>
      <c r="B778" s="1269"/>
      <c r="C778" s="1374"/>
      <c r="D778" s="1374"/>
      <c r="E778" s="1375"/>
      <c r="F778" s="1376"/>
    </row>
    <row r="779" spans="1:6">
      <c r="A779" s="1373"/>
      <c r="B779" s="1269"/>
      <c r="C779" s="1374"/>
      <c r="D779" s="1374"/>
      <c r="E779" s="1375"/>
      <c r="F779" s="1376"/>
    </row>
    <row r="780" spans="1:6">
      <c r="A780" s="1373"/>
      <c r="B780" s="1269"/>
      <c r="C780" s="1374"/>
      <c r="D780" s="1374"/>
      <c r="E780" s="1375"/>
      <c r="F780" s="1376"/>
    </row>
    <row r="781" spans="1:6">
      <c r="A781" s="1373"/>
      <c r="B781" s="1269"/>
      <c r="C781" s="1374"/>
      <c r="D781" s="1374"/>
      <c r="E781" s="1375"/>
      <c r="F781" s="1376"/>
    </row>
    <row r="782" spans="1:6">
      <c r="A782" s="1373"/>
      <c r="B782" s="1269"/>
      <c r="C782" s="1374"/>
      <c r="D782" s="1374"/>
      <c r="E782" s="1375"/>
      <c r="F782" s="1376"/>
    </row>
    <row r="783" spans="1:6">
      <c r="A783" s="1373"/>
      <c r="B783" s="1269"/>
      <c r="C783" s="1374"/>
      <c r="D783" s="1374"/>
      <c r="E783" s="1375"/>
      <c r="F783" s="1376"/>
    </row>
    <row r="784" spans="1:6">
      <c r="A784" s="1373"/>
      <c r="B784" s="1269"/>
      <c r="C784" s="1374"/>
      <c r="D784" s="1374"/>
      <c r="E784" s="1375"/>
      <c r="F784" s="1376"/>
    </row>
    <row r="785" spans="1:6">
      <c r="A785" s="1373"/>
      <c r="B785" s="1269"/>
      <c r="C785" s="1374"/>
      <c r="D785" s="1374"/>
      <c r="E785" s="1375"/>
      <c r="F785" s="1376"/>
    </row>
    <row r="786" spans="1:6">
      <c r="A786" s="1373"/>
      <c r="B786" s="1269"/>
      <c r="C786" s="1374"/>
      <c r="D786" s="1374"/>
      <c r="E786" s="1375"/>
      <c r="F786" s="1376"/>
    </row>
    <row r="787" spans="1:6">
      <c r="A787" s="1373"/>
      <c r="B787" s="1269"/>
      <c r="C787" s="1374"/>
      <c r="D787" s="1374"/>
      <c r="E787" s="1375"/>
      <c r="F787" s="1376"/>
    </row>
    <row r="788" spans="1:6">
      <c r="A788" s="1373"/>
      <c r="B788" s="1269"/>
      <c r="C788" s="1374"/>
      <c r="D788" s="1374"/>
      <c r="E788" s="1375"/>
      <c r="F788" s="1376"/>
    </row>
    <row r="789" spans="1:6">
      <c r="A789" s="1373"/>
      <c r="B789" s="1269"/>
      <c r="C789" s="1374"/>
      <c r="D789" s="1374"/>
      <c r="E789" s="1375"/>
      <c r="F789" s="1376"/>
    </row>
    <row r="790" spans="1:6">
      <c r="A790" s="1373"/>
      <c r="B790" s="1269"/>
      <c r="C790" s="1374"/>
      <c r="D790" s="1374"/>
      <c r="E790" s="1375"/>
      <c r="F790" s="1376"/>
    </row>
    <row r="791" spans="1:6">
      <c r="A791" s="1373"/>
      <c r="B791" s="1269"/>
      <c r="C791" s="1374"/>
      <c r="D791" s="1374"/>
      <c r="E791" s="1375"/>
      <c r="F791" s="1376"/>
    </row>
    <row r="792" spans="1:6">
      <c r="A792" s="1373"/>
      <c r="B792" s="1269"/>
      <c r="C792" s="1374"/>
      <c r="D792" s="1374"/>
      <c r="E792" s="1375"/>
      <c r="F792" s="1376"/>
    </row>
    <row r="793" spans="1:6">
      <c r="A793" s="1373"/>
      <c r="B793" s="1269"/>
      <c r="C793" s="1374"/>
      <c r="D793" s="1374"/>
      <c r="E793" s="1375"/>
      <c r="F793" s="1376"/>
    </row>
    <row r="794" spans="1:6">
      <c r="A794" s="1373"/>
      <c r="B794" s="1269"/>
      <c r="C794" s="1374"/>
      <c r="D794" s="1374"/>
      <c r="E794" s="1375"/>
      <c r="F794" s="1376"/>
    </row>
    <row r="795" spans="1:6">
      <c r="A795" s="1373"/>
      <c r="B795" s="1269"/>
      <c r="C795" s="1374"/>
      <c r="D795" s="1374"/>
      <c r="E795" s="1375"/>
      <c r="F795" s="1376"/>
    </row>
    <row r="796" spans="1:6">
      <c r="A796" s="1373"/>
      <c r="B796" s="1269"/>
      <c r="C796" s="1374"/>
      <c r="D796" s="1374"/>
      <c r="E796" s="1375"/>
      <c r="F796" s="1376"/>
    </row>
    <row r="797" spans="1:6">
      <c r="A797" s="1373"/>
      <c r="B797" s="1269"/>
      <c r="C797" s="1374"/>
      <c r="D797" s="1374"/>
      <c r="E797" s="1375"/>
      <c r="F797" s="1376"/>
    </row>
    <row r="798" spans="1:6">
      <c r="A798" s="1373"/>
      <c r="B798" s="1269"/>
      <c r="C798" s="1374"/>
      <c r="D798" s="1374"/>
      <c r="E798" s="1375"/>
      <c r="F798" s="1376"/>
    </row>
    <row r="799" spans="1:6">
      <c r="A799" s="1373"/>
      <c r="B799" s="1269"/>
      <c r="C799" s="1374"/>
      <c r="D799" s="1374"/>
      <c r="E799" s="1375"/>
      <c r="F799" s="1376"/>
    </row>
    <row r="800" spans="1:6">
      <c r="A800" s="1373"/>
      <c r="B800" s="1269"/>
      <c r="C800" s="1374"/>
      <c r="D800" s="1374"/>
      <c r="E800" s="1375"/>
      <c r="F800" s="1376"/>
    </row>
    <row r="801" spans="1:6">
      <c r="A801" s="1373"/>
      <c r="B801" s="1269"/>
      <c r="C801" s="1374"/>
      <c r="D801" s="1374"/>
      <c r="E801" s="1375"/>
      <c r="F801" s="1376"/>
    </row>
    <row r="802" spans="1:6">
      <c r="A802" s="1373"/>
      <c r="B802" s="1269"/>
      <c r="C802" s="1374"/>
      <c r="D802" s="1374"/>
      <c r="E802" s="1375"/>
      <c r="F802" s="1376"/>
    </row>
    <row r="803" spans="1:6">
      <c r="A803" s="1373"/>
      <c r="B803" s="1269"/>
      <c r="C803" s="1374"/>
      <c r="D803" s="1374"/>
      <c r="E803" s="1375"/>
      <c r="F803" s="1376"/>
    </row>
    <row r="804" spans="1:6">
      <c r="A804" s="1373"/>
      <c r="B804" s="1269"/>
      <c r="C804" s="1374"/>
      <c r="D804" s="1374"/>
      <c r="E804" s="1375"/>
      <c r="F804" s="1376"/>
    </row>
    <row r="805" spans="1:6">
      <c r="A805" s="1373"/>
      <c r="B805" s="1269"/>
      <c r="C805" s="1374"/>
      <c r="D805" s="1374"/>
      <c r="E805" s="1375"/>
      <c r="F805" s="1376"/>
    </row>
    <row r="806" spans="1:6">
      <c r="A806" s="1373"/>
      <c r="B806" s="1269"/>
      <c r="C806" s="1374"/>
      <c r="D806" s="1374"/>
      <c r="E806" s="1375"/>
      <c r="F806" s="1376"/>
    </row>
    <row r="807" spans="1:6">
      <c r="A807" s="1373"/>
      <c r="B807" s="1269"/>
      <c r="C807" s="1374"/>
      <c r="D807" s="1374"/>
      <c r="E807" s="1375"/>
      <c r="F807" s="1376"/>
    </row>
    <row r="808" spans="1:6">
      <c r="A808" s="1373"/>
      <c r="B808" s="1269"/>
      <c r="C808" s="1374"/>
      <c r="D808" s="1374"/>
      <c r="E808" s="1375"/>
      <c r="F808" s="1376"/>
    </row>
    <row r="809" spans="1:6">
      <c r="A809" s="1373"/>
      <c r="B809" s="1269"/>
      <c r="C809" s="1374"/>
      <c r="D809" s="1374"/>
      <c r="E809" s="1375"/>
      <c r="F809" s="1376"/>
    </row>
    <row r="810" spans="1:6">
      <c r="A810" s="1373"/>
      <c r="B810" s="1269"/>
      <c r="C810" s="1374"/>
      <c r="D810" s="1374"/>
      <c r="E810" s="1375"/>
      <c r="F810" s="1376"/>
    </row>
    <row r="811" spans="1:6">
      <c r="A811" s="1373"/>
      <c r="B811" s="1269"/>
      <c r="C811" s="1374"/>
      <c r="D811" s="1374"/>
      <c r="E811" s="1375"/>
      <c r="F811" s="1376"/>
    </row>
    <row r="812" spans="1:6">
      <c r="A812" s="1373"/>
      <c r="B812" s="1269"/>
      <c r="C812" s="1374"/>
      <c r="D812" s="1374"/>
      <c r="E812" s="1375"/>
      <c r="F812" s="1376"/>
    </row>
    <row r="813" spans="1:6">
      <c r="A813" s="1373"/>
      <c r="B813" s="1269"/>
      <c r="C813" s="1374"/>
      <c r="D813" s="1374"/>
      <c r="E813" s="1375"/>
      <c r="F813" s="1376"/>
    </row>
    <row r="814" spans="1:6">
      <c r="A814" s="1373"/>
      <c r="B814" s="1269"/>
      <c r="C814" s="1374"/>
      <c r="D814" s="1374"/>
      <c r="E814" s="1375"/>
      <c r="F814" s="1376"/>
    </row>
    <row r="815" spans="1:6">
      <c r="A815" s="1373"/>
      <c r="B815" s="1269"/>
      <c r="C815" s="1374"/>
      <c r="D815" s="1374"/>
      <c r="E815" s="1375"/>
      <c r="F815" s="1376"/>
    </row>
    <row r="816" spans="1:6">
      <c r="A816" s="1373"/>
      <c r="B816" s="1269"/>
      <c r="C816" s="1374"/>
      <c r="D816" s="1374"/>
      <c r="E816" s="1375"/>
      <c r="F816" s="1376"/>
    </row>
    <row r="817" spans="1:6">
      <c r="A817" s="1373"/>
      <c r="B817" s="1269"/>
      <c r="C817" s="1374"/>
      <c r="D817" s="1374"/>
      <c r="E817" s="1375"/>
      <c r="F817" s="1376"/>
    </row>
    <row r="818" spans="1:6">
      <c r="A818" s="1373"/>
      <c r="B818" s="1269"/>
      <c r="C818" s="1374"/>
      <c r="D818" s="1374"/>
      <c r="E818" s="1375"/>
      <c r="F818" s="1376"/>
    </row>
    <row r="819" spans="1:6">
      <c r="A819" s="1373"/>
      <c r="B819" s="1269"/>
      <c r="C819" s="1374"/>
      <c r="D819" s="1374"/>
      <c r="E819" s="1375"/>
      <c r="F819" s="1376"/>
    </row>
    <row r="820" spans="1:6">
      <c r="A820" s="1373"/>
      <c r="B820" s="1269"/>
      <c r="C820" s="1374"/>
      <c r="D820" s="1374"/>
      <c r="E820" s="1375"/>
      <c r="F820" s="1376"/>
    </row>
    <row r="821" spans="1:6">
      <c r="A821" s="1373"/>
      <c r="B821" s="1269"/>
      <c r="C821" s="1374"/>
      <c r="D821" s="1374"/>
      <c r="E821" s="1375"/>
      <c r="F821" s="1376"/>
    </row>
    <row r="822" spans="1:6">
      <c r="A822" s="1373"/>
      <c r="B822" s="1269"/>
      <c r="C822" s="1374"/>
      <c r="D822" s="1374"/>
      <c r="E822" s="1375"/>
      <c r="F822" s="1376"/>
    </row>
    <row r="823" spans="1:6">
      <c r="A823" s="1373"/>
      <c r="B823" s="1269"/>
      <c r="C823" s="1374"/>
      <c r="D823" s="1374"/>
      <c r="E823" s="1375"/>
      <c r="F823" s="1376"/>
    </row>
    <row r="824" spans="1:6">
      <c r="A824" s="1373"/>
      <c r="B824" s="1269"/>
      <c r="C824" s="1374"/>
      <c r="D824" s="1374"/>
      <c r="E824" s="1375"/>
      <c r="F824" s="1376"/>
    </row>
    <row r="825" spans="1:6">
      <c r="A825" s="1373"/>
      <c r="B825" s="1269"/>
      <c r="C825" s="1374"/>
      <c r="D825" s="1374"/>
      <c r="E825" s="1375"/>
      <c r="F825" s="1376"/>
    </row>
    <row r="826" spans="1:6">
      <c r="A826" s="1373"/>
      <c r="B826" s="1269"/>
      <c r="C826" s="1374"/>
      <c r="D826" s="1374"/>
      <c r="E826" s="1375"/>
      <c r="F826" s="1376"/>
    </row>
    <row r="827" spans="1:6">
      <c r="A827" s="1373"/>
      <c r="B827" s="1269"/>
      <c r="C827" s="1374"/>
      <c r="D827" s="1374"/>
      <c r="E827" s="1375"/>
      <c r="F827" s="1376"/>
    </row>
    <row r="828" spans="1:6">
      <c r="A828" s="1373"/>
      <c r="B828" s="1269"/>
      <c r="C828" s="1374"/>
      <c r="D828" s="1374"/>
      <c r="E828" s="1375"/>
      <c r="F828" s="1376"/>
    </row>
    <row r="829" spans="1:6">
      <c r="A829" s="1373"/>
      <c r="B829" s="1269"/>
      <c r="C829" s="1374"/>
      <c r="D829" s="1374"/>
      <c r="E829" s="1375"/>
      <c r="F829" s="1376"/>
    </row>
    <row r="830" spans="1:6">
      <c r="A830" s="1373"/>
      <c r="B830" s="1269"/>
      <c r="C830" s="1374"/>
      <c r="D830" s="1374"/>
      <c r="E830" s="1375"/>
      <c r="F830" s="1376"/>
    </row>
    <row r="831" spans="1:6">
      <c r="A831" s="1373"/>
      <c r="B831" s="1269"/>
      <c r="C831" s="1374"/>
      <c r="D831" s="1374"/>
      <c r="E831" s="1375"/>
      <c r="F831" s="1376"/>
    </row>
    <row r="832" spans="1:6">
      <c r="A832" s="1373"/>
      <c r="B832" s="1269"/>
      <c r="C832" s="1374"/>
      <c r="D832" s="1374"/>
      <c r="E832" s="1375"/>
      <c r="F832" s="1376"/>
    </row>
    <row r="833" spans="1:6">
      <c r="A833" s="1373"/>
      <c r="B833" s="1269"/>
      <c r="C833" s="1374"/>
      <c r="D833" s="1374"/>
      <c r="E833" s="1375"/>
      <c r="F833" s="1376"/>
    </row>
    <row r="834" spans="1:6">
      <c r="A834" s="1373"/>
      <c r="B834" s="1269"/>
      <c r="C834" s="1374"/>
      <c r="D834" s="1374"/>
      <c r="E834" s="1375"/>
      <c r="F834" s="1376"/>
    </row>
    <row r="835" spans="1:6">
      <c r="A835" s="1373"/>
      <c r="B835" s="1269"/>
      <c r="C835" s="1374"/>
      <c r="D835" s="1374"/>
      <c r="E835" s="1375"/>
      <c r="F835" s="1376"/>
    </row>
    <row r="836" spans="1:6">
      <c r="A836" s="1373"/>
      <c r="B836" s="1269"/>
      <c r="C836" s="1374"/>
      <c r="D836" s="1374"/>
      <c r="E836" s="1375"/>
      <c r="F836" s="1376"/>
    </row>
    <row r="837" spans="1:6">
      <c r="A837" s="1373"/>
      <c r="B837" s="1269"/>
      <c r="C837" s="1374"/>
      <c r="D837" s="1374"/>
      <c r="E837" s="1375"/>
      <c r="F837" s="1376"/>
    </row>
    <row r="838" spans="1:6">
      <c r="A838" s="1373"/>
      <c r="B838" s="1269"/>
      <c r="C838" s="1374"/>
      <c r="D838" s="1374"/>
      <c r="E838" s="1375"/>
      <c r="F838" s="1376"/>
    </row>
    <row r="839" spans="1:6">
      <c r="A839" s="1373"/>
      <c r="B839" s="1269"/>
      <c r="C839" s="1374"/>
      <c r="D839" s="1374"/>
      <c r="E839" s="1375"/>
      <c r="F839" s="1376"/>
    </row>
    <row r="840" spans="1:6">
      <c r="A840" s="1373"/>
      <c r="B840" s="1269"/>
      <c r="C840" s="1374"/>
      <c r="D840" s="1374"/>
      <c r="E840" s="1375"/>
      <c r="F840" s="1376"/>
    </row>
    <row r="841" spans="1:6">
      <c r="A841" s="1373"/>
      <c r="B841" s="1269"/>
      <c r="C841" s="1374"/>
      <c r="D841" s="1374"/>
      <c r="E841" s="1375"/>
      <c r="F841" s="1376"/>
    </row>
    <row r="842" spans="1:6">
      <c r="A842" s="1373"/>
      <c r="B842" s="1269"/>
      <c r="C842" s="1374"/>
      <c r="D842" s="1374"/>
      <c r="E842" s="1375"/>
      <c r="F842" s="1376"/>
    </row>
    <row r="843" spans="1:6">
      <c r="A843" s="1373"/>
      <c r="B843" s="1269"/>
      <c r="C843" s="1374"/>
      <c r="D843" s="1374"/>
      <c r="E843" s="1375"/>
      <c r="F843" s="1376"/>
    </row>
    <row r="844" spans="1:6">
      <c r="A844" s="1373"/>
      <c r="B844" s="1269"/>
      <c r="C844" s="1374"/>
      <c r="D844" s="1374"/>
      <c r="E844" s="1375"/>
      <c r="F844" s="1376"/>
    </row>
    <row r="845" spans="1:6">
      <c r="A845" s="1373"/>
      <c r="B845" s="1269"/>
      <c r="C845" s="1374"/>
      <c r="D845" s="1374"/>
      <c r="E845" s="1375"/>
      <c r="F845" s="1376"/>
    </row>
    <row r="846" spans="1:6">
      <c r="A846" s="1373"/>
      <c r="B846" s="1269"/>
      <c r="C846" s="1374"/>
      <c r="D846" s="1374"/>
      <c r="E846" s="1375"/>
      <c r="F846" s="1376"/>
    </row>
    <row r="847" spans="1:6">
      <c r="A847" s="1373"/>
      <c r="B847" s="1269"/>
      <c r="C847" s="1374"/>
      <c r="D847" s="1374"/>
      <c r="E847" s="1375"/>
      <c r="F847" s="1376"/>
    </row>
    <row r="848" spans="1:6">
      <c r="A848" s="1373"/>
      <c r="B848" s="1269"/>
      <c r="C848" s="1374"/>
      <c r="D848" s="1374"/>
      <c r="E848" s="1375"/>
      <c r="F848" s="1376"/>
    </row>
    <row r="849" spans="1:6">
      <c r="A849" s="1373"/>
      <c r="B849" s="1269"/>
      <c r="C849" s="1374"/>
      <c r="D849" s="1374"/>
      <c r="E849" s="1375"/>
      <c r="F849" s="1376"/>
    </row>
    <row r="850" spans="1:6">
      <c r="A850" s="1373"/>
      <c r="B850" s="1269"/>
      <c r="C850" s="1374"/>
      <c r="D850" s="1374"/>
      <c r="E850" s="1375"/>
      <c r="F850" s="1376"/>
    </row>
    <row r="851" spans="1:6">
      <c r="A851" s="1373"/>
      <c r="B851" s="1269"/>
      <c r="C851" s="1374"/>
      <c r="D851" s="1374"/>
      <c r="E851" s="1375"/>
      <c r="F851" s="1376"/>
    </row>
    <row r="852" spans="1:6">
      <c r="A852" s="1373"/>
      <c r="B852" s="1269"/>
      <c r="C852" s="1374"/>
      <c r="D852" s="1374"/>
      <c r="E852" s="1375"/>
      <c r="F852" s="1376"/>
    </row>
    <row r="853" spans="1:6">
      <c r="A853" s="1373"/>
      <c r="B853" s="1269"/>
      <c r="C853" s="1374"/>
      <c r="D853" s="1374"/>
      <c r="E853" s="1375"/>
      <c r="F853" s="1376"/>
    </row>
    <row r="854" spans="1:6">
      <c r="A854" s="1373"/>
      <c r="B854" s="1269"/>
      <c r="C854" s="1374"/>
      <c r="D854" s="1374"/>
      <c r="E854" s="1375"/>
      <c r="F854" s="1376"/>
    </row>
    <row r="855" spans="1:6">
      <c r="A855" s="1373"/>
      <c r="B855" s="1269"/>
      <c r="C855" s="1374"/>
      <c r="D855" s="1374"/>
      <c r="E855" s="1375"/>
      <c r="F855" s="1376"/>
    </row>
    <row r="856" spans="1:6">
      <c r="A856" s="1373"/>
      <c r="B856" s="1269"/>
      <c r="C856" s="1374"/>
      <c r="D856" s="1374"/>
      <c r="E856" s="1375"/>
      <c r="F856" s="1376"/>
    </row>
    <row r="857" spans="1:6">
      <c r="A857" s="1373"/>
      <c r="B857" s="1269"/>
      <c r="C857" s="1374"/>
      <c r="D857" s="1374"/>
      <c r="E857" s="1375"/>
      <c r="F857" s="1376"/>
    </row>
    <row r="858" spans="1:6">
      <c r="A858" s="1373"/>
      <c r="B858" s="1269"/>
      <c r="C858" s="1374"/>
      <c r="D858" s="1374"/>
      <c r="E858" s="1375"/>
      <c r="F858" s="1376"/>
    </row>
    <row r="859" spans="1:6">
      <c r="A859" s="1373"/>
      <c r="B859" s="1269"/>
      <c r="C859" s="1374"/>
      <c r="D859" s="1374"/>
      <c r="E859" s="1375"/>
      <c r="F859" s="1376"/>
    </row>
    <row r="860" spans="1:6">
      <c r="A860" s="1373"/>
      <c r="B860" s="1269"/>
      <c r="C860" s="1374"/>
      <c r="D860" s="1374"/>
      <c r="E860" s="1375"/>
      <c r="F860" s="1376"/>
    </row>
    <row r="861" spans="1:6">
      <c r="A861" s="1373"/>
      <c r="B861" s="1269"/>
      <c r="C861" s="1374"/>
      <c r="D861" s="1374"/>
      <c r="E861" s="1375"/>
      <c r="F861" s="1376"/>
    </row>
    <row r="862" spans="1:6">
      <c r="A862" s="1373"/>
      <c r="B862" s="1269"/>
      <c r="C862" s="1374"/>
      <c r="D862" s="1374"/>
      <c r="E862" s="1375"/>
      <c r="F862" s="1376"/>
    </row>
    <row r="863" spans="1:6">
      <c r="A863" s="1373"/>
      <c r="B863" s="1269"/>
      <c r="C863" s="1374"/>
      <c r="D863" s="1374"/>
      <c r="E863" s="1375"/>
      <c r="F863" s="1376"/>
    </row>
    <row r="864" spans="1:6">
      <c r="A864" s="1373"/>
      <c r="B864" s="1269"/>
      <c r="C864" s="1374"/>
      <c r="D864" s="1374"/>
      <c r="E864" s="1375"/>
      <c r="F864" s="1376"/>
    </row>
    <row r="865" spans="1:6">
      <c r="A865" s="1373"/>
      <c r="B865" s="1269"/>
      <c r="C865" s="1374"/>
      <c r="D865" s="1374"/>
      <c r="E865" s="1375"/>
      <c r="F865" s="1376"/>
    </row>
    <row r="866" spans="1:6">
      <c r="A866" s="1373"/>
      <c r="B866" s="1269"/>
      <c r="C866" s="1374"/>
      <c r="D866" s="1374"/>
      <c r="E866" s="1375"/>
      <c r="F866" s="1376"/>
    </row>
    <row r="867" spans="1:6">
      <c r="A867" s="1373"/>
      <c r="B867" s="1269"/>
      <c r="C867" s="1374"/>
      <c r="D867" s="1374"/>
      <c r="E867" s="1375"/>
      <c r="F867" s="1376"/>
    </row>
    <row r="868" spans="1:6">
      <c r="A868" s="1373"/>
      <c r="B868" s="1269"/>
      <c r="C868" s="1374"/>
      <c r="D868" s="1374"/>
      <c r="E868" s="1375"/>
      <c r="F868" s="1376"/>
    </row>
    <row r="869" spans="1:6">
      <c r="A869" s="1373"/>
      <c r="B869" s="1269"/>
      <c r="C869" s="1374"/>
      <c r="D869" s="1374"/>
      <c r="E869" s="1375"/>
      <c r="F869" s="1376"/>
    </row>
    <row r="870" spans="1:6">
      <c r="A870" s="1373"/>
      <c r="B870" s="1269"/>
      <c r="C870" s="1374"/>
      <c r="D870" s="1374"/>
      <c r="E870" s="1375"/>
      <c r="F870" s="1376"/>
    </row>
    <row r="871" spans="1:6">
      <c r="A871" s="1373"/>
      <c r="B871" s="1269"/>
      <c r="C871" s="1374"/>
      <c r="D871" s="1374"/>
      <c r="E871" s="1375"/>
      <c r="F871" s="1376"/>
    </row>
    <row r="872" spans="1:6">
      <c r="A872" s="1373"/>
      <c r="B872" s="1269"/>
      <c r="C872" s="1374"/>
      <c r="D872" s="1374"/>
      <c r="E872" s="1375"/>
      <c r="F872" s="1376"/>
    </row>
    <row r="873" spans="1:6">
      <c r="A873" s="1373"/>
      <c r="B873" s="1269"/>
      <c r="C873" s="1374"/>
      <c r="D873" s="1374"/>
      <c r="E873" s="1375"/>
      <c r="F873" s="1376"/>
    </row>
    <row r="874" spans="1:6">
      <c r="A874" s="1373"/>
      <c r="B874" s="1269"/>
      <c r="C874" s="1374"/>
      <c r="D874" s="1374"/>
      <c r="E874" s="1375"/>
      <c r="F874" s="1376"/>
    </row>
    <row r="875" spans="1:6">
      <c r="A875" s="1373"/>
      <c r="B875" s="1269"/>
      <c r="C875" s="1374"/>
      <c r="D875" s="1374"/>
      <c r="E875" s="1375"/>
      <c r="F875" s="1376"/>
    </row>
    <row r="876" spans="1:6">
      <c r="A876" s="1373"/>
      <c r="B876" s="1269"/>
      <c r="C876" s="1374"/>
      <c r="D876" s="1374"/>
      <c r="E876" s="1375"/>
      <c r="F876" s="1376"/>
    </row>
    <row r="877" spans="1:6">
      <c r="A877" s="1373"/>
      <c r="B877" s="1269"/>
      <c r="C877" s="1374"/>
      <c r="D877" s="1374"/>
      <c r="E877" s="1375"/>
      <c r="F877" s="1376"/>
    </row>
    <row r="878" spans="1:6">
      <c r="A878" s="1373"/>
      <c r="B878" s="1269"/>
      <c r="C878" s="1374"/>
      <c r="D878" s="1374"/>
      <c r="E878" s="1375"/>
      <c r="F878" s="1376"/>
    </row>
  </sheetData>
  <mergeCells count="29">
    <mergeCell ref="B115:D115"/>
    <mergeCell ref="B116:D116"/>
    <mergeCell ref="A108:F108"/>
    <mergeCell ref="B109:D109"/>
    <mergeCell ref="A1:F1"/>
    <mergeCell ref="A2:F2"/>
    <mergeCell ref="A3:F3"/>
    <mergeCell ref="A4:F4"/>
    <mergeCell ref="B110:D110"/>
    <mergeCell ref="B111:D111"/>
    <mergeCell ref="B112:D112"/>
    <mergeCell ref="B113:D113"/>
    <mergeCell ref="B114:D114"/>
    <mergeCell ref="B117:D117"/>
    <mergeCell ref="B118:D118"/>
    <mergeCell ref="B119:D119"/>
    <mergeCell ref="B120:D120"/>
    <mergeCell ref="B121:D121"/>
    <mergeCell ref="A122:D122"/>
    <mergeCell ref="A123:C123"/>
    <mergeCell ref="D123:F123"/>
    <mergeCell ref="A124:C124"/>
    <mergeCell ref="D124:F124"/>
    <mergeCell ref="A125:C125"/>
    <mergeCell ref="D125:F125"/>
    <mergeCell ref="A126:C126"/>
    <mergeCell ref="D126:F126"/>
    <mergeCell ref="A127:C127"/>
    <mergeCell ref="D127:F127"/>
  </mergeCells>
  <phoneticPr fontId="82" type="noConversion"/>
  <pageMargins left="0.7" right="0.7" top="0.75" bottom="0.75" header="0.3" footer="0.3"/>
  <pageSetup paperSize="9" scale="44" fitToWidth="0" orientation="portrait" r:id="rId1"/>
  <headerFooter alignWithMargins="0">
    <oddFooter>&amp;LResident Engineer&amp;CPage &amp;P of &amp;N&amp;RSite Agent</oddFooter>
  </headerFooter>
  <rowBreaks count="3" manualBreakCount="3">
    <brk id="56" max="5" man="1"/>
    <brk id="80" max="5" man="1"/>
    <brk id="107"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28"/>
  <sheetViews>
    <sheetView view="pageBreakPreview" topLeftCell="A61" zoomScale="112" zoomScaleNormal="100" zoomScaleSheetLayoutView="112" workbookViewId="0">
      <selection activeCell="E79" sqref="E79"/>
    </sheetView>
  </sheetViews>
  <sheetFormatPr defaultColWidth="9.33203125" defaultRowHeight="14.4"/>
  <cols>
    <col min="1" max="1" width="7.77734375" style="19" customWidth="1"/>
    <col min="2" max="2" width="72.77734375" style="19" customWidth="1"/>
    <col min="3" max="3" width="8.109375" style="20" customWidth="1"/>
    <col min="4" max="4" width="6.6640625" style="19" customWidth="1"/>
    <col min="5" max="5" width="11.109375" style="21" customWidth="1"/>
    <col min="6" max="6" width="13.77734375" style="18" customWidth="1"/>
    <col min="7" max="7" width="10.33203125" style="19" customWidth="1"/>
    <col min="8" max="16384" width="9.33203125" style="19"/>
  </cols>
  <sheetData>
    <row r="1" spans="1:6" s="17" customFormat="1" ht="15.6" thickTop="1" thickBot="1">
      <c r="A1" s="1630" t="s">
        <v>34</v>
      </c>
      <c r="B1" s="1630"/>
      <c r="C1" s="1630"/>
      <c r="D1" s="1630"/>
      <c r="E1" s="1630"/>
      <c r="F1" s="1630"/>
    </row>
    <row r="2" spans="1:6" s="207" customFormat="1" thickTop="1" thickBot="1">
      <c r="A2" s="1534" t="s">
        <v>2698</v>
      </c>
      <c r="B2" s="1534"/>
      <c r="C2" s="1534"/>
      <c r="D2" s="1534"/>
      <c r="E2" s="1534"/>
      <c r="F2" s="1534"/>
    </row>
    <row r="3" spans="1:6" s="207" customFormat="1" thickTop="1" thickBot="1">
      <c r="A3" s="1534" t="s">
        <v>2696</v>
      </c>
      <c r="B3" s="1534"/>
      <c r="C3" s="1534"/>
      <c r="D3" s="1534"/>
      <c r="E3" s="1534"/>
      <c r="F3" s="1534"/>
    </row>
    <row r="4" spans="1:6" s="17" customFormat="1" ht="15.6" thickTop="1" thickBot="1">
      <c r="A4" s="1631" t="s">
        <v>1186</v>
      </c>
      <c r="B4" s="1631"/>
      <c r="C4" s="1631"/>
      <c r="D4" s="1631"/>
      <c r="E4" s="1631"/>
      <c r="F4" s="1631"/>
    </row>
    <row r="5" spans="1:6" s="17" customFormat="1" ht="15.6" thickTop="1" thickBot="1">
      <c r="A5" s="1340" t="s">
        <v>39</v>
      </c>
      <c r="B5" s="1340" t="s">
        <v>5</v>
      </c>
      <c r="C5" s="1340" t="s">
        <v>40</v>
      </c>
      <c r="D5" s="1340" t="s">
        <v>41</v>
      </c>
      <c r="E5" s="1340" t="s">
        <v>42</v>
      </c>
      <c r="F5" s="1340" t="s">
        <v>43</v>
      </c>
    </row>
    <row r="6" spans="1:6" ht="15" thickTop="1">
      <c r="A6" s="1336"/>
      <c r="B6" s="1337" t="s">
        <v>1187</v>
      </c>
      <c r="C6" s="1338"/>
      <c r="D6" s="1336"/>
      <c r="E6" s="1339"/>
      <c r="F6" s="1339"/>
    </row>
    <row r="7" spans="1:6">
      <c r="A7" s="1317"/>
      <c r="B7" s="1318" t="s">
        <v>1188</v>
      </c>
      <c r="C7" s="1319"/>
      <c r="D7" s="1317"/>
      <c r="E7" s="1320"/>
      <c r="F7" s="1320"/>
    </row>
    <row r="8" spans="1:6" ht="52.8">
      <c r="A8" s="1317"/>
      <c r="B8" s="1321" t="s">
        <v>1189</v>
      </c>
      <c r="C8" s="1319"/>
      <c r="D8" s="1317"/>
      <c r="E8" s="1320"/>
      <c r="F8" s="1320"/>
    </row>
    <row r="9" spans="1:6">
      <c r="A9" s="1322" t="s">
        <v>2644</v>
      </c>
      <c r="B9" s="1322" t="s">
        <v>1190</v>
      </c>
      <c r="C9" s="1323" t="s">
        <v>1191</v>
      </c>
      <c r="D9" s="1322">
        <v>1</v>
      </c>
      <c r="E9" s="1324"/>
      <c r="F9" s="1324">
        <f>E9*D9</f>
        <v>0</v>
      </c>
    </row>
    <row r="10" spans="1:6">
      <c r="A10" s="1322" t="s">
        <v>2645</v>
      </c>
      <c r="B10" s="1322" t="s">
        <v>1192</v>
      </c>
      <c r="C10" s="1323" t="s">
        <v>1191</v>
      </c>
      <c r="D10" s="1322">
        <v>1</v>
      </c>
      <c r="E10" s="1324"/>
      <c r="F10" s="1324">
        <f t="shared" ref="F10:F29" si="0">E10*D10</f>
        <v>0</v>
      </c>
    </row>
    <row r="11" spans="1:6">
      <c r="A11" s="1322" t="s">
        <v>2646</v>
      </c>
      <c r="B11" s="1322" t="s">
        <v>1193</v>
      </c>
      <c r="C11" s="1323" t="s">
        <v>1191</v>
      </c>
      <c r="D11" s="1322">
        <v>1</v>
      </c>
      <c r="E11" s="1324"/>
      <c r="F11" s="1324">
        <f t="shared" si="0"/>
        <v>0</v>
      </c>
    </row>
    <row r="12" spans="1:6">
      <c r="A12" s="1322" t="s">
        <v>2647</v>
      </c>
      <c r="B12" s="1322" t="s">
        <v>1194</v>
      </c>
      <c r="C12" s="1323" t="s">
        <v>1191</v>
      </c>
      <c r="D12" s="1322">
        <v>1</v>
      </c>
      <c r="E12" s="1324"/>
      <c r="F12" s="1324">
        <f t="shared" si="0"/>
        <v>0</v>
      </c>
    </row>
    <row r="13" spans="1:6">
      <c r="A13" s="1322" t="s">
        <v>2648</v>
      </c>
      <c r="B13" s="1325" t="s">
        <v>1195</v>
      </c>
      <c r="C13" s="1323" t="s">
        <v>1191</v>
      </c>
      <c r="D13" s="1322">
        <v>1</v>
      </c>
      <c r="E13" s="1324"/>
      <c r="F13" s="1324">
        <f t="shared" si="0"/>
        <v>0</v>
      </c>
    </row>
    <row r="14" spans="1:6">
      <c r="A14" s="1322" t="s">
        <v>2649</v>
      </c>
      <c r="B14" s="1322" t="s">
        <v>1196</v>
      </c>
      <c r="C14" s="1323" t="s">
        <v>1191</v>
      </c>
      <c r="D14" s="1322">
        <v>1</v>
      </c>
      <c r="E14" s="1324"/>
      <c r="F14" s="1324">
        <f t="shared" si="0"/>
        <v>0</v>
      </c>
    </row>
    <row r="15" spans="1:6">
      <c r="A15" s="1322" t="s">
        <v>2650</v>
      </c>
      <c r="B15" s="1322" t="s">
        <v>1197</v>
      </c>
      <c r="C15" s="1323" t="s">
        <v>1191</v>
      </c>
      <c r="D15" s="1322">
        <v>1</v>
      </c>
      <c r="E15" s="1324"/>
      <c r="F15" s="1324">
        <f t="shared" si="0"/>
        <v>0</v>
      </c>
    </row>
    <row r="16" spans="1:6">
      <c r="A16" s="1322" t="s">
        <v>2651</v>
      </c>
      <c r="B16" s="1322" t="s">
        <v>1198</v>
      </c>
      <c r="C16" s="1323" t="s">
        <v>1191</v>
      </c>
      <c r="D16" s="1322">
        <v>1</v>
      </c>
      <c r="E16" s="1324"/>
      <c r="F16" s="1324">
        <f t="shared" si="0"/>
        <v>0</v>
      </c>
    </row>
    <row r="17" spans="1:9">
      <c r="A17" s="1322" t="s">
        <v>2652</v>
      </c>
      <c r="B17" s="1322" t="s">
        <v>1199</v>
      </c>
      <c r="C17" s="1323" t="s">
        <v>1191</v>
      </c>
      <c r="D17" s="1322">
        <v>1</v>
      </c>
      <c r="E17" s="1324"/>
      <c r="F17" s="1324">
        <f t="shared" si="0"/>
        <v>0</v>
      </c>
    </row>
    <row r="18" spans="1:9">
      <c r="A18" s="1322" t="s">
        <v>2653</v>
      </c>
      <c r="B18" s="1322" t="s">
        <v>1200</v>
      </c>
      <c r="C18" s="1323" t="s">
        <v>1191</v>
      </c>
      <c r="D18" s="1322">
        <v>1</v>
      </c>
      <c r="E18" s="1324"/>
      <c r="F18" s="1324">
        <f t="shared" si="0"/>
        <v>0</v>
      </c>
    </row>
    <row r="19" spans="1:9">
      <c r="A19" s="1322" t="s">
        <v>2654</v>
      </c>
      <c r="B19" s="1322" t="s">
        <v>1201</v>
      </c>
      <c r="C19" s="1323"/>
      <c r="D19" s="1322">
        <v>1</v>
      </c>
      <c r="E19" s="1324"/>
      <c r="F19" s="1324">
        <f t="shared" si="0"/>
        <v>0</v>
      </c>
    </row>
    <row r="20" spans="1:9" ht="26.4">
      <c r="A20" s="1322" t="s">
        <v>2655</v>
      </c>
      <c r="B20" s="1326" t="s">
        <v>1202</v>
      </c>
      <c r="C20" s="1323" t="s">
        <v>1191</v>
      </c>
      <c r="D20" s="1322">
        <v>1</v>
      </c>
      <c r="E20" s="1324"/>
      <c r="F20" s="1324">
        <f t="shared" si="0"/>
        <v>0</v>
      </c>
    </row>
    <row r="21" spans="1:9">
      <c r="A21" s="1343"/>
      <c r="B21" s="1318" t="s">
        <v>1203</v>
      </c>
      <c r="C21" s="1323"/>
      <c r="D21" s="1322"/>
      <c r="E21" s="1324"/>
      <c r="F21" s="1324">
        <f t="shared" si="0"/>
        <v>0</v>
      </c>
    </row>
    <row r="22" spans="1:9" ht="52.8">
      <c r="A22" s="1327"/>
      <c r="B22" s="1321" t="s">
        <v>1204</v>
      </c>
      <c r="C22" s="1323"/>
      <c r="D22" s="1322"/>
      <c r="E22" s="1324"/>
      <c r="F22" s="1324">
        <f t="shared" si="0"/>
        <v>0</v>
      </c>
    </row>
    <row r="23" spans="1:9" ht="15.6">
      <c r="A23" s="1322" t="s">
        <v>2656</v>
      </c>
      <c r="B23" s="1326" t="s">
        <v>2642</v>
      </c>
      <c r="C23" s="1323" t="s">
        <v>1191</v>
      </c>
      <c r="D23" s="1322">
        <v>1</v>
      </c>
      <c r="E23" s="1324"/>
      <c r="F23" s="1324">
        <f t="shared" si="0"/>
        <v>0</v>
      </c>
      <c r="I23" s="22"/>
    </row>
    <row r="24" spans="1:9">
      <c r="A24" s="1322" t="s">
        <v>2657</v>
      </c>
      <c r="B24" s="1326" t="s">
        <v>1205</v>
      </c>
      <c r="C24" s="1323" t="s">
        <v>1191</v>
      </c>
      <c r="D24" s="1322">
        <v>1</v>
      </c>
      <c r="E24" s="1324"/>
      <c r="F24" s="1324">
        <f t="shared" si="0"/>
        <v>0</v>
      </c>
      <c r="I24" s="22"/>
    </row>
    <row r="25" spans="1:9" ht="15.6">
      <c r="A25" s="1322" t="s">
        <v>2658</v>
      </c>
      <c r="B25" s="1326" t="s">
        <v>2643</v>
      </c>
      <c r="C25" s="1323" t="s">
        <v>1191</v>
      </c>
      <c r="D25" s="1322">
        <v>1</v>
      </c>
      <c r="E25" s="1324"/>
      <c r="F25" s="1324">
        <f t="shared" si="0"/>
        <v>0</v>
      </c>
      <c r="I25" s="22"/>
    </row>
    <row r="26" spans="1:9">
      <c r="A26" s="1322" t="s">
        <v>2659</v>
      </c>
      <c r="B26" s="1326" t="s">
        <v>1206</v>
      </c>
      <c r="C26" s="1323" t="s">
        <v>1191</v>
      </c>
      <c r="D26" s="1322">
        <v>1</v>
      </c>
      <c r="E26" s="1324"/>
      <c r="F26" s="1324">
        <f t="shared" si="0"/>
        <v>0</v>
      </c>
      <c r="I26" s="22"/>
    </row>
    <row r="27" spans="1:9">
      <c r="A27" s="1322" t="s">
        <v>2660</v>
      </c>
      <c r="B27" s="1326" t="s">
        <v>1207</v>
      </c>
      <c r="C27" s="1323" t="s">
        <v>1191</v>
      </c>
      <c r="D27" s="1322">
        <v>1</v>
      </c>
      <c r="E27" s="1324"/>
      <c r="F27" s="1324">
        <f t="shared" si="0"/>
        <v>0</v>
      </c>
      <c r="I27" s="22"/>
    </row>
    <row r="28" spans="1:9">
      <c r="A28" s="1322" t="s">
        <v>2661</v>
      </c>
      <c r="B28" s="1326" t="s">
        <v>1208</v>
      </c>
      <c r="C28" s="1323" t="s">
        <v>1191</v>
      </c>
      <c r="D28" s="1322">
        <v>1</v>
      </c>
      <c r="E28" s="1324"/>
      <c r="F28" s="1324">
        <f t="shared" si="0"/>
        <v>0</v>
      </c>
      <c r="I28" s="22"/>
    </row>
    <row r="29" spans="1:9">
      <c r="A29" s="1322" t="s">
        <v>2662</v>
      </c>
      <c r="B29" s="1326" t="s">
        <v>1209</v>
      </c>
      <c r="C29" s="1323" t="s">
        <v>1191</v>
      </c>
      <c r="D29" s="1322">
        <v>1</v>
      </c>
      <c r="E29" s="1328"/>
      <c r="F29" s="1324">
        <f t="shared" si="0"/>
        <v>0</v>
      </c>
      <c r="I29" s="22"/>
    </row>
    <row r="30" spans="1:9">
      <c r="A30" s="1322" t="s">
        <v>2663</v>
      </c>
      <c r="B30" s="1326" t="s">
        <v>1210</v>
      </c>
      <c r="C30" s="1323" t="s">
        <v>1191</v>
      </c>
      <c r="D30" s="1322">
        <v>1</v>
      </c>
      <c r="E30" s="1324"/>
      <c r="F30" s="1324">
        <f t="shared" ref="F30:F57" si="1">E30*D30</f>
        <v>0</v>
      </c>
      <c r="I30" s="22"/>
    </row>
    <row r="31" spans="1:9">
      <c r="A31" s="1322" t="s">
        <v>2664</v>
      </c>
      <c r="B31" s="1326" t="s">
        <v>1211</v>
      </c>
      <c r="C31" s="1323" t="s">
        <v>1191</v>
      </c>
      <c r="D31" s="1322">
        <v>1</v>
      </c>
      <c r="E31" s="1324"/>
      <c r="F31" s="1324">
        <f t="shared" si="1"/>
        <v>0</v>
      </c>
      <c r="I31" s="22"/>
    </row>
    <row r="32" spans="1:9">
      <c r="A32" s="1343"/>
      <c r="B32" s="1318" t="s">
        <v>1212</v>
      </c>
      <c r="C32" s="1323"/>
      <c r="D32" s="1322"/>
      <c r="E32" s="1324"/>
      <c r="F32" s="1324">
        <f t="shared" si="1"/>
        <v>0</v>
      </c>
      <c r="I32" s="23"/>
    </row>
    <row r="33" spans="1:9" ht="26.4">
      <c r="A33" s="1329"/>
      <c r="B33" s="1321" t="s">
        <v>1213</v>
      </c>
      <c r="C33" s="1323"/>
      <c r="D33" s="1322"/>
      <c r="E33" s="1324"/>
      <c r="F33" s="1324">
        <f t="shared" si="1"/>
        <v>0</v>
      </c>
      <c r="I33" s="24"/>
    </row>
    <row r="34" spans="1:9">
      <c r="A34" s="1322" t="s">
        <v>2665</v>
      </c>
      <c r="B34" s="1326" t="s">
        <v>1214</v>
      </c>
      <c r="C34" s="1323" t="s">
        <v>1215</v>
      </c>
      <c r="D34" s="1322">
        <v>1</v>
      </c>
      <c r="E34" s="1324"/>
      <c r="F34" s="1324">
        <f t="shared" si="1"/>
        <v>0</v>
      </c>
      <c r="I34" s="22"/>
    </row>
    <row r="35" spans="1:9">
      <c r="A35" s="1322" t="s">
        <v>2666</v>
      </c>
      <c r="B35" s="1326" t="s">
        <v>1216</v>
      </c>
      <c r="C35" s="1323" t="s">
        <v>156</v>
      </c>
      <c r="D35" s="1322">
        <v>1</v>
      </c>
      <c r="E35" s="1324"/>
      <c r="F35" s="1324">
        <f t="shared" si="1"/>
        <v>0</v>
      </c>
      <c r="I35" s="22"/>
    </row>
    <row r="36" spans="1:9">
      <c r="A36" s="1322" t="s">
        <v>2667</v>
      </c>
      <c r="B36" s="1326" t="s">
        <v>1217</v>
      </c>
      <c r="C36" s="1323" t="s">
        <v>156</v>
      </c>
      <c r="D36" s="1322">
        <v>1</v>
      </c>
      <c r="E36" s="1324"/>
      <c r="F36" s="1324">
        <f t="shared" si="1"/>
        <v>0</v>
      </c>
      <c r="I36" s="22"/>
    </row>
    <row r="37" spans="1:9" ht="15.6">
      <c r="A37" s="1322" t="s">
        <v>2668</v>
      </c>
      <c r="B37" s="1326" t="s">
        <v>1218</v>
      </c>
      <c r="C37" s="1323" t="s">
        <v>1613</v>
      </c>
      <c r="D37" s="1322">
        <v>1</v>
      </c>
      <c r="E37" s="1324"/>
      <c r="F37" s="1324">
        <f t="shared" si="1"/>
        <v>0</v>
      </c>
      <c r="I37" s="22"/>
    </row>
    <row r="38" spans="1:9" ht="15.6">
      <c r="A38" s="1322" t="s">
        <v>2669</v>
      </c>
      <c r="B38" s="1326" t="s">
        <v>1219</v>
      </c>
      <c r="C38" s="1323" t="s">
        <v>1613</v>
      </c>
      <c r="D38" s="1322">
        <v>1</v>
      </c>
      <c r="E38" s="1324"/>
      <c r="F38" s="1324">
        <f t="shared" si="1"/>
        <v>0</v>
      </c>
      <c r="I38" s="22"/>
    </row>
    <row r="39" spans="1:9" ht="15.6">
      <c r="A39" s="1322" t="s">
        <v>2670</v>
      </c>
      <c r="B39" s="1326" t="s">
        <v>1220</v>
      </c>
      <c r="C39" s="1323" t="s">
        <v>1612</v>
      </c>
      <c r="D39" s="1322">
        <v>1</v>
      </c>
      <c r="E39" s="1324"/>
      <c r="F39" s="1324">
        <f t="shared" si="1"/>
        <v>0</v>
      </c>
      <c r="I39" s="22"/>
    </row>
    <row r="40" spans="1:9" ht="15.6">
      <c r="A40" s="1322" t="s">
        <v>2671</v>
      </c>
      <c r="B40" s="1326" t="s">
        <v>1221</v>
      </c>
      <c r="C40" s="1323" t="s">
        <v>1613</v>
      </c>
      <c r="D40" s="1322">
        <v>1</v>
      </c>
      <c r="E40" s="1324"/>
      <c r="F40" s="1324">
        <f t="shared" si="1"/>
        <v>0</v>
      </c>
      <c r="I40" s="22"/>
    </row>
    <row r="41" spans="1:9" ht="15.6">
      <c r="A41" s="1322" t="s">
        <v>2672</v>
      </c>
      <c r="B41" s="1326" t="s">
        <v>1222</v>
      </c>
      <c r="C41" s="1323" t="s">
        <v>1613</v>
      </c>
      <c r="D41" s="1322">
        <v>1</v>
      </c>
      <c r="E41" s="1324"/>
      <c r="F41" s="1324">
        <f t="shared" si="1"/>
        <v>0</v>
      </c>
      <c r="I41" s="22"/>
    </row>
    <row r="42" spans="1:9" ht="15.6">
      <c r="A42" s="1322" t="s">
        <v>2673</v>
      </c>
      <c r="B42" s="1326" t="s">
        <v>1223</v>
      </c>
      <c r="C42" s="1323" t="s">
        <v>1613</v>
      </c>
      <c r="D42" s="1322">
        <v>1</v>
      </c>
      <c r="E42" s="1324"/>
      <c r="F42" s="1324">
        <f t="shared" si="1"/>
        <v>0</v>
      </c>
      <c r="I42" s="22"/>
    </row>
    <row r="43" spans="1:9" ht="15.6">
      <c r="A43" s="1322" t="s">
        <v>2674</v>
      </c>
      <c r="B43" s="1326" t="s">
        <v>1224</v>
      </c>
      <c r="C43" s="1323" t="s">
        <v>1613</v>
      </c>
      <c r="D43" s="1322">
        <v>1</v>
      </c>
      <c r="E43" s="1324"/>
      <c r="F43" s="1324">
        <f t="shared" si="1"/>
        <v>0</v>
      </c>
      <c r="I43" s="22"/>
    </row>
    <row r="44" spans="1:9">
      <c r="A44" s="1322" t="s">
        <v>2675</v>
      </c>
      <c r="B44" s="1321" t="s">
        <v>1225</v>
      </c>
      <c r="C44" s="1323"/>
      <c r="D44" s="1322"/>
      <c r="E44" s="1324"/>
      <c r="F44" s="1324">
        <f t="shared" si="1"/>
        <v>0</v>
      </c>
      <c r="I44" s="23"/>
    </row>
    <row r="45" spans="1:9">
      <c r="A45" s="1322" t="s">
        <v>2676</v>
      </c>
      <c r="B45" s="1326" t="s">
        <v>1226</v>
      </c>
      <c r="C45" s="1323" t="s">
        <v>145</v>
      </c>
      <c r="D45" s="1322">
        <v>1</v>
      </c>
      <c r="E45" s="1324"/>
      <c r="F45" s="1324">
        <f t="shared" si="1"/>
        <v>0</v>
      </c>
      <c r="I45" s="22"/>
    </row>
    <row r="46" spans="1:9">
      <c r="A46" s="1322" t="s">
        <v>2677</v>
      </c>
      <c r="B46" s="1326" t="s">
        <v>1227</v>
      </c>
      <c r="C46" s="1323" t="s">
        <v>145</v>
      </c>
      <c r="D46" s="1322">
        <v>1</v>
      </c>
      <c r="E46" s="1324"/>
      <c r="F46" s="1324">
        <f t="shared" si="1"/>
        <v>0</v>
      </c>
      <c r="I46" s="22"/>
    </row>
    <row r="47" spans="1:9">
      <c r="A47" s="1322" t="s">
        <v>2678</v>
      </c>
      <c r="B47" s="1326" t="s">
        <v>1228</v>
      </c>
      <c r="C47" s="1323" t="s">
        <v>145</v>
      </c>
      <c r="D47" s="1322">
        <v>1</v>
      </c>
      <c r="E47" s="1324"/>
      <c r="F47" s="1324">
        <f t="shared" si="1"/>
        <v>0</v>
      </c>
      <c r="I47" s="22"/>
    </row>
    <row r="48" spans="1:9">
      <c r="A48" s="1322" t="s">
        <v>2679</v>
      </c>
      <c r="B48" s="1326" t="s">
        <v>1229</v>
      </c>
      <c r="C48" s="1323" t="s">
        <v>145</v>
      </c>
      <c r="D48" s="1322">
        <v>1</v>
      </c>
      <c r="E48" s="1324"/>
      <c r="F48" s="1324">
        <f t="shared" si="1"/>
        <v>0</v>
      </c>
      <c r="I48" s="22"/>
    </row>
    <row r="49" spans="1:9">
      <c r="A49" s="1322" t="s">
        <v>2680</v>
      </c>
      <c r="B49" s="1326" t="s">
        <v>1230</v>
      </c>
      <c r="C49" s="1323" t="s">
        <v>145</v>
      </c>
      <c r="D49" s="1322">
        <v>1</v>
      </c>
      <c r="E49" s="1324"/>
      <c r="F49" s="1324">
        <f t="shared" si="1"/>
        <v>0</v>
      </c>
      <c r="I49" s="22"/>
    </row>
    <row r="50" spans="1:9">
      <c r="A50" s="1322" t="s">
        <v>2681</v>
      </c>
      <c r="B50" s="1326" t="s">
        <v>1231</v>
      </c>
      <c r="C50" s="1323" t="s">
        <v>145</v>
      </c>
      <c r="D50" s="1322">
        <v>1</v>
      </c>
      <c r="E50" s="1324"/>
      <c r="F50" s="1324">
        <f t="shared" si="1"/>
        <v>0</v>
      </c>
      <c r="I50" s="22"/>
    </row>
    <row r="51" spans="1:9">
      <c r="A51" s="1322" t="s">
        <v>2682</v>
      </c>
      <c r="B51" s="1326" t="s">
        <v>1232</v>
      </c>
      <c r="C51" s="1323" t="s">
        <v>145</v>
      </c>
      <c r="D51" s="1322">
        <v>1</v>
      </c>
      <c r="E51" s="1324"/>
      <c r="F51" s="1324">
        <f t="shared" si="1"/>
        <v>0</v>
      </c>
      <c r="I51" s="22"/>
    </row>
    <row r="52" spans="1:9">
      <c r="A52" s="1322" t="s">
        <v>2683</v>
      </c>
      <c r="B52" s="1326" t="s">
        <v>1233</v>
      </c>
      <c r="C52" s="1323" t="s">
        <v>145</v>
      </c>
      <c r="D52" s="1322">
        <v>1</v>
      </c>
      <c r="E52" s="1324"/>
      <c r="F52" s="1324">
        <f t="shared" si="1"/>
        <v>0</v>
      </c>
      <c r="I52" s="22"/>
    </row>
    <row r="53" spans="1:9">
      <c r="A53" s="1343"/>
      <c r="B53" s="1321" t="s">
        <v>1234</v>
      </c>
      <c r="C53" s="1323"/>
      <c r="D53" s="1322"/>
      <c r="E53" s="1324"/>
      <c r="F53" s="1324">
        <f t="shared" si="1"/>
        <v>0</v>
      </c>
    </row>
    <row r="54" spans="1:9">
      <c r="A54" s="1322" t="s">
        <v>2684</v>
      </c>
      <c r="B54" s="1326" t="s">
        <v>1235</v>
      </c>
      <c r="C54" s="1323" t="s">
        <v>7</v>
      </c>
      <c r="D54" s="1322">
        <v>1</v>
      </c>
      <c r="E54" s="1324"/>
      <c r="F54" s="1324">
        <f t="shared" si="1"/>
        <v>0</v>
      </c>
      <c r="I54" s="22"/>
    </row>
    <row r="55" spans="1:9">
      <c r="A55" s="1322" t="s">
        <v>2685</v>
      </c>
      <c r="B55" s="1326" t="s">
        <v>1236</v>
      </c>
      <c r="C55" s="1323" t="s">
        <v>7</v>
      </c>
      <c r="D55" s="1322">
        <v>1</v>
      </c>
      <c r="E55" s="1324"/>
      <c r="F55" s="1324">
        <f t="shared" si="1"/>
        <v>0</v>
      </c>
      <c r="I55" s="22"/>
    </row>
    <row r="56" spans="1:9">
      <c r="A56" s="1322" t="s">
        <v>2686</v>
      </c>
      <c r="B56" s="1326" t="s">
        <v>1237</v>
      </c>
      <c r="C56" s="1323" t="s">
        <v>7</v>
      </c>
      <c r="D56" s="1322">
        <v>1</v>
      </c>
      <c r="E56" s="1324"/>
      <c r="F56" s="1324">
        <f t="shared" si="1"/>
        <v>0</v>
      </c>
      <c r="I56" s="22"/>
    </row>
    <row r="57" spans="1:9">
      <c r="A57" s="1322" t="s">
        <v>2687</v>
      </c>
      <c r="B57" s="1326" t="s">
        <v>1238</v>
      </c>
      <c r="C57" s="1323" t="s">
        <v>7</v>
      </c>
      <c r="D57" s="1322">
        <v>1</v>
      </c>
      <c r="E57" s="1324"/>
      <c r="F57" s="1324">
        <f t="shared" si="1"/>
        <v>0</v>
      </c>
      <c r="I57" s="22"/>
    </row>
    <row r="58" spans="1:9">
      <c r="A58" s="1322" t="s">
        <v>2688</v>
      </c>
      <c r="B58" s="1321" t="s">
        <v>1239</v>
      </c>
      <c r="C58" s="1323"/>
      <c r="D58" s="1322"/>
      <c r="E58" s="1324"/>
      <c r="F58" s="1324">
        <f t="shared" ref="F58:F64" si="2">E58*D58</f>
        <v>0</v>
      </c>
    </row>
    <row r="59" spans="1:9">
      <c r="A59" s="1322" t="s">
        <v>2689</v>
      </c>
      <c r="B59" s="1326" t="s">
        <v>1235</v>
      </c>
      <c r="C59" s="1323" t="s">
        <v>7</v>
      </c>
      <c r="D59" s="1322">
        <v>1</v>
      </c>
      <c r="E59" s="1324"/>
      <c r="F59" s="1324">
        <f t="shared" si="2"/>
        <v>0</v>
      </c>
      <c r="I59" s="22"/>
    </row>
    <row r="60" spans="1:9">
      <c r="A60" s="1322" t="s">
        <v>2690</v>
      </c>
      <c r="B60" s="1326" t="s">
        <v>1236</v>
      </c>
      <c r="C60" s="1323" t="s">
        <v>7</v>
      </c>
      <c r="D60" s="1322">
        <v>1</v>
      </c>
      <c r="E60" s="1324"/>
      <c r="F60" s="1324">
        <f t="shared" si="2"/>
        <v>0</v>
      </c>
      <c r="I60" s="22"/>
    </row>
    <row r="61" spans="1:9">
      <c r="A61" s="1322" t="s">
        <v>2691</v>
      </c>
      <c r="B61" s="1326" t="s">
        <v>1237</v>
      </c>
      <c r="C61" s="1323" t="s">
        <v>7</v>
      </c>
      <c r="D61" s="1322">
        <v>1</v>
      </c>
      <c r="E61" s="1324"/>
      <c r="F61" s="1324">
        <f t="shared" si="2"/>
        <v>0</v>
      </c>
      <c r="I61" s="22"/>
    </row>
    <row r="62" spans="1:9">
      <c r="A62" s="1322" t="s">
        <v>2692</v>
      </c>
      <c r="B62" s="1326" t="s">
        <v>1238</v>
      </c>
      <c r="C62" s="1323" t="s">
        <v>7</v>
      </c>
      <c r="D62" s="1322">
        <v>1</v>
      </c>
      <c r="E62" s="1324"/>
      <c r="F62" s="1324">
        <f t="shared" si="2"/>
        <v>0</v>
      </c>
      <c r="I62" s="22"/>
    </row>
    <row r="63" spans="1:9">
      <c r="A63" s="1322" t="s">
        <v>2693</v>
      </c>
      <c r="B63" s="1326" t="s">
        <v>1240</v>
      </c>
      <c r="C63" s="1323" t="s">
        <v>7</v>
      </c>
      <c r="D63" s="1322">
        <v>1</v>
      </c>
      <c r="E63" s="1324"/>
      <c r="F63" s="1324">
        <f t="shared" si="2"/>
        <v>0</v>
      </c>
      <c r="I63" s="22"/>
    </row>
    <row r="64" spans="1:9">
      <c r="A64" s="1322" t="s">
        <v>2694</v>
      </c>
      <c r="B64" s="1326" t="s">
        <v>1241</v>
      </c>
      <c r="C64" s="1323" t="s">
        <v>7</v>
      </c>
      <c r="D64" s="1322">
        <v>1</v>
      </c>
      <c r="E64" s="1324"/>
      <c r="F64" s="1334">
        <f t="shared" si="2"/>
        <v>0</v>
      </c>
      <c r="I64" s="22"/>
    </row>
    <row r="65" spans="1:10" ht="15" thickBot="1">
      <c r="A65" s="1330"/>
      <c r="B65" s="1331"/>
      <c r="C65" s="1332"/>
      <c r="D65" s="1333"/>
      <c r="E65" s="1334"/>
      <c r="F65" s="1342"/>
      <c r="I65" s="22"/>
    </row>
    <row r="66" spans="1:10" s="18" customFormat="1" ht="15.6" thickTop="1" thickBot="1">
      <c r="A66" s="1335"/>
      <c r="B66" s="1315" t="s">
        <v>137</v>
      </c>
      <c r="C66" s="1315"/>
      <c r="D66" s="1315"/>
      <c r="E66" s="1316"/>
      <c r="F66" s="1341">
        <f>SUM(F8:F64)</f>
        <v>0</v>
      </c>
      <c r="G66" s="19"/>
      <c r="H66" s="19"/>
      <c r="I66" s="19"/>
      <c r="J66" s="19"/>
    </row>
    <row r="67" spans="1:10" s="18" customFormat="1" ht="15.6" thickTop="1" thickBot="1">
      <c r="A67" s="1577" t="s">
        <v>1608</v>
      </c>
      <c r="B67" s="1577"/>
      <c r="C67" s="1577"/>
      <c r="D67" s="1577"/>
      <c r="E67" s="1577"/>
      <c r="F67" s="1577"/>
      <c r="G67" s="19"/>
      <c r="H67" s="19"/>
      <c r="I67" s="19"/>
      <c r="J67" s="19"/>
    </row>
    <row r="68" spans="1:10" s="18" customFormat="1" ht="15.6" thickTop="1" thickBot="1">
      <c r="A68" s="785" t="s">
        <v>39</v>
      </c>
      <c r="B68" s="1578" t="s">
        <v>5</v>
      </c>
      <c r="C68" s="1578"/>
      <c r="D68" s="1578"/>
      <c r="E68" s="786" t="s">
        <v>1607</v>
      </c>
      <c r="F68" s="869" t="s">
        <v>1606</v>
      </c>
      <c r="G68" s="19"/>
      <c r="H68" s="19"/>
      <c r="I68" s="19"/>
      <c r="J68" s="19"/>
    </row>
    <row r="69" spans="1:10" s="18" customFormat="1" ht="15" thickTop="1">
      <c r="A69" s="783">
        <v>1</v>
      </c>
      <c r="B69" s="1579" t="s">
        <v>107</v>
      </c>
      <c r="C69" s="1579"/>
      <c r="D69" s="1579"/>
      <c r="E69" s="783" t="s">
        <v>108</v>
      </c>
      <c r="F69" s="870">
        <f>F66</f>
        <v>0</v>
      </c>
      <c r="G69" s="19"/>
      <c r="H69" s="19"/>
      <c r="I69" s="19"/>
      <c r="J69" s="19"/>
    </row>
    <row r="70" spans="1:10" s="18" customFormat="1">
      <c r="A70" s="629"/>
      <c r="B70" s="1572"/>
      <c r="C70" s="1572"/>
      <c r="D70" s="1572"/>
      <c r="E70" s="629"/>
      <c r="F70" s="660"/>
      <c r="G70" s="19"/>
      <c r="H70" s="19"/>
      <c r="I70" s="19"/>
      <c r="J70" s="19"/>
    </row>
    <row r="71" spans="1:10" s="18" customFormat="1">
      <c r="A71" s="629"/>
      <c r="B71" s="1572"/>
      <c r="C71" s="1572"/>
      <c r="D71" s="1572"/>
      <c r="E71" s="629"/>
      <c r="F71" s="660"/>
      <c r="G71" s="19"/>
      <c r="H71" s="19"/>
      <c r="I71" s="19"/>
      <c r="J71" s="19"/>
    </row>
    <row r="72" spans="1:10" s="18" customFormat="1">
      <c r="A72" s="629"/>
      <c r="B72" s="1572"/>
      <c r="C72" s="1572"/>
      <c r="D72" s="1572"/>
      <c r="E72" s="629"/>
      <c r="F72" s="660"/>
      <c r="G72" s="19"/>
      <c r="H72" s="19"/>
      <c r="I72" s="19"/>
      <c r="J72" s="19"/>
    </row>
    <row r="73" spans="1:10" s="18" customFormat="1">
      <c r="A73" s="629"/>
      <c r="B73" s="1572"/>
      <c r="C73" s="1572"/>
      <c r="D73" s="1572"/>
      <c r="E73" s="629"/>
      <c r="F73" s="660"/>
      <c r="G73" s="19"/>
      <c r="H73" s="19"/>
      <c r="I73" s="19"/>
      <c r="J73" s="19"/>
    </row>
    <row r="74" spans="1:10" s="18" customFormat="1">
      <c r="A74" s="629"/>
      <c r="B74" s="1572"/>
      <c r="C74" s="1572"/>
      <c r="D74" s="1572"/>
      <c r="E74" s="629"/>
      <c r="F74" s="660"/>
      <c r="G74" s="19"/>
      <c r="H74" s="19"/>
      <c r="I74" s="19"/>
      <c r="J74" s="19"/>
    </row>
    <row r="75" spans="1:10" s="18" customFormat="1">
      <c r="A75" s="629"/>
      <c r="B75" s="1572"/>
      <c r="C75" s="1572"/>
      <c r="D75" s="1572"/>
      <c r="E75" s="629"/>
      <c r="F75" s="660"/>
      <c r="G75" s="19"/>
      <c r="H75" s="19"/>
      <c r="I75" s="19"/>
      <c r="J75" s="19"/>
    </row>
    <row r="76" spans="1:10" s="18" customFormat="1">
      <c r="A76" s="629"/>
      <c r="B76" s="1572"/>
      <c r="C76" s="1572"/>
      <c r="D76" s="1572"/>
      <c r="E76" s="629"/>
      <c r="F76" s="660"/>
      <c r="G76" s="19"/>
      <c r="H76" s="19"/>
      <c r="I76" s="19"/>
      <c r="J76" s="19"/>
    </row>
    <row r="77" spans="1:10" s="18" customFormat="1">
      <c r="A77" s="629"/>
      <c r="B77" s="1572"/>
      <c r="C77" s="1572"/>
      <c r="D77" s="1572"/>
      <c r="E77" s="629"/>
      <c r="F77" s="660"/>
      <c r="G77" s="19"/>
      <c r="H77" s="19"/>
      <c r="I77" s="19"/>
      <c r="J77" s="19"/>
    </row>
    <row r="78" spans="1:10" s="18" customFormat="1">
      <c r="A78" s="629"/>
      <c r="B78" s="1572"/>
      <c r="C78" s="1572"/>
      <c r="D78" s="1572"/>
      <c r="E78" s="629"/>
      <c r="F78" s="660"/>
      <c r="G78" s="19"/>
      <c r="H78" s="19"/>
      <c r="I78" s="19"/>
      <c r="J78" s="19"/>
    </row>
    <row r="79" spans="1:10" s="18" customFormat="1">
      <c r="A79" s="414"/>
      <c r="B79" s="1572"/>
      <c r="C79" s="1572"/>
      <c r="D79" s="1572"/>
      <c r="E79" s="653"/>
      <c r="F79" s="629"/>
      <c r="G79" s="19"/>
      <c r="H79" s="19"/>
      <c r="I79" s="19"/>
      <c r="J79" s="19"/>
    </row>
    <row r="80" spans="1:10" s="18" customFormat="1" ht="15" thickBot="1">
      <c r="A80" s="1309"/>
      <c r="B80" s="1573"/>
      <c r="C80" s="1573"/>
      <c r="D80" s="1573"/>
      <c r="E80" s="1038"/>
      <c r="F80" s="642"/>
      <c r="G80" s="19"/>
      <c r="H80" s="19"/>
      <c r="I80" s="19"/>
      <c r="J80" s="19"/>
    </row>
    <row r="81" spans="1:10" s="18" customFormat="1" ht="15.6" thickTop="1" thickBot="1">
      <c r="A81" s="1561" t="s">
        <v>109</v>
      </c>
      <c r="B81" s="1561"/>
      <c r="C81" s="1561"/>
      <c r="D81" s="1561"/>
      <c r="E81" s="1310"/>
      <c r="F81" s="579">
        <f>SUM(F69:F80)</f>
        <v>0</v>
      </c>
      <c r="G81" s="19"/>
      <c r="H81" s="19"/>
      <c r="I81" s="19"/>
      <c r="J81" s="19"/>
    </row>
    <row r="82" spans="1:10" s="18" customFormat="1" ht="15" thickTop="1">
      <c r="A82" s="19"/>
      <c r="B82" s="19"/>
      <c r="C82" s="20"/>
      <c r="D82" s="19"/>
      <c r="G82" s="19"/>
      <c r="H82" s="19"/>
      <c r="I82" s="19"/>
      <c r="J82" s="19"/>
    </row>
    <row r="83" spans="1:10" s="18" customFormat="1">
      <c r="A83" s="19"/>
      <c r="B83" s="19"/>
      <c r="C83" s="20"/>
      <c r="D83" s="19"/>
      <c r="G83" s="19"/>
      <c r="H83" s="19"/>
      <c r="I83" s="19"/>
      <c r="J83" s="19"/>
    </row>
    <row r="84" spans="1:10" s="18" customFormat="1">
      <c r="A84" s="19"/>
      <c r="B84" s="19"/>
      <c r="C84" s="20"/>
      <c r="D84" s="19"/>
      <c r="G84" s="19"/>
      <c r="H84" s="19"/>
      <c r="I84" s="19"/>
      <c r="J84" s="19"/>
    </row>
    <row r="85" spans="1:10" s="18" customFormat="1">
      <c r="A85" s="19"/>
      <c r="B85" s="19"/>
      <c r="C85" s="20"/>
      <c r="D85" s="19"/>
      <c r="G85" s="19"/>
      <c r="H85" s="19"/>
      <c r="I85" s="19"/>
      <c r="J85" s="19"/>
    </row>
    <row r="86" spans="1:10" s="18" customFormat="1">
      <c r="A86" s="19"/>
      <c r="B86" s="19"/>
      <c r="C86" s="20"/>
      <c r="D86" s="19"/>
      <c r="G86" s="19"/>
      <c r="H86" s="19"/>
      <c r="I86" s="19"/>
      <c r="J86" s="19"/>
    </row>
    <row r="87" spans="1:10" s="18" customFormat="1">
      <c r="A87" s="19"/>
      <c r="B87" s="19"/>
      <c r="C87" s="20"/>
      <c r="D87" s="19"/>
      <c r="G87" s="19"/>
      <c r="H87" s="19"/>
      <c r="I87" s="19"/>
      <c r="J87" s="19"/>
    </row>
    <row r="88" spans="1:10" s="18" customFormat="1">
      <c r="A88" s="19"/>
      <c r="B88" s="19"/>
      <c r="C88" s="20"/>
      <c r="D88" s="19"/>
      <c r="G88" s="19"/>
      <c r="H88" s="19"/>
      <c r="I88" s="19"/>
      <c r="J88" s="19"/>
    </row>
    <row r="89" spans="1:10" s="18" customFormat="1">
      <c r="A89" s="19"/>
      <c r="B89" s="19"/>
      <c r="C89" s="20"/>
      <c r="D89" s="19"/>
      <c r="G89" s="19"/>
      <c r="H89" s="19"/>
      <c r="I89" s="19"/>
      <c r="J89" s="19"/>
    </row>
    <row r="90" spans="1:10" s="18" customFormat="1">
      <c r="A90" s="19"/>
      <c r="B90" s="19"/>
      <c r="C90" s="20"/>
      <c r="D90" s="19"/>
      <c r="G90" s="19"/>
      <c r="H90" s="19"/>
      <c r="I90" s="19"/>
      <c r="J90" s="19"/>
    </row>
    <row r="91" spans="1:10" s="18" customFormat="1">
      <c r="A91" s="19"/>
      <c r="B91" s="19"/>
      <c r="C91" s="20"/>
      <c r="D91" s="19"/>
      <c r="G91" s="19"/>
      <c r="H91" s="19"/>
      <c r="I91" s="19"/>
      <c r="J91" s="19"/>
    </row>
    <row r="92" spans="1:10" s="18" customFormat="1">
      <c r="A92" s="19"/>
      <c r="B92" s="19"/>
      <c r="C92" s="20"/>
      <c r="D92" s="19"/>
      <c r="G92" s="19"/>
      <c r="H92" s="19"/>
      <c r="I92" s="19"/>
      <c r="J92" s="19"/>
    </row>
    <row r="93" spans="1:10" s="18" customFormat="1">
      <c r="A93" s="19"/>
      <c r="B93" s="19"/>
      <c r="C93" s="20"/>
      <c r="D93" s="19"/>
      <c r="G93" s="19"/>
      <c r="H93" s="19"/>
      <c r="I93" s="19"/>
      <c r="J93" s="19"/>
    </row>
    <row r="94" spans="1:10" s="18" customFormat="1">
      <c r="A94" s="19"/>
      <c r="B94" s="19"/>
      <c r="C94" s="20"/>
      <c r="D94" s="19"/>
      <c r="G94" s="19"/>
      <c r="H94" s="19"/>
      <c r="I94" s="19"/>
      <c r="J94" s="19"/>
    </row>
    <row r="95" spans="1:10" s="18" customFormat="1">
      <c r="A95" s="19"/>
      <c r="B95" s="19"/>
      <c r="C95" s="20"/>
      <c r="D95" s="19"/>
      <c r="G95" s="19"/>
      <c r="H95" s="19"/>
      <c r="I95" s="19"/>
      <c r="J95" s="19"/>
    </row>
    <row r="96" spans="1:10" s="18" customFormat="1">
      <c r="A96" s="19"/>
      <c r="B96" s="19"/>
      <c r="C96" s="20"/>
      <c r="D96" s="19"/>
      <c r="G96" s="19"/>
      <c r="H96" s="19"/>
      <c r="I96" s="19"/>
      <c r="J96" s="19"/>
    </row>
    <row r="97" spans="1:10" s="18" customFormat="1">
      <c r="A97" s="19"/>
      <c r="B97" s="19"/>
      <c r="C97" s="20"/>
      <c r="D97" s="19"/>
      <c r="G97" s="19"/>
      <c r="H97" s="19"/>
      <c r="I97" s="19"/>
      <c r="J97" s="19"/>
    </row>
    <row r="98" spans="1:10" s="18" customFormat="1">
      <c r="A98" s="19"/>
      <c r="B98" s="19"/>
      <c r="C98" s="20"/>
      <c r="D98" s="19"/>
      <c r="G98" s="19"/>
      <c r="H98" s="19"/>
      <c r="I98" s="19"/>
      <c r="J98" s="19"/>
    </row>
    <row r="99" spans="1:10" s="18" customFormat="1">
      <c r="A99" s="19"/>
      <c r="B99" s="19"/>
      <c r="C99" s="20"/>
      <c r="D99" s="19"/>
      <c r="G99" s="19"/>
      <c r="H99" s="19"/>
      <c r="I99" s="19"/>
      <c r="J99" s="19"/>
    </row>
    <row r="100" spans="1:10" s="18" customFormat="1">
      <c r="A100" s="19"/>
      <c r="B100" s="19"/>
      <c r="C100" s="20"/>
      <c r="D100" s="19"/>
      <c r="G100" s="19"/>
      <c r="H100" s="19"/>
      <c r="I100" s="19"/>
      <c r="J100" s="19"/>
    </row>
    <row r="101" spans="1:10" s="18" customFormat="1">
      <c r="A101" s="19"/>
      <c r="B101" s="19"/>
      <c r="C101" s="20"/>
      <c r="D101" s="19"/>
      <c r="G101" s="19"/>
      <c r="H101" s="19"/>
      <c r="I101" s="19"/>
      <c r="J101" s="19"/>
    </row>
    <row r="102" spans="1:10" s="18" customFormat="1">
      <c r="A102" s="19"/>
      <c r="B102" s="19"/>
      <c r="C102" s="20"/>
      <c r="D102" s="19"/>
      <c r="G102" s="19"/>
      <c r="H102" s="19"/>
      <c r="I102" s="19"/>
      <c r="J102" s="19"/>
    </row>
    <row r="103" spans="1:10" s="18" customFormat="1">
      <c r="A103" s="19"/>
      <c r="B103" s="19"/>
      <c r="C103" s="20"/>
      <c r="D103" s="19"/>
      <c r="G103" s="19"/>
      <c r="H103" s="19"/>
      <c r="I103" s="19"/>
      <c r="J103" s="19"/>
    </row>
    <row r="104" spans="1:10" s="18" customFormat="1">
      <c r="A104" s="19"/>
      <c r="B104" s="19"/>
      <c r="C104" s="20"/>
      <c r="D104" s="19"/>
      <c r="G104" s="19"/>
      <c r="H104" s="19"/>
      <c r="I104" s="19"/>
      <c r="J104" s="19"/>
    </row>
    <row r="105" spans="1:10" s="18" customFormat="1">
      <c r="A105" s="19"/>
      <c r="B105" s="19"/>
      <c r="C105" s="20"/>
      <c r="D105" s="19"/>
      <c r="G105" s="19"/>
      <c r="H105" s="19"/>
      <c r="I105" s="19"/>
      <c r="J105" s="19"/>
    </row>
    <row r="106" spans="1:10" s="18" customFormat="1">
      <c r="A106" s="19"/>
      <c r="B106" s="19"/>
      <c r="C106" s="20"/>
      <c r="D106" s="19"/>
      <c r="G106" s="19"/>
      <c r="H106" s="19"/>
      <c r="I106" s="19"/>
      <c r="J106" s="19"/>
    </row>
    <row r="107" spans="1:10" s="18" customFormat="1">
      <c r="A107" s="19"/>
      <c r="B107" s="19"/>
      <c r="C107" s="20"/>
      <c r="D107" s="19"/>
      <c r="G107" s="19"/>
      <c r="H107" s="19"/>
      <c r="I107" s="19"/>
      <c r="J107" s="19"/>
    </row>
    <row r="108" spans="1:10" s="18" customFormat="1">
      <c r="A108" s="19"/>
      <c r="B108" s="19"/>
      <c r="C108" s="20"/>
      <c r="D108" s="19"/>
      <c r="G108" s="19"/>
      <c r="H108" s="19"/>
      <c r="I108" s="19"/>
      <c r="J108" s="19"/>
    </row>
    <row r="109" spans="1:10" s="18" customFormat="1">
      <c r="A109" s="19"/>
      <c r="B109" s="19"/>
      <c r="C109" s="20"/>
      <c r="D109" s="19"/>
      <c r="G109" s="19"/>
      <c r="H109" s="19"/>
      <c r="I109" s="19"/>
      <c r="J109" s="19"/>
    </row>
    <row r="110" spans="1:10" s="18" customFormat="1">
      <c r="A110" s="19"/>
      <c r="B110" s="19"/>
      <c r="C110" s="20"/>
      <c r="D110" s="19"/>
      <c r="G110" s="19"/>
      <c r="H110" s="19"/>
      <c r="I110" s="19"/>
      <c r="J110" s="19"/>
    </row>
    <row r="111" spans="1:10" s="18" customFormat="1">
      <c r="A111" s="19"/>
      <c r="B111" s="19"/>
      <c r="C111" s="20"/>
      <c r="D111" s="19"/>
      <c r="G111" s="19"/>
      <c r="H111" s="19"/>
      <c r="I111" s="19"/>
      <c r="J111" s="19"/>
    </row>
    <row r="112" spans="1:10" s="18" customFormat="1">
      <c r="A112" s="19"/>
      <c r="B112" s="19"/>
      <c r="C112" s="20"/>
      <c r="D112" s="19"/>
      <c r="G112" s="19"/>
      <c r="H112" s="19"/>
      <c r="I112" s="19"/>
      <c r="J112" s="19"/>
    </row>
    <row r="113" spans="1:10" s="18" customFormat="1">
      <c r="A113" s="19"/>
      <c r="B113" s="19"/>
      <c r="C113" s="20"/>
      <c r="D113" s="19"/>
      <c r="G113" s="19"/>
      <c r="H113" s="19"/>
      <c r="I113" s="19"/>
      <c r="J113" s="19"/>
    </row>
    <row r="114" spans="1:10" s="18" customFormat="1">
      <c r="A114" s="19"/>
      <c r="B114" s="19"/>
      <c r="C114" s="20"/>
      <c r="D114" s="19"/>
      <c r="G114" s="19"/>
      <c r="H114" s="19"/>
      <c r="I114" s="19"/>
      <c r="J114" s="19"/>
    </row>
    <row r="115" spans="1:10" s="18" customFormat="1">
      <c r="A115" s="19"/>
      <c r="B115" s="19"/>
      <c r="C115" s="20"/>
      <c r="D115" s="19"/>
      <c r="G115" s="19"/>
      <c r="H115" s="19"/>
      <c r="I115" s="19"/>
      <c r="J115" s="19"/>
    </row>
    <row r="116" spans="1:10" s="18" customFormat="1">
      <c r="A116" s="19"/>
      <c r="B116" s="19"/>
      <c r="C116" s="20"/>
      <c r="D116" s="19"/>
      <c r="G116" s="19"/>
      <c r="H116" s="19"/>
      <c r="I116" s="19"/>
      <c r="J116" s="19"/>
    </row>
    <row r="117" spans="1:10" s="18" customFormat="1">
      <c r="A117" s="19"/>
      <c r="B117" s="19"/>
      <c r="C117" s="20"/>
      <c r="D117" s="19"/>
      <c r="G117" s="19"/>
      <c r="H117" s="19"/>
      <c r="I117" s="19"/>
      <c r="J117" s="19"/>
    </row>
    <row r="118" spans="1:10" s="18" customFormat="1">
      <c r="A118" s="19"/>
      <c r="B118" s="19"/>
      <c r="C118" s="20"/>
      <c r="D118" s="19"/>
      <c r="G118" s="19"/>
      <c r="H118" s="19"/>
      <c r="I118" s="19"/>
      <c r="J118" s="19"/>
    </row>
    <row r="119" spans="1:10" s="18" customFormat="1">
      <c r="A119" s="19"/>
      <c r="B119" s="19"/>
      <c r="C119" s="20"/>
      <c r="D119" s="19"/>
      <c r="G119" s="19"/>
      <c r="H119" s="19"/>
      <c r="I119" s="19"/>
      <c r="J119" s="19"/>
    </row>
    <row r="120" spans="1:10" s="18" customFormat="1">
      <c r="A120" s="19"/>
      <c r="B120" s="19"/>
      <c r="C120" s="20"/>
      <c r="D120" s="19"/>
      <c r="G120" s="19"/>
      <c r="H120" s="19"/>
      <c r="I120" s="19"/>
      <c r="J120" s="19"/>
    </row>
    <row r="121" spans="1:10" s="18" customFormat="1">
      <c r="A121" s="19"/>
      <c r="B121" s="19"/>
      <c r="C121" s="20"/>
      <c r="D121" s="19"/>
      <c r="G121" s="19"/>
      <c r="H121" s="19"/>
      <c r="I121" s="19"/>
      <c r="J121" s="19"/>
    </row>
    <row r="122" spans="1:10" s="18" customFormat="1">
      <c r="A122" s="19"/>
      <c r="B122" s="19"/>
      <c r="C122" s="20"/>
      <c r="D122" s="19"/>
      <c r="G122" s="19"/>
      <c r="H122" s="19"/>
      <c r="I122" s="19"/>
      <c r="J122" s="19"/>
    </row>
    <row r="123" spans="1:10" s="18" customFormat="1">
      <c r="A123" s="19"/>
      <c r="B123" s="19"/>
      <c r="C123" s="20"/>
      <c r="D123" s="19"/>
      <c r="G123" s="19"/>
      <c r="H123" s="19"/>
      <c r="I123" s="19"/>
      <c r="J123" s="19"/>
    </row>
    <row r="124" spans="1:10" s="18" customFormat="1">
      <c r="A124" s="19"/>
      <c r="B124" s="19"/>
      <c r="C124" s="20"/>
      <c r="D124" s="19"/>
      <c r="G124" s="19"/>
      <c r="H124" s="19"/>
      <c r="I124" s="19"/>
      <c r="J124" s="19"/>
    </row>
    <row r="125" spans="1:10" s="18" customFormat="1">
      <c r="A125" s="19"/>
      <c r="B125" s="19"/>
      <c r="C125" s="20"/>
      <c r="D125" s="19"/>
      <c r="G125" s="19"/>
      <c r="H125" s="19"/>
      <c r="I125" s="19"/>
      <c r="J125" s="19"/>
    </row>
    <row r="126" spans="1:10" s="18" customFormat="1">
      <c r="A126" s="19"/>
      <c r="B126" s="19"/>
      <c r="C126" s="20"/>
      <c r="D126" s="19"/>
      <c r="G126" s="19"/>
      <c r="H126" s="19"/>
      <c r="I126" s="19"/>
      <c r="J126" s="19"/>
    </row>
    <row r="127" spans="1:10" s="18" customFormat="1">
      <c r="A127" s="19"/>
      <c r="B127" s="19"/>
      <c r="C127" s="20"/>
      <c r="D127" s="19"/>
      <c r="G127" s="19"/>
      <c r="H127" s="19"/>
      <c r="I127" s="19"/>
      <c r="J127" s="19"/>
    </row>
    <row r="128" spans="1:10" s="18" customFormat="1">
      <c r="A128" s="19"/>
      <c r="B128" s="19"/>
      <c r="C128" s="20"/>
      <c r="D128" s="19"/>
      <c r="G128" s="19"/>
      <c r="H128" s="19"/>
      <c r="I128" s="19"/>
      <c r="J128" s="19"/>
    </row>
    <row r="129" spans="1:10" s="18" customFormat="1">
      <c r="A129" s="19"/>
      <c r="B129" s="19"/>
      <c r="C129" s="20"/>
      <c r="D129" s="19"/>
      <c r="G129" s="19"/>
      <c r="H129" s="19"/>
      <c r="I129" s="19"/>
      <c r="J129" s="19"/>
    </row>
    <row r="130" spans="1:10" s="18" customFormat="1">
      <c r="A130" s="19"/>
      <c r="B130" s="19"/>
      <c r="C130" s="20"/>
      <c r="D130" s="19"/>
      <c r="G130" s="19"/>
      <c r="H130" s="19"/>
      <c r="I130" s="19"/>
      <c r="J130" s="19"/>
    </row>
    <row r="131" spans="1:10" s="18" customFormat="1">
      <c r="A131" s="19"/>
      <c r="B131" s="19"/>
      <c r="C131" s="20"/>
      <c r="D131" s="19"/>
      <c r="G131" s="19"/>
      <c r="H131" s="19"/>
      <c r="I131" s="19"/>
      <c r="J131" s="19"/>
    </row>
    <row r="132" spans="1:10" s="18" customFormat="1">
      <c r="A132" s="19"/>
      <c r="B132" s="19"/>
      <c r="C132" s="20"/>
      <c r="D132" s="19"/>
      <c r="G132" s="19"/>
      <c r="H132" s="19"/>
      <c r="I132" s="19"/>
      <c r="J132" s="19"/>
    </row>
    <row r="133" spans="1:10" s="18" customFormat="1">
      <c r="A133" s="19"/>
      <c r="B133" s="19"/>
      <c r="C133" s="20"/>
      <c r="D133" s="19"/>
      <c r="G133" s="19"/>
      <c r="H133" s="19"/>
      <c r="I133" s="19"/>
      <c r="J133" s="19"/>
    </row>
    <row r="134" spans="1:10" s="18" customFormat="1">
      <c r="A134" s="19"/>
      <c r="B134" s="19"/>
      <c r="C134" s="20"/>
      <c r="D134" s="19"/>
      <c r="G134" s="19"/>
      <c r="H134" s="19"/>
      <c r="I134" s="19"/>
      <c r="J134" s="19"/>
    </row>
    <row r="135" spans="1:10" s="18" customFormat="1">
      <c r="A135" s="19"/>
      <c r="B135" s="19"/>
      <c r="C135" s="20"/>
      <c r="D135" s="19"/>
      <c r="G135" s="19"/>
      <c r="H135" s="19"/>
      <c r="I135" s="19"/>
      <c r="J135" s="19"/>
    </row>
    <row r="136" spans="1:10" s="18" customFormat="1">
      <c r="A136" s="19"/>
      <c r="B136" s="19"/>
      <c r="C136" s="20"/>
      <c r="D136" s="19"/>
      <c r="G136" s="19"/>
      <c r="H136" s="19"/>
      <c r="I136" s="19"/>
      <c r="J136" s="19"/>
    </row>
    <row r="137" spans="1:10" s="18" customFormat="1">
      <c r="A137" s="19"/>
      <c r="B137" s="19"/>
      <c r="C137" s="20"/>
      <c r="D137" s="19"/>
      <c r="G137" s="19"/>
      <c r="H137" s="19"/>
      <c r="I137" s="19"/>
      <c r="J137" s="19"/>
    </row>
    <row r="138" spans="1:10" s="18" customFormat="1">
      <c r="A138" s="19"/>
      <c r="B138" s="19"/>
      <c r="C138" s="20"/>
      <c r="D138" s="19"/>
      <c r="G138" s="19"/>
      <c r="H138" s="19"/>
      <c r="I138" s="19"/>
      <c r="J138" s="19"/>
    </row>
    <row r="139" spans="1:10" s="18" customFormat="1">
      <c r="A139" s="19"/>
      <c r="B139" s="19"/>
      <c r="C139" s="20"/>
      <c r="D139" s="19"/>
      <c r="G139" s="19"/>
      <c r="H139" s="19"/>
      <c r="I139" s="19"/>
      <c r="J139" s="19"/>
    </row>
    <row r="140" spans="1:10" s="18" customFormat="1">
      <c r="A140" s="19"/>
      <c r="B140" s="19"/>
      <c r="C140" s="20"/>
      <c r="D140" s="19"/>
      <c r="G140" s="19"/>
      <c r="H140" s="19"/>
      <c r="I140" s="19"/>
      <c r="J140" s="19"/>
    </row>
    <row r="141" spans="1:10" s="18" customFormat="1">
      <c r="A141" s="19"/>
      <c r="B141" s="19"/>
      <c r="C141" s="20"/>
      <c r="D141" s="19"/>
      <c r="G141" s="19"/>
      <c r="H141" s="19"/>
      <c r="I141" s="19"/>
      <c r="J141" s="19"/>
    </row>
    <row r="142" spans="1:10" s="18" customFormat="1">
      <c r="A142" s="19"/>
      <c r="B142" s="19"/>
      <c r="C142" s="20"/>
      <c r="D142" s="19"/>
      <c r="G142" s="19"/>
      <c r="H142" s="19"/>
      <c r="I142" s="19"/>
      <c r="J142" s="19"/>
    </row>
    <row r="143" spans="1:10" s="18" customFormat="1">
      <c r="A143" s="19"/>
      <c r="B143" s="19"/>
      <c r="C143" s="20"/>
      <c r="D143" s="19"/>
      <c r="G143" s="19"/>
      <c r="H143" s="19"/>
      <c r="I143" s="19"/>
      <c r="J143" s="19"/>
    </row>
    <row r="144" spans="1:10" s="18" customFormat="1">
      <c r="A144" s="19"/>
      <c r="B144" s="19"/>
      <c r="C144" s="20"/>
      <c r="D144" s="19"/>
      <c r="G144" s="19"/>
      <c r="H144" s="19"/>
      <c r="I144" s="19"/>
      <c r="J144" s="19"/>
    </row>
    <row r="145" spans="1:10" s="18" customFormat="1">
      <c r="A145" s="19"/>
      <c r="B145" s="19"/>
      <c r="C145" s="20"/>
      <c r="D145" s="19"/>
      <c r="G145" s="19"/>
      <c r="H145" s="19"/>
      <c r="I145" s="19"/>
      <c r="J145" s="19"/>
    </row>
    <row r="146" spans="1:10" s="18" customFormat="1">
      <c r="A146" s="19"/>
      <c r="B146" s="19"/>
      <c r="C146" s="20"/>
      <c r="D146" s="19"/>
      <c r="G146" s="19"/>
      <c r="H146" s="19"/>
      <c r="I146" s="19"/>
      <c r="J146" s="19"/>
    </row>
    <row r="147" spans="1:10" s="18" customFormat="1">
      <c r="A147" s="19"/>
      <c r="B147" s="19"/>
      <c r="C147" s="20"/>
      <c r="D147" s="19"/>
      <c r="G147" s="19"/>
      <c r="H147" s="19"/>
      <c r="I147" s="19"/>
      <c r="J147" s="19"/>
    </row>
    <row r="148" spans="1:10" s="18" customFormat="1">
      <c r="A148" s="19"/>
      <c r="B148" s="19"/>
      <c r="C148" s="20"/>
      <c r="D148" s="19"/>
      <c r="G148" s="19"/>
      <c r="H148" s="19"/>
      <c r="I148" s="19"/>
      <c r="J148" s="19"/>
    </row>
    <row r="149" spans="1:10" s="18" customFormat="1">
      <c r="A149" s="19"/>
      <c r="B149" s="19"/>
      <c r="C149" s="20"/>
      <c r="D149" s="19"/>
      <c r="G149" s="19"/>
      <c r="H149" s="19"/>
      <c r="I149" s="19"/>
      <c r="J149" s="19"/>
    </row>
    <row r="150" spans="1:10" s="18" customFormat="1">
      <c r="A150" s="19"/>
      <c r="B150" s="19"/>
      <c r="C150" s="20"/>
      <c r="D150" s="19"/>
      <c r="G150" s="19"/>
      <c r="H150" s="19"/>
      <c r="I150" s="19"/>
      <c r="J150" s="19"/>
    </row>
    <row r="151" spans="1:10" s="18" customFormat="1">
      <c r="A151" s="19"/>
      <c r="B151" s="19"/>
      <c r="C151" s="20"/>
      <c r="D151" s="19"/>
      <c r="G151" s="19"/>
      <c r="H151" s="19"/>
      <c r="I151" s="19"/>
      <c r="J151" s="19"/>
    </row>
    <row r="152" spans="1:10" s="18" customFormat="1">
      <c r="A152" s="19"/>
      <c r="B152" s="19"/>
      <c r="C152" s="20"/>
      <c r="D152" s="19"/>
      <c r="G152" s="19"/>
      <c r="H152" s="19"/>
      <c r="I152" s="19"/>
      <c r="J152" s="19"/>
    </row>
    <row r="153" spans="1:10" s="18" customFormat="1">
      <c r="A153" s="19"/>
      <c r="B153" s="19"/>
      <c r="C153" s="20"/>
      <c r="D153" s="19"/>
      <c r="G153" s="19"/>
      <c r="H153" s="19"/>
      <c r="I153" s="19"/>
      <c r="J153" s="19"/>
    </row>
    <row r="154" spans="1:10" s="18" customFormat="1">
      <c r="A154" s="19"/>
      <c r="B154" s="19"/>
      <c r="C154" s="20"/>
      <c r="D154" s="19"/>
      <c r="G154" s="19"/>
      <c r="H154" s="19"/>
      <c r="I154" s="19"/>
      <c r="J154" s="19"/>
    </row>
    <row r="155" spans="1:10" s="18" customFormat="1">
      <c r="A155" s="19"/>
      <c r="B155" s="19"/>
      <c r="C155" s="20"/>
      <c r="D155" s="19"/>
      <c r="G155" s="19"/>
      <c r="H155" s="19"/>
      <c r="I155" s="19"/>
      <c r="J155" s="19"/>
    </row>
    <row r="156" spans="1:10" s="18" customFormat="1">
      <c r="A156" s="19"/>
      <c r="B156" s="19"/>
      <c r="C156" s="20"/>
      <c r="D156" s="19"/>
      <c r="G156" s="19"/>
      <c r="H156" s="19"/>
      <c r="I156" s="19"/>
      <c r="J156" s="19"/>
    </row>
    <row r="157" spans="1:10" s="18" customFormat="1">
      <c r="A157" s="19"/>
      <c r="B157" s="19"/>
      <c r="C157" s="20"/>
      <c r="D157" s="19"/>
      <c r="G157" s="19"/>
      <c r="H157" s="19"/>
      <c r="I157" s="19"/>
      <c r="J157" s="19"/>
    </row>
    <row r="158" spans="1:10" s="18" customFormat="1">
      <c r="A158" s="19"/>
      <c r="B158" s="19"/>
      <c r="C158" s="20"/>
      <c r="D158" s="19"/>
      <c r="G158" s="19"/>
      <c r="H158" s="19"/>
      <c r="I158" s="19"/>
      <c r="J158" s="19"/>
    </row>
    <row r="159" spans="1:10" s="18" customFormat="1">
      <c r="A159" s="19"/>
      <c r="B159" s="19"/>
      <c r="C159" s="20"/>
      <c r="D159" s="19"/>
      <c r="G159" s="19"/>
      <c r="H159" s="19"/>
      <c r="I159" s="19"/>
      <c r="J159" s="19"/>
    </row>
    <row r="160" spans="1:10" s="18" customFormat="1">
      <c r="A160" s="19"/>
      <c r="B160" s="19"/>
      <c r="C160" s="20"/>
      <c r="D160" s="19"/>
      <c r="G160" s="19"/>
      <c r="H160" s="19"/>
      <c r="I160" s="19"/>
      <c r="J160" s="19"/>
    </row>
    <row r="161" spans="1:10" s="18" customFormat="1">
      <c r="A161" s="19"/>
      <c r="B161" s="19"/>
      <c r="C161" s="20"/>
      <c r="D161" s="19"/>
      <c r="G161" s="19"/>
      <c r="H161" s="19"/>
      <c r="I161" s="19"/>
      <c r="J161" s="19"/>
    </row>
    <row r="162" spans="1:10" s="18" customFormat="1">
      <c r="A162" s="19"/>
      <c r="B162" s="19"/>
      <c r="C162" s="20"/>
      <c r="D162" s="19"/>
      <c r="G162" s="19"/>
      <c r="H162" s="19"/>
      <c r="I162" s="19"/>
      <c r="J162" s="19"/>
    </row>
    <row r="163" spans="1:10" s="18" customFormat="1">
      <c r="A163" s="19"/>
      <c r="B163" s="19"/>
      <c r="C163" s="20"/>
      <c r="D163" s="19"/>
      <c r="G163" s="19"/>
      <c r="H163" s="19"/>
      <c r="I163" s="19"/>
      <c r="J163" s="19"/>
    </row>
    <row r="164" spans="1:10" s="18" customFormat="1">
      <c r="A164" s="19"/>
      <c r="B164" s="19"/>
      <c r="C164" s="20"/>
      <c r="D164" s="19"/>
      <c r="G164" s="19"/>
      <c r="H164" s="19"/>
      <c r="I164" s="19"/>
      <c r="J164" s="19"/>
    </row>
    <row r="165" spans="1:10" s="18" customFormat="1">
      <c r="A165" s="19"/>
      <c r="B165" s="19"/>
      <c r="C165" s="20"/>
      <c r="D165" s="19"/>
      <c r="G165" s="19"/>
      <c r="H165" s="19"/>
      <c r="I165" s="19"/>
      <c r="J165" s="19"/>
    </row>
    <row r="166" spans="1:10" s="18" customFormat="1">
      <c r="A166" s="19"/>
      <c r="B166" s="19"/>
      <c r="C166" s="20"/>
      <c r="D166" s="19"/>
      <c r="G166" s="19"/>
      <c r="H166" s="19"/>
      <c r="I166" s="19"/>
      <c r="J166" s="19"/>
    </row>
    <row r="167" spans="1:10" s="18" customFormat="1">
      <c r="A167" s="19"/>
      <c r="B167" s="19"/>
      <c r="C167" s="20"/>
      <c r="D167" s="19"/>
      <c r="G167" s="19"/>
      <c r="H167" s="19"/>
      <c r="I167" s="19"/>
      <c r="J167" s="19"/>
    </row>
    <row r="168" spans="1:10" s="18" customFormat="1">
      <c r="A168" s="19"/>
      <c r="B168" s="19"/>
      <c r="C168" s="20"/>
      <c r="D168" s="19"/>
      <c r="G168" s="19"/>
      <c r="H168" s="19"/>
      <c r="I168" s="19"/>
      <c r="J168" s="19"/>
    </row>
    <row r="169" spans="1:10" s="18" customFormat="1">
      <c r="A169" s="19"/>
      <c r="B169" s="19"/>
      <c r="C169" s="20"/>
      <c r="D169" s="19"/>
      <c r="G169" s="19"/>
      <c r="H169" s="19"/>
      <c r="I169" s="19"/>
      <c r="J169" s="19"/>
    </row>
    <row r="170" spans="1:10" s="18" customFormat="1">
      <c r="A170" s="19"/>
      <c r="B170" s="19"/>
      <c r="C170" s="20"/>
      <c r="D170" s="19"/>
      <c r="G170" s="19"/>
      <c r="H170" s="19"/>
      <c r="I170" s="19"/>
      <c r="J170" s="19"/>
    </row>
    <row r="171" spans="1:10" s="18" customFormat="1">
      <c r="A171" s="19"/>
      <c r="B171" s="19"/>
      <c r="C171" s="20"/>
      <c r="D171" s="19"/>
      <c r="G171" s="19"/>
      <c r="H171" s="19"/>
      <c r="I171" s="19"/>
      <c r="J171" s="19"/>
    </row>
    <row r="172" spans="1:10" s="18" customFormat="1">
      <c r="A172" s="19"/>
      <c r="B172" s="19"/>
      <c r="C172" s="20"/>
      <c r="D172" s="19"/>
      <c r="G172" s="19"/>
      <c r="H172" s="19"/>
      <c r="I172" s="19"/>
      <c r="J172" s="19"/>
    </row>
    <row r="173" spans="1:10" s="18" customFormat="1">
      <c r="A173" s="19"/>
      <c r="B173" s="19"/>
      <c r="C173" s="20"/>
      <c r="D173" s="19"/>
      <c r="G173" s="19"/>
      <c r="H173" s="19"/>
      <c r="I173" s="19"/>
      <c r="J173" s="19"/>
    </row>
    <row r="174" spans="1:10" s="18" customFormat="1">
      <c r="A174" s="19"/>
      <c r="B174" s="19"/>
      <c r="C174" s="20"/>
      <c r="D174" s="19"/>
      <c r="G174" s="19"/>
      <c r="H174" s="19"/>
      <c r="I174" s="19"/>
      <c r="J174" s="19"/>
    </row>
    <row r="175" spans="1:10" s="18" customFormat="1">
      <c r="A175" s="19"/>
      <c r="B175" s="19"/>
      <c r="C175" s="20"/>
      <c r="D175" s="19"/>
      <c r="G175" s="19"/>
      <c r="H175" s="19"/>
      <c r="I175" s="19"/>
      <c r="J175" s="19"/>
    </row>
    <row r="176" spans="1:10" s="18" customFormat="1">
      <c r="A176" s="19"/>
      <c r="B176" s="19"/>
      <c r="C176" s="20"/>
      <c r="D176" s="19"/>
      <c r="G176" s="19"/>
      <c r="H176" s="19"/>
      <c r="I176" s="19"/>
      <c r="J176" s="19"/>
    </row>
    <row r="177" spans="1:10" s="18" customFormat="1">
      <c r="A177" s="19"/>
      <c r="B177" s="19"/>
      <c r="C177" s="20"/>
      <c r="D177" s="19"/>
      <c r="G177" s="19"/>
      <c r="H177" s="19"/>
      <c r="I177" s="19"/>
      <c r="J177" s="19"/>
    </row>
    <row r="178" spans="1:10" s="18" customFormat="1">
      <c r="A178" s="19"/>
      <c r="B178" s="19"/>
      <c r="C178" s="20"/>
      <c r="D178" s="19"/>
      <c r="G178" s="19"/>
      <c r="H178" s="19"/>
      <c r="I178" s="19"/>
      <c r="J178" s="19"/>
    </row>
    <row r="179" spans="1:10" s="18" customFormat="1">
      <c r="A179" s="19"/>
      <c r="B179" s="19"/>
      <c r="C179" s="20"/>
      <c r="D179" s="19"/>
      <c r="G179" s="19"/>
      <c r="H179" s="19"/>
      <c r="I179" s="19"/>
      <c r="J179" s="19"/>
    </row>
    <row r="180" spans="1:10" s="18" customFormat="1">
      <c r="A180" s="19"/>
      <c r="B180" s="19"/>
      <c r="C180" s="20"/>
      <c r="D180" s="19"/>
      <c r="G180" s="19"/>
      <c r="H180" s="19"/>
      <c r="I180" s="19"/>
      <c r="J180" s="19"/>
    </row>
    <row r="181" spans="1:10" s="18" customFormat="1">
      <c r="A181" s="19"/>
      <c r="B181" s="19"/>
      <c r="C181" s="20"/>
      <c r="D181" s="19"/>
      <c r="G181" s="19"/>
      <c r="H181" s="19"/>
      <c r="I181" s="19"/>
      <c r="J181" s="19"/>
    </row>
    <row r="182" spans="1:10" s="18" customFormat="1">
      <c r="A182" s="19"/>
      <c r="B182" s="19"/>
      <c r="C182" s="20"/>
      <c r="D182" s="19"/>
      <c r="G182" s="19"/>
      <c r="H182" s="19"/>
      <c r="I182" s="19"/>
      <c r="J182" s="19"/>
    </row>
    <row r="183" spans="1:10" s="18" customFormat="1">
      <c r="A183" s="19"/>
      <c r="B183" s="19"/>
      <c r="C183" s="20"/>
      <c r="D183" s="19"/>
      <c r="G183" s="19"/>
      <c r="H183" s="19"/>
      <c r="I183" s="19"/>
      <c r="J183" s="19"/>
    </row>
    <row r="184" spans="1:10" s="18" customFormat="1">
      <c r="A184" s="19"/>
      <c r="B184" s="19"/>
      <c r="C184" s="20"/>
      <c r="D184" s="19"/>
      <c r="G184" s="19"/>
      <c r="H184" s="19"/>
      <c r="I184" s="19"/>
      <c r="J184" s="19"/>
    </row>
    <row r="185" spans="1:10" s="18" customFormat="1">
      <c r="A185" s="19"/>
      <c r="B185" s="19"/>
      <c r="C185" s="20"/>
      <c r="D185" s="19"/>
      <c r="G185" s="19"/>
      <c r="H185" s="19"/>
      <c r="I185" s="19"/>
      <c r="J185" s="19"/>
    </row>
    <row r="186" spans="1:10" s="18" customFormat="1">
      <c r="A186" s="19"/>
      <c r="B186" s="19"/>
      <c r="C186" s="20"/>
      <c r="D186" s="19"/>
      <c r="G186" s="19"/>
      <c r="H186" s="19"/>
      <c r="I186" s="19"/>
      <c r="J186" s="19"/>
    </row>
    <row r="187" spans="1:10" s="18" customFormat="1">
      <c r="A187" s="19"/>
      <c r="B187" s="19"/>
      <c r="C187" s="20"/>
      <c r="D187" s="19"/>
      <c r="G187" s="19"/>
      <c r="H187" s="19"/>
      <c r="I187" s="19"/>
      <c r="J187" s="19"/>
    </row>
    <row r="188" spans="1:10" s="18" customFormat="1">
      <c r="A188" s="19"/>
      <c r="B188" s="19"/>
      <c r="C188" s="20"/>
      <c r="D188" s="19"/>
      <c r="G188" s="19"/>
      <c r="H188" s="19"/>
      <c r="I188" s="19"/>
      <c r="J188" s="19"/>
    </row>
    <row r="189" spans="1:10" s="18" customFormat="1">
      <c r="A189" s="19"/>
      <c r="B189" s="19"/>
      <c r="C189" s="20"/>
      <c r="D189" s="19"/>
      <c r="G189" s="19"/>
      <c r="H189" s="19"/>
      <c r="I189" s="19"/>
      <c r="J189" s="19"/>
    </row>
    <row r="190" spans="1:10" s="18" customFormat="1">
      <c r="A190" s="19"/>
      <c r="B190" s="19"/>
      <c r="C190" s="20"/>
      <c r="D190" s="19"/>
      <c r="G190" s="19"/>
      <c r="H190" s="19"/>
      <c r="I190" s="19"/>
      <c r="J190" s="19"/>
    </row>
    <row r="191" spans="1:10" s="18" customFormat="1">
      <c r="A191" s="19"/>
      <c r="B191" s="19"/>
      <c r="C191" s="20"/>
      <c r="D191" s="19"/>
      <c r="G191" s="19"/>
      <c r="H191" s="19"/>
      <c r="I191" s="19"/>
      <c r="J191" s="19"/>
    </row>
    <row r="192" spans="1:10" s="18" customFormat="1">
      <c r="A192" s="19"/>
      <c r="B192" s="19"/>
      <c r="C192" s="20"/>
      <c r="D192" s="19"/>
      <c r="G192" s="19"/>
      <c r="H192" s="19"/>
      <c r="I192" s="19"/>
      <c r="J192" s="19"/>
    </row>
    <row r="193" spans="1:10" s="18" customFormat="1">
      <c r="A193" s="19"/>
      <c r="B193" s="19"/>
      <c r="C193" s="20"/>
      <c r="D193" s="19"/>
      <c r="G193" s="19"/>
      <c r="H193" s="19"/>
      <c r="I193" s="19"/>
      <c r="J193" s="19"/>
    </row>
    <row r="194" spans="1:10" s="18" customFormat="1">
      <c r="A194" s="19"/>
      <c r="B194" s="19"/>
      <c r="C194" s="20"/>
      <c r="D194" s="19"/>
      <c r="G194" s="19"/>
      <c r="H194" s="19"/>
      <c r="I194" s="19"/>
      <c r="J194" s="19"/>
    </row>
    <row r="195" spans="1:10" s="18" customFormat="1">
      <c r="A195" s="19"/>
      <c r="B195" s="19"/>
      <c r="C195" s="20"/>
      <c r="D195" s="19"/>
      <c r="G195" s="19"/>
      <c r="H195" s="19"/>
      <c r="I195" s="19"/>
      <c r="J195" s="19"/>
    </row>
    <row r="196" spans="1:10" s="18" customFormat="1">
      <c r="A196" s="19"/>
      <c r="B196" s="19"/>
      <c r="C196" s="20"/>
      <c r="D196" s="19"/>
      <c r="G196" s="19"/>
      <c r="H196" s="19"/>
      <c r="I196" s="19"/>
      <c r="J196" s="19"/>
    </row>
    <row r="197" spans="1:10" s="18" customFormat="1">
      <c r="A197" s="19"/>
      <c r="B197" s="19"/>
      <c r="C197" s="20"/>
      <c r="D197" s="19"/>
      <c r="G197" s="19"/>
      <c r="H197" s="19"/>
      <c r="I197" s="19"/>
      <c r="J197" s="19"/>
    </row>
    <row r="198" spans="1:10" s="18" customFormat="1">
      <c r="A198" s="19"/>
      <c r="B198" s="19"/>
      <c r="C198" s="20"/>
      <c r="D198" s="19"/>
      <c r="G198" s="19"/>
      <c r="H198" s="19"/>
      <c r="I198" s="19"/>
      <c r="J198" s="19"/>
    </row>
    <row r="199" spans="1:10" s="18" customFormat="1">
      <c r="A199" s="19"/>
      <c r="B199" s="19"/>
      <c r="C199" s="20"/>
      <c r="D199" s="19"/>
      <c r="G199" s="19"/>
      <c r="H199" s="19"/>
      <c r="I199" s="19"/>
      <c r="J199" s="19"/>
    </row>
    <row r="200" spans="1:10" s="18" customFormat="1">
      <c r="A200" s="19"/>
      <c r="B200" s="19"/>
      <c r="C200" s="20"/>
      <c r="D200" s="19"/>
      <c r="G200" s="19"/>
      <c r="H200" s="19"/>
      <c r="I200" s="19"/>
      <c r="J200" s="19"/>
    </row>
    <row r="201" spans="1:10" s="18" customFormat="1">
      <c r="A201" s="19"/>
      <c r="B201" s="19"/>
      <c r="C201" s="20"/>
      <c r="D201" s="19"/>
      <c r="G201" s="19"/>
      <c r="H201" s="19"/>
      <c r="I201" s="19"/>
      <c r="J201" s="19"/>
    </row>
    <row r="202" spans="1:10" s="18" customFormat="1">
      <c r="A202" s="19"/>
      <c r="B202" s="19"/>
      <c r="C202" s="20"/>
      <c r="D202" s="19"/>
      <c r="G202" s="19"/>
      <c r="H202" s="19"/>
      <c r="I202" s="19"/>
      <c r="J202" s="19"/>
    </row>
    <row r="203" spans="1:10" s="18" customFormat="1">
      <c r="A203" s="19"/>
      <c r="B203" s="19"/>
      <c r="C203" s="20"/>
      <c r="D203" s="19"/>
      <c r="G203" s="19"/>
      <c r="H203" s="19"/>
      <c r="I203" s="19"/>
      <c r="J203" s="19"/>
    </row>
    <row r="204" spans="1:10" s="18" customFormat="1">
      <c r="A204" s="19"/>
      <c r="B204" s="19"/>
      <c r="C204" s="20"/>
      <c r="D204" s="19"/>
      <c r="G204" s="19"/>
      <c r="H204" s="19"/>
      <c r="I204" s="19"/>
      <c r="J204" s="19"/>
    </row>
    <row r="205" spans="1:10" s="18" customFormat="1">
      <c r="A205" s="19"/>
      <c r="B205" s="19"/>
      <c r="C205" s="20"/>
      <c r="D205" s="19"/>
      <c r="G205" s="19"/>
      <c r="H205" s="19"/>
      <c r="I205" s="19"/>
      <c r="J205" s="19"/>
    </row>
    <row r="206" spans="1:10" s="18" customFormat="1">
      <c r="A206" s="19"/>
      <c r="B206" s="19"/>
      <c r="C206" s="20"/>
      <c r="D206" s="19"/>
      <c r="G206" s="19"/>
      <c r="H206" s="19"/>
      <c r="I206" s="19"/>
      <c r="J206" s="19"/>
    </row>
    <row r="207" spans="1:10" s="18" customFormat="1">
      <c r="A207" s="19"/>
      <c r="B207" s="19"/>
      <c r="C207" s="20"/>
      <c r="D207" s="19"/>
      <c r="G207" s="19"/>
      <c r="H207" s="19"/>
      <c r="I207" s="19"/>
      <c r="J207" s="19"/>
    </row>
    <row r="208" spans="1:10" s="18" customFormat="1">
      <c r="A208" s="19"/>
      <c r="B208" s="19"/>
      <c r="C208" s="20"/>
      <c r="D208" s="19"/>
      <c r="G208" s="19"/>
      <c r="H208" s="19"/>
      <c r="I208" s="19"/>
      <c r="J208" s="19"/>
    </row>
    <row r="209" spans="1:10" s="18" customFormat="1">
      <c r="A209" s="19"/>
      <c r="B209" s="19"/>
      <c r="C209" s="20"/>
      <c r="D209" s="19"/>
      <c r="G209" s="19"/>
      <c r="H209" s="19"/>
      <c r="I209" s="19"/>
      <c r="J209" s="19"/>
    </row>
    <row r="210" spans="1:10" s="18" customFormat="1">
      <c r="A210" s="19"/>
      <c r="B210" s="19"/>
      <c r="C210" s="20"/>
      <c r="D210" s="19"/>
      <c r="G210" s="19"/>
      <c r="H210" s="19"/>
      <c r="I210" s="19"/>
      <c r="J210" s="19"/>
    </row>
    <row r="211" spans="1:10" s="18" customFormat="1">
      <c r="A211" s="19"/>
      <c r="B211" s="19"/>
      <c r="C211" s="20"/>
      <c r="D211" s="19"/>
      <c r="G211" s="19"/>
      <c r="H211" s="19"/>
      <c r="I211" s="19"/>
      <c r="J211" s="19"/>
    </row>
    <row r="212" spans="1:10" s="18" customFormat="1">
      <c r="A212" s="19"/>
      <c r="B212" s="19"/>
      <c r="C212" s="20"/>
      <c r="D212" s="19"/>
      <c r="G212" s="19"/>
      <c r="H212" s="19"/>
      <c r="I212" s="19"/>
      <c r="J212" s="19"/>
    </row>
    <row r="213" spans="1:10" s="18" customFormat="1">
      <c r="A213" s="19"/>
      <c r="B213" s="19"/>
      <c r="C213" s="20"/>
      <c r="D213" s="19"/>
      <c r="G213" s="19"/>
      <c r="H213" s="19"/>
      <c r="I213" s="19"/>
      <c r="J213" s="19"/>
    </row>
    <row r="214" spans="1:10" s="18" customFormat="1">
      <c r="A214" s="19"/>
      <c r="B214" s="19"/>
      <c r="C214" s="20"/>
      <c r="D214" s="19"/>
      <c r="G214" s="19"/>
      <c r="H214" s="19"/>
      <c r="I214" s="19"/>
      <c r="J214" s="19"/>
    </row>
    <row r="215" spans="1:10" s="18" customFormat="1">
      <c r="A215" s="19"/>
      <c r="B215" s="19"/>
      <c r="C215" s="20"/>
      <c r="D215" s="19"/>
      <c r="G215" s="19"/>
      <c r="H215" s="19"/>
      <c r="I215" s="19"/>
      <c r="J215" s="19"/>
    </row>
    <row r="216" spans="1:10" s="18" customFormat="1">
      <c r="A216" s="19"/>
      <c r="B216" s="19"/>
      <c r="C216" s="20"/>
      <c r="D216" s="19"/>
      <c r="G216" s="19"/>
      <c r="H216" s="19"/>
      <c r="I216" s="19"/>
      <c r="J216" s="19"/>
    </row>
    <row r="217" spans="1:10" s="18" customFormat="1">
      <c r="A217" s="19"/>
      <c r="B217" s="19"/>
      <c r="C217" s="20"/>
      <c r="D217" s="19"/>
      <c r="G217" s="19"/>
      <c r="H217" s="19"/>
      <c r="I217" s="19"/>
      <c r="J217" s="19"/>
    </row>
    <row r="218" spans="1:10" s="18" customFormat="1">
      <c r="A218" s="19"/>
      <c r="B218" s="19"/>
      <c r="C218" s="20"/>
      <c r="D218" s="19"/>
      <c r="G218" s="19"/>
      <c r="H218" s="19"/>
      <c r="I218" s="19"/>
      <c r="J218" s="19"/>
    </row>
    <row r="219" spans="1:10" s="18" customFormat="1">
      <c r="A219" s="19"/>
      <c r="B219" s="19"/>
      <c r="C219" s="20"/>
      <c r="D219" s="19"/>
      <c r="G219" s="19"/>
      <c r="H219" s="19"/>
      <c r="I219" s="19"/>
      <c r="J219" s="19"/>
    </row>
    <row r="220" spans="1:10" s="18" customFormat="1">
      <c r="A220" s="19"/>
      <c r="B220" s="19"/>
      <c r="C220" s="20"/>
      <c r="D220" s="19"/>
      <c r="G220" s="19"/>
      <c r="H220" s="19"/>
      <c r="I220" s="19"/>
      <c r="J220" s="19"/>
    </row>
    <row r="221" spans="1:10" s="18" customFormat="1">
      <c r="A221" s="19"/>
      <c r="B221" s="19"/>
      <c r="C221" s="20"/>
      <c r="D221" s="19"/>
      <c r="G221" s="19"/>
      <c r="H221" s="19"/>
      <c r="I221" s="19"/>
      <c r="J221" s="19"/>
    </row>
    <row r="222" spans="1:10" s="18" customFormat="1">
      <c r="A222" s="19"/>
      <c r="B222" s="19"/>
      <c r="C222" s="20"/>
      <c r="D222" s="19"/>
      <c r="G222" s="19"/>
      <c r="H222" s="19"/>
      <c r="I222" s="19"/>
      <c r="J222" s="19"/>
    </row>
    <row r="223" spans="1:10" s="18" customFormat="1">
      <c r="A223" s="19"/>
      <c r="B223" s="19"/>
      <c r="C223" s="20"/>
      <c r="D223" s="19"/>
      <c r="G223" s="19"/>
      <c r="H223" s="19"/>
      <c r="I223" s="19"/>
      <c r="J223" s="19"/>
    </row>
    <row r="224" spans="1:10" s="18" customFormat="1">
      <c r="A224" s="19"/>
      <c r="B224" s="19"/>
      <c r="C224" s="20"/>
      <c r="D224" s="19"/>
      <c r="G224" s="19"/>
      <c r="H224" s="19"/>
      <c r="I224" s="19"/>
      <c r="J224" s="19"/>
    </row>
    <row r="225" spans="1:10" s="18" customFormat="1">
      <c r="A225" s="19"/>
      <c r="B225" s="19"/>
      <c r="C225" s="20"/>
      <c r="D225" s="19"/>
      <c r="G225" s="19"/>
      <c r="H225" s="19"/>
      <c r="I225" s="19"/>
      <c r="J225" s="19"/>
    </row>
    <row r="226" spans="1:10" s="18" customFormat="1">
      <c r="A226" s="19"/>
      <c r="B226" s="19"/>
      <c r="C226" s="20"/>
      <c r="D226" s="19"/>
      <c r="G226" s="19"/>
      <c r="H226" s="19"/>
      <c r="I226" s="19"/>
      <c r="J226" s="19"/>
    </row>
    <row r="227" spans="1:10" s="18" customFormat="1">
      <c r="A227" s="19"/>
      <c r="B227" s="19"/>
      <c r="C227" s="20"/>
      <c r="D227" s="19"/>
      <c r="G227" s="19"/>
      <c r="H227" s="19"/>
      <c r="I227" s="19"/>
      <c r="J227" s="19"/>
    </row>
    <row r="228" spans="1:10" s="18" customFormat="1">
      <c r="A228" s="19"/>
      <c r="B228" s="19"/>
      <c r="C228" s="20"/>
      <c r="D228" s="19"/>
      <c r="G228" s="19"/>
      <c r="H228" s="19"/>
      <c r="I228" s="19"/>
      <c r="J228" s="19"/>
    </row>
    <row r="229" spans="1:10" s="18" customFormat="1">
      <c r="A229" s="19"/>
      <c r="B229" s="19"/>
      <c r="C229" s="20"/>
      <c r="D229" s="19"/>
      <c r="G229" s="19"/>
      <c r="H229" s="19"/>
      <c r="I229" s="19"/>
      <c r="J229" s="19"/>
    </row>
    <row r="230" spans="1:10" s="18" customFormat="1">
      <c r="A230" s="19"/>
      <c r="B230" s="19"/>
      <c r="C230" s="20"/>
      <c r="D230" s="19"/>
      <c r="G230" s="19"/>
      <c r="H230" s="19"/>
      <c r="I230" s="19"/>
      <c r="J230" s="19"/>
    </row>
    <row r="231" spans="1:10" s="18" customFormat="1">
      <c r="A231" s="19"/>
      <c r="B231" s="19"/>
      <c r="C231" s="20"/>
      <c r="D231" s="19"/>
      <c r="G231" s="19"/>
      <c r="H231" s="19"/>
      <c r="I231" s="19"/>
      <c r="J231" s="19"/>
    </row>
    <row r="232" spans="1:10" s="18" customFormat="1">
      <c r="A232" s="19"/>
      <c r="B232" s="19"/>
      <c r="C232" s="20"/>
      <c r="D232" s="19"/>
      <c r="G232" s="19"/>
      <c r="H232" s="19"/>
      <c r="I232" s="19"/>
      <c r="J232" s="19"/>
    </row>
    <row r="233" spans="1:10" s="18" customFormat="1">
      <c r="A233" s="19"/>
      <c r="B233" s="19"/>
      <c r="C233" s="20"/>
      <c r="D233" s="19"/>
      <c r="G233" s="19"/>
      <c r="H233" s="19"/>
      <c r="I233" s="19"/>
      <c r="J233" s="19"/>
    </row>
    <row r="234" spans="1:10" s="18" customFormat="1">
      <c r="A234" s="19"/>
      <c r="B234" s="19"/>
      <c r="C234" s="20"/>
      <c r="D234" s="19"/>
      <c r="G234" s="19"/>
      <c r="H234" s="19"/>
      <c r="I234" s="19"/>
      <c r="J234" s="19"/>
    </row>
    <row r="235" spans="1:10" s="18" customFormat="1">
      <c r="A235" s="19"/>
      <c r="B235" s="19"/>
      <c r="C235" s="20"/>
      <c r="D235" s="19"/>
      <c r="G235" s="19"/>
      <c r="H235" s="19"/>
      <c r="I235" s="19"/>
      <c r="J235" s="19"/>
    </row>
    <row r="236" spans="1:10" s="18" customFormat="1">
      <c r="A236" s="19"/>
      <c r="B236" s="19"/>
      <c r="C236" s="20"/>
      <c r="D236" s="19"/>
      <c r="G236" s="19"/>
      <c r="H236" s="19"/>
      <c r="I236" s="19"/>
      <c r="J236" s="19"/>
    </row>
    <row r="237" spans="1:10" s="18" customFormat="1">
      <c r="A237" s="19"/>
      <c r="B237" s="19"/>
      <c r="C237" s="20"/>
      <c r="D237" s="19"/>
      <c r="G237" s="19"/>
      <c r="H237" s="19"/>
      <c r="I237" s="19"/>
      <c r="J237" s="19"/>
    </row>
    <row r="238" spans="1:10" s="18" customFormat="1">
      <c r="A238" s="19"/>
      <c r="B238" s="19"/>
      <c r="C238" s="20"/>
      <c r="D238" s="19"/>
      <c r="G238" s="19"/>
      <c r="H238" s="19"/>
      <c r="I238" s="19"/>
      <c r="J238" s="19"/>
    </row>
    <row r="239" spans="1:10" s="18" customFormat="1">
      <c r="A239" s="19"/>
      <c r="B239" s="19"/>
      <c r="C239" s="20"/>
      <c r="D239" s="19"/>
      <c r="G239" s="19"/>
      <c r="H239" s="19"/>
      <c r="I239" s="19"/>
      <c r="J239" s="19"/>
    </row>
    <row r="240" spans="1:10" s="18" customFormat="1">
      <c r="A240" s="19"/>
      <c r="B240" s="19"/>
      <c r="C240" s="20"/>
      <c r="D240" s="19"/>
      <c r="G240" s="19"/>
      <c r="H240" s="19"/>
      <c r="I240" s="19"/>
      <c r="J240" s="19"/>
    </row>
    <row r="241" spans="1:10" s="18" customFormat="1">
      <c r="A241" s="19"/>
      <c r="B241" s="19"/>
      <c r="C241" s="20"/>
      <c r="D241" s="19"/>
      <c r="G241" s="19"/>
      <c r="H241" s="19"/>
      <c r="I241" s="19"/>
      <c r="J241" s="19"/>
    </row>
    <row r="242" spans="1:10" s="18" customFormat="1">
      <c r="A242" s="19"/>
      <c r="B242" s="19"/>
      <c r="C242" s="20"/>
      <c r="D242" s="19"/>
      <c r="G242" s="19"/>
      <c r="H242" s="19"/>
      <c r="I242" s="19"/>
      <c r="J242" s="19"/>
    </row>
    <row r="243" spans="1:10" s="18" customFormat="1">
      <c r="A243" s="19"/>
      <c r="B243" s="19"/>
      <c r="C243" s="20"/>
      <c r="D243" s="19"/>
      <c r="G243" s="19"/>
      <c r="H243" s="19"/>
      <c r="I243" s="19"/>
      <c r="J243" s="19"/>
    </row>
    <row r="244" spans="1:10" s="18" customFormat="1">
      <c r="A244" s="19"/>
      <c r="B244" s="19"/>
      <c r="C244" s="20"/>
      <c r="D244" s="19"/>
      <c r="G244" s="19"/>
      <c r="H244" s="19"/>
      <c r="I244" s="19"/>
      <c r="J244" s="19"/>
    </row>
    <row r="245" spans="1:10" s="18" customFormat="1">
      <c r="A245" s="19"/>
      <c r="B245" s="19"/>
      <c r="C245" s="20"/>
      <c r="D245" s="19"/>
      <c r="G245" s="19"/>
      <c r="H245" s="19"/>
      <c r="I245" s="19"/>
      <c r="J245" s="19"/>
    </row>
    <row r="246" spans="1:10" s="18" customFormat="1">
      <c r="A246" s="19"/>
      <c r="B246" s="19"/>
      <c r="C246" s="20"/>
      <c r="D246" s="19"/>
      <c r="G246" s="19"/>
      <c r="H246" s="19"/>
      <c r="I246" s="19"/>
      <c r="J246" s="19"/>
    </row>
    <row r="247" spans="1:10" s="18" customFormat="1">
      <c r="A247" s="19"/>
      <c r="B247" s="19"/>
      <c r="C247" s="20"/>
      <c r="D247" s="19"/>
      <c r="G247" s="19"/>
      <c r="H247" s="19"/>
      <c r="I247" s="19"/>
      <c r="J247" s="19"/>
    </row>
    <row r="248" spans="1:10" s="18" customFormat="1">
      <c r="A248" s="19"/>
      <c r="B248" s="19"/>
      <c r="C248" s="20"/>
      <c r="D248" s="19"/>
      <c r="G248" s="19"/>
      <c r="H248" s="19"/>
      <c r="I248" s="19"/>
      <c r="J248" s="19"/>
    </row>
    <row r="249" spans="1:10" s="18" customFormat="1">
      <c r="A249" s="19"/>
      <c r="B249" s="19"/>
      <c r="C249" s="20"/>
      <c r="D249" s="19"/>
      <c r="G249" s="19"/>
      <c r="H249" s="19"/>
      <c r="I249" s="19"/>
      <c r="J249" s="19"/>
    </row>
    <row r="250" spans="1:10" s="18" customFormat="1">
      <c r="A250" s="19"/>
      <c r="B250" s="19"/>
      <c r="C250" s="20"/>
      <c r="D250" s="19"/>
      <c r="G250" s="19"/>
      <c r="H250" s="19"/>
      <c r="I250" s="19"/>
      <c r="J250" s="19"/>
    </row>
    <row r="251" spans="1:10" s="18" customFormat="1">
      <c r="A251" s="19"/>
      <c r="B251" s="19"/>
      <c r="C251" s="20"/>
      <c r="D251" s="19"/>
      <c r="G251" s="19"/>
      <c r="H251" s="19"/>
      <c r="I251" s="19"/>
      <c r="J251" s="19"/>
    </row>
    <row r="252" spans="1:10" s="18" customFormat="1">
      <c r="A252" s="19"/>
      <c r="B252" s="19"/>
      <c r="C252" s="20"/>
      <c r="D252" s="19"/>
      <c r="G252" s="19"/>
      <c r="H252" s="19"/>
      <c r="I252" s="19"/>
      <c r="J252" s="19"/>
    </row>
    <row r="253" spans="1:10" s="18" customFormat="1">
      <c r="A253" s="19"/>
      <c r="B253" s="19"/>
      <c r="C253" s="20"/>
      <c r="D253" s="19"/>
      <c r="G253" s="19"/>
      <c r="H253" s="19"/>
      <c r="I253" s="19"/>
      <c r="J253" s="19"/>
    </row>
    <row r="254" spans="1:10" s="18" customFormat="1">
      <c r="A254" s="19"/>
      <c r="B254" s="19"/>
      <c r="C254" s="20"/>
      <c r="D254" s="19"/>
      <c r="G254" s="19"/>
      <c r="H254" s="19"/>
      <c r="I254" s="19"/>
      <c r="J254" s="19"/>
    </row>
    <row r="255" spans="1:10" s="18" customFormat="1">
      <c r="A255" s="19"/>
      <c r="B255" s="19"/>
      <c r="C255" s="20"/>
      <c r="D255" s="19"/>
      <c r="G255" s="19"/>
      <c r="H255" s="19"/>
      <c r="I255" s="19"/>
      <c r="J255" s="19"/>
    </row>
    <row r="256" spans="1:10" s="18" customFormat="1">
      <c r="A256" s="19"/>
      <c r="B256" s="19"/>
      <c r="C256" s="20"/>
      <c r="D256" s="19"/>
      <c r="G256" s="19"/>
      <c r="H256" s="19"/>
      <c r="I256" s="19"/>
      <c r="J256" s="19"/>
    </row>
    <row r="257" spans="1:10" s="18" customFormat="1">
      <c r="A257" s="19"/>
      <c r="B257" s="19"/>
      <c r="C257" s="20"/>
      <c r="D257" s="19"/>
      <c r="G257" s="19"/>
      <c r="H257" s="19"/>
      <c r="I257" s="19"/>
      <c r="J257" s="19"/>
    </row>
    <row r="258" spans="1:10" s="18" customFormat="1">
      <c r="A258" s="19"/>
      <c r="B258" s="19"/>
      <c r="C258" s="20"/>
      <c r="D258" s="19"/>
      <c r="G258" s="19"/>
      <c r="H258" s="19"/>
      <c r="I258" s="19"/>
      <c r="J258" s="19"/>
    </row>
    <row r="259" spans="1:10" s="18" customFormat="1">
      <c r="A259" s="19"/>
      <c r="B259" s="19"/>
      <c r="C259" s="20"/>
      <c r="D259" s="19"/>
      <c r="G259" s="19"/>
      <c r="H259" s="19"/>
      <c r="I259" s="19"/>
      <c r="J259" s="19"/>
    </row>
    <row r="260" spans="1:10" s="18" customFormat="1">
      <c r="A260" s="19"/>
      <c r="B260" s="19"/>
      <c r="C260" s="20"/>
      <c r="D260" s="19"/>
      <c r="G260" s="19"/>
      <c r="H260" s="19"/>
      <c r="I260" s="19"/>
      <c r="J260" s="19"/>
    </row>
    <row r="261" spans="1:10" s="18" customFormat="1">
      <c r="A261" s="19"/>
      <c r="B261" s="19"/>
      <c r="C261" s="20"/>
      <c r="D261" s="19"/>
      <c r="G261" s="19"/>
      <c r="H261" s="19"/>
      <c r="I261" s="19"/>
      <c r="J261" s="19"/>
    </row>
    <row r="262" spans="1:10" s="18" customFormat="1">
      <c r="A262" s="19"/>
      <c r="B262" s="19"/>
      <c r="C262" s="20"/>
      <c r="D262" s="19"/>
      <c r="G262" s="19"/>
      <c r="H262" s="19"/>
      <c r="I262" s="19"/>
      <c r="J262" s="19"/>
    </row>
    <row r="263" spans="1:10" s="18" customFormat="1">
      <c r="A263" s="19"/>
      <c r="B263" s="19"/>
      <c r="C263" s="20"/>
      <c r="D263" s="19"/>
      <c r="G263" s="19"/>
      <c r="H263" s="19"/>
      <c r="I263" s="19"/>
      <c r="J263" s="19"/>
    </row>
    <row r="264" spans="1:10" s="18" customFormat="1">
      <c r="A264" s="19"/>
      <c r="B264" s="19"/>
      <c r="C264" s="20"/>
      <c r="D264" s="19"/>
      <c r="G264" s="19"/>
      <c r="H264" s="19"/>
      <c r="I264" s="19"/>
      <c r="J264" s="19"/>
    </row>
    <row r="265" spans="1:10" s="18" customFormat="1">
      <c r="A265" s="19"/>
      <c r="B265" s="19"/>
      <c r="C265" s="20"/>
      <c r="D265" s="19"/>
      <c r="G265" s="19"/>
      <c r="H265" s="19"/>
      <c r="I265" s="19"/>
      <c r="J265" s="19"/>
    </row>
    <row r="266" spans="1:10" s="18" customFormat="1">
      <c r="A266" s="19"/>
      <c r="B266" s="19"/>
      <c r="C266" s="20"/>
      <c r="D266" s="19"/>
      <c r="G266" s="19"/>
      <c r="H266" s="19"/>
      <c r="I266" s="19"/>
      <c r="J266" s="19"/>
    </row>
    <row r="267" spans="1:10" s="18" customFormat="1">
      <c r="A267" s="19"/>
      <c r="B267" s="19"/>
      <c r="C267" s="20"/>
      <c r="D267" s="19"/>
      <c r="G267" s="19"/>
      <c r="H267" s="19"/>
      <c r="I267" s="19"/>
      <c r="J267" s="19"/>
    </row>
    <row r="268" spans="1:10" s="18" customFormat="1">
      <c r="A268" s="19"/>
      <c r="B268" s="19"/>
      <c r="C268" s="20"/>
      <c r="D268" s="19"/>
      <c r="G268" s="19"/>
      <c r="H268" s="19"/>
      <c r="I268" s="19"/>
      <c r="J268" s="19"/>
    </row>
    <row r="269" spans="1:10" s="18" customFormat="1">
      <c r="A269" s="19"/>
      <c r="B269" s="19"/>
      <c r="C269" s="20"/>
      <c r="D269" s="19"/>
      <c r="G269" s="19"/>
      <c r="H269" s="19"/>
      <c r="I269" s="19"/>
      <c r="J269" s="19"/>
    </row>
    <row r="270" spans="1:10" s="18" customFormat="1">
      <c r="A270" s="19"/>
      <c r="B270" s="19"/>
      <c r="C270" s="20"/>
      <c r="D270" s="19"/>
      <c r="G270" s="19"/>
      <c r="H270" s="19"/>
      <c r="I270" s="19"/>
      <c r="J270" s="19"/>
    </row>
    <row r="271" spans="1:10" s="18" customFormat="1">
      <c r="A271" s="19"/>
      <c r="B271" s="19"/>
      <c r="C271" s="20"/>
      <c r="D271" s="19"/>
      <c r="G271" s="19"/>
      <c r="H271" s="19"/>
      <c r="I271" s="19"/>
      <c r="J271" s="19"/>
    </row>
    <row r="272" spans="1:10" s="18" customFormat="1">
      <c r="A272" s="19"/>
      <c r="B272" s="19"/>
      <c r="C272" s="20"/>
      <c r="D272" s="19"/>
      <c r="G272" s="19"/>
      <c r="H272" s="19"/>
      <c r="I272" s="19"/>
      <c r="J272" s="19"/>
    </row>
    <row r="273" spans="1:10" s="18" customFormat="1">
      <c r="A273" s="19"/>
      <c r="B273" s="19"/>
      <c r="C273" s="20"/>
      <c r="D273" s="19"/>
      <c r="G273" s="19"/>
      <c r="H273" s="19"/>
      <c r="I273" s="19"/>
      <c r="J273" s="19"/>
    </row>
    <row r="274" spans="1:10" s="18" customFormat="1">
      <c r="A274" s="19"/>
      <c r="B274" s="19"/>
      <c r="C274" s="20"/>
      <c r="D274" s="19"/>
      <c r="G274" s="19"/>
      <c r="H274" s="19"/>
      <c r="I274" s="19"/>
      <c r="J274" s="19"/>
    </row>
    <row r="275" spans="1:10" s="18" customFormat="1">
      <c r="A275" s="19"/>
      <c r="B275" s="19"/>
      <c r="C275" s="20"/>
      <c r="D275" s="19"/>
      <c r="G275" s="19"/>
      <c r="H275" s="19"/>
      <c r="I275" s="19"/>
      <c r="J275" s="19"/>
    </row>
    <row r="276" spans="1:10" s="18" customFormat="1">
      <c r="A276" s="19"/>
      <c r="B276" s="19"/>
      <c r="C276" s="20"/>
      <c r="D276" s="19"/>
      <c r="G276" s="19"/>
      <c r="H276" s="19"/>
      <c r="I276" s="19"/>
      <c r="J276" s="19"/>
    </row>
    <row r="277" spans="1:10" s="18" customFormat="1">
      <c r="A277" s="19"/>
      <c r="B277" s="19"/>
      <c r="C277" s="20"/>
      <c r="D277" s="19"/>
      <c r="G277" s="19"/>
      <c r="H277" s="19"/>
      <c r="I277" s="19"/>
      <c r="J277" s="19"/>
    </row>
    <row r="278" spans="1:10" s="18" customFormat="1">
      <c r="A278" s="19"/>
      <c r="B278" s="19"/>
      <c r="C278" s="20"/>
      <c r="D278" s="19"/>
      <c r="G278" s="19"/>
      <c r="H278" s="19"/>
      <c r="I278" s="19"/>
      <c r="J278" s="19"/>
    </row>
    <row r="279" spans="1:10" s="18" customFormat="1">
      <c r="A279" s="19"/>
      <c r="B279" s="19"/>
      <c r="C279" s="20"/>
      <c r="D279" s="19"/>
      <c r="G279" s="19"/>
      <c r="H279" s="19"/>
      <c r="I279" s="19"/>
      <c r="J279" s="19"/>
    </row>
    <row r="280" spans="1:10" s="18" customFormat="1">
      <c r="A280" s="19"/>
      <c r="B280" s="19"/>
      <c r="C280" s="20"/>
      <c r="D280" s="19"/>
      <c r="G280" s="19"/>
      <c r="H280" s="19"/>
      <c r="I280" s="19"/>
      <c r="J280" s="19"/>
    </row>
    <row r="281" spans="1:10" s="18" customFormat="1">
      <c r="A281" s="19"/>
      <c r="B281" s="19"/>
      <c r="C281" s="20"/>
      <c r="D281" s="19"/>
      <c r="G281" s="19"/>
      <c r="H281" s="19"/>
      <c r="I281" s="19"/>
      <c r="J281" s="19"/>
    </row>
    <row r="282" spans="1:10" s="18" customFormat="1">
      <c r="A282" s="19"/>
      <c r="B282" s="19"/>
      <c r="C282" s="20"/>
      <c r="D282" s="19"/>
      <c r="G282" s="19"/>
      <c r="H282" s="19"/>
      <c r="I282" s="19"/>
      <c r="J282" s="19"/>
    </row>
    <row r="283" spans="1:10" s="18" customFormat="1">
      <c r="A283" s="19"/>
      <c r="B283" s="19"/>
      <c r="C283" s="20"/>
      <c r="D283" s="19"/>
      <c r="G283" s="19"/>
      <c r="H283" s="19"/>
      <c r="I283" s="19"/>
      <c r="J283" s="19"/>
    </row>
    <row r="284" spans="1:10" s="18" customFormat="1">
      <c r="A284" s="19"/>
      <c r="B284" s="19"/>
      <c r="C284" s="20"/>
      <c r="D284" s="19"/>
      <c r="G284" s="19"/>
      <c r="H284" s="19"/>
      <c r="I284" s="19"/>
      <c r="J284" s="19"/>
    </row>
    <row r="285" spans="1:10" s="18" customFormat="1">
      <c r="A285" s="19"/>
      <c r="B285" s="19"/>
      <c r="C285" s="20"/>
      <c r="D285" s="19"/>
      <c r="G285" s="19"/>
      <c r="H285" s="19"/>
      <c r="I285" s="19"/>
      <c r="J285" s="19"/>
    </row>
    <row r="286" spans="1:10" s="18" customFormat="1">
      <c r="A286" s="19"/>
      <c r="B286" s="19"/>
      <c r="C286" s="20"/>
      <c r="D286" s="19"/>
      <c r="G286" s="19"/>
      <c r="H286" s="19"/>
      <c r="I286" s="19"/>
      <c r="J286" s="19"/>
    </row>
    <row r="287" spans="1:10" s="18" customFormat="1">
      <c r="A287" s="19"/>
      <c r="B287" s="19"/>
      <c r="C287" s="20"/>
      <c r="D287" s="19"/>
      <c r="G287" s="19"/>
      <c r="H287" s="19"/>
      <c r="I287" s="19"/>
      <c r="J287" s="19"/>
    </row>
    <row r="288" spans="1:10" s="18" customFormat="1">
      <c r="A288" s="19"/>
      <c r="B288" s="19"/>
      <c r="C288" s="20"/>
      <c r="D288" s="19"/>
      <c r="G288" s="19"/>
      <c r="H288" s="19"/>
      <c r="I288" s="19"/>
      <c r="J288" s="19"/>
    </row>
    <row r="289" spans="1:10" s="18" customFormat="1">
      <c r="A289" s="19"/>
      <c r="B289" s="19"/>
      <c r="C289" s="20"/>
      <c r="D289" s="19"/>
      <c r="G289" s="19"/>
      <c r="H289" s="19"/>
      <c r="I289" s="19"/>
      <c r="J289" s="19"/>
    </row>
    <row r="290" spans="1:10" s="18" customFormat="1">
      <c r="A290" s="19"/>
      <c r="B290" s="19"/>
      <c r="C290" s="20"/>
      <c r="D290" s="19"/>
      <c r="G290" s="19"/>
      <c r="H290" s="19"/>
      <c r="I290" s="19"/>
      <c r="J290" s="19"/>
    </row>
    <row r="291" spans="1:10" s="18" customFormat="1">
      <c r="A291" s="19"/>
      <c r="B291" s="19"/>
      <c r="C291" s="20"/>
      <c r="D291" s="19"/>
      <c r="G291" s="19"/>
      <c r="H291" s="19"/>
      <c r="I291" s="19"/>
      <c r="J291" s="19"/>
    </row>
    <row r="292" spans="1:10" s="18" customFormat="1">
      <c r="A292" s="19"/>
      <c r="B292" s="19"/>
      <c r="C292" s="20"/>
      <c r="D292" s="19"/>
      <c r="G292" s="19"/>
      <c r="H292" s="19"/>
      <c r="I292" s="19"/>
      <c r="J292" s="19"/>
    </row>
    <row r="293" spans="1:10" s="18" customFormat="1">
      <c r="A293" s="19"/>
      <c r="B293" s="19"/>
      <c r="C293" s="20"/>
      <c r="D293" s="19"/>
      <c r="G293" s="19"/>
      <c r="H293" s="19"/>
      <c r="I293" s="19"/>
      <c r="J293" s="19"/>
    </row>
    <row r="294" spans="1:10" s="18" customFormat="1">
      <c r="A294" s="19"/>
      <c r="B294" s="19"/>
      <c r="C294" s="20"/>
      <c r="D294" s="19"/>
      <c r="G294" s="19"/>
      <c r="H294" s="19"/>
      <c r="I294" s="19"/>
      <c r="J294" s="19"/>
    </row>
    <row r="295" spans="1:10" s="18" customFormat="1">
      <c r="A295" s="19"/>
      <c r="B295" s="19"/>
      <c r="C295" s="20"/>
      <c r="D295" s="19"/>
      <c r="G295" s="19"/>
      <c r="H295" s="19"/>
      <c r="I295" s="19"/>
      <c r="J295" s="19"/>
    </row>
    <row r="296" spans="1:10" s="18" customFormat="1">
      <c r="A296" s="19"/>
      <c r="B296" s="19"/>
      <c r="C296" s="20"/>
      <c r="D296" s="19"/>
      <c r="G296" s="19"/>
      <c r="H296" s="19"/>
      <c r="I296" s="19"/>
      <c r="J296" s="19"/>
    </row>
    <row r="297" spans="1:10" s="18" customFormat="1">
      <c r="A297" s="19"/>
      <c r="B297" s="19"/>
      <c r="C297" s="20"/>
      <c r="D297" s="19"/>
      <c r="G297" s="19"/>
      <c r="H297" s="19"/>
      <c r="I297" s="19"/>
      <c r="J297" s="19"/>
    </row>
    <row r="298" spans="1:10" s="18" customFormat="1">
      <c r="A298" s="19"/>
      <c r="B298" s="19"/>
      <c r="C298" s="20"/>
      <c r="D298" s="19"/>
      <c r="G298" s="19"/>
      <c r="H298" s="19"/>
      <c r="I298" s="19"/>
      <c r="J298" s="19"/>
    </row>
    <row r="299" spans="1:10" s="18" customFormat="1">
      <c r="A299" s="19"/>
      <c r="B299" s="19"/>
      <c r="C299" s="20"/>
      <c r="D299" s="19"/>
      <c r="G299" s="19"/>
      <c r="H299" s="19"/>
      <c r="I299" s="19"/>
      <c r="J299" s="19"/>
    </row>
    <row r="300" spans="1:10" s="18" customFormat="1">
      <c r="A300" s="19"/>
      <c r="B300" s="19"/>
      <c r="C300" s="20"/>
      <c r="D300" s="19"/>
      <c r="G300" s="19"/>
      <c r="H300" s="19"/>
      <c r="I300" s="19"/>
      <c r="J300" s="19"/>
    </row>
    <row r="301" spans="1:10" s="18" customFormat="1">
      <c r="A301" s="19"/>
      <c r="B301" s="19"/>
      <c r="C301" s="20"/>
      <c r="D301" s="19"/>
      <c r="G301" s="19"/>
      <c r="H301" s="19"/>
      <c r="I301" s="19"/>
      <c r="J301" s="19"/>
    </row>
    <row r="302" spans="1:10" s="18" customFormat="1">
      <c r="A302" s="19"/>
      <c r="B302" s="19"/>
      <c r="C302" s="20"/>
      <c r="D302" s="19"/>
      <c r="G302" s="19"/>
      <c r="H302" s="19"/>
      <c r="I302" s="19"/>
      <c r="J302" s="19"/>
    </row>
    <row r="303" spans="1:10" s="18" customFormat="1">
      <c r="A303" s="19"/>
      <c r="B303" s="19"/>
      <c r="C303" s="20"/>
      <c r="D303" s="19"/>
      <c r="G303" s="19"/>
      <c r="H303" s="19"/>
      <c r="I303" s="19"/>
      <c r="J303" s="19"/>
    </row>
    <row r="304" spans="1:10" s="18" customFormat="1">
      <c r="A304" s="19"/>
      <c r="B304" s="19"/>
      <c r="C304" s="20"/>
      <c r="D304" s="19"/>
      <c r="G304" s="19"/>
      <c r="H304" s="19"/>
      <c r="I304" s="19"/>
      <c r="J304" s="19"/>
    </row>
    <row r="305" spans="1:10" s="18" customFormat="1">
      <c r="A305" s="19"/>
      <c r="B305" s="19"/>
      <c r="C305" s="20"/>
      <c r="D305" s="19"/>
      <c r="G305" s="19"/>
      <c r="H305" s="19"/>
      <c r="I305" s="19"/>
      <c r="J305" s="19"/>
    </row>
    <row r="306" spans="1:10" s="18" customFormat="1">
      <c r="A306" s="19"/>
      <c r="B306" s="19"/>
      <c r="C306" s="20"/>
      <c r="D306" s="19"/>
      <c r="G306" s="19"/>
      <c r="H306" s="19"/>
      <c r="I306" s="19"/>
      <c r="J306" s="19"/>
    </row>
    <row r="307" spans="1:10" s="18" customFormat="1">
      <c r="A307" s="19"/>
      <c r="B307" s="19"/>
      <c r="C307" s="20"/>
      <c r="D307" s="19"/>
      <c r="G307" s="19"/>
      <c r="H307" s="19"/>
      <c r="I307" s="19"/>
      <c r="J307" s="19"/>
    </row>
    <row r="308" spans="1:10" s="18" customFormat="1">
      <c r="A308" s="19"/>
      <c r="B308" s="19"/>
      <c r="C308" s="20"/>
      <c r="D308" s="19"/>
      <c r="G308" s="19"/>
      <c r="H308" s="19"/>
      <c r="I308" s="19"/>
      <c r="J308" s="19"/>
    </row>
    <row r="309" spans="1:10" s="18" customFormat="1">
      <c r="A309" s="19"/>
      <c r="B309" s="19"/>
      <c r="C309" s="20"/>
      <c r="D309" s="19"/>
      <c r="G309" s="19"/>
      <c r="H309" s="19"/>
      <c r="I309" s="19"/>
      <c r="J309" s="19"/>
    </row>
    <row r="310" spans="1:10" s="18" customFormat="1">
      <c r="A310" s="19"/>
      <c r="B310" s="19"/>
      <c r="C310" s="20"/>
      <c r="D310" s="19"/>
      <c r="G310" s="19"/>
      <c r="H310" s="19"/>
      <c r="I310" s="19"/>
      <c r="J310" s="19"/>
    </row>
    <row r="311" spans="1:10" s="18" customFormat="1">
      <c r="A311" s="19"/>
      <c r="B311" s="19"/>
      <c r="C311" s="20"/>
      <c r="D311" s="19"/>
      <c r="G311" s="19"/>
      <c r="H311" s="19"/>
      <c r="I311" s="19"/>
      <c r="J311" s="19"/>
    </row>
    <row r="312" spans="1:10" s="18" customFormat="1">
      <c r="A312" s="19"/>
      <c r="B312" s="19"/>
      <c r="C312" s="20"/>
      <c r="D312" s="19"/>
      <c r="G312" s="19"/>
      <c r="H312" s="19"/>
      <c r="I312" s="19"/>
      <c r="J312" s="19"/>
    </row>
    <row r="313" spans="1:10" s="18" customFormat="1">
      <c r="A313" s="19"/>
      <c r="B313" s="19"/>
      <c r="C313" s="20"/>
      <c r="D313" s="19"/>
      <c r="G313" s="19"/>
      <c r="H313" s="19"/>
      <c r="I313" s="19"/>
      <c r="J313" s="19"/>
    </row>
    <row r="314" spans="1:10" s="18" customFormat="1">
      <c r="A314" s="19"/>
      <c r="B314" s="19"/>
      <c r="C314" s="20"/>
      <c r="D314" s="19"/>
      <c r="G314" s="19"/>
      <c r="H314" s="19"/>
      <c r="I314" s="19"/>
      <c r="J314" s="19"/>
    </row>
    <row r="315" spans="1:10" s="18" customFormat="1">
      <c r="A315" s="19"/>
      <c r="B315" s="19"/>
      <c r="C315" s="20"/>
      <c r="D315" s="19"/>
      <c r="G315" s="19"/>
      <c r="H315" s="19"/>
      <c r="I315" s="19"/>
      <c r="J315" s="19"/>
    </row>
    <row r="316" spans="1:10" s="18" customFormat="1">
      <c r="A316" s="19"/>
      <c r="B316" s="19"/>
      <c r="C316" s="20"/>
      <c r="D316" s="19"/>
      <c r="G316" s="19"/>
      <c r="H316" s="19"/>
      <c r="I316" s="19"/>
      <c r="J316" s="19"/>
    </row>
    <row r="317" spans="1:10" s="18" customFormat="1">
      <c r="A317" s="19"/>
      <c r="B317" s="19"/>
      <c r="C317" s="20"/>
      <c r="D317" s="19"/>
      <c r="G317" s="19"/>
      <c r="H317" s="19"/>
      <c r="I317" s="19"/>
      <c r="J317" s="19"/>
    </row>
    <row r="318" spans="1:10" s="18" customFormat="1">
      <c r="A318" s="19"/>
      <c r="B318" s="19"/>
      <c r="C318" s="20"/>
      <c r="D318" s="19"/>
      <c r="G318" s="19"/>
      <c r="H318" s="19"/>
      <c r="I318" s="19"/>
      <c r="J318" s="19"/>
    </row>
    <row r="319" spans="1:10" s="18" customFormat="1">
      <c r="A319" s="19"/>
      <c r="B319" s="19"/>
      <c r="C319" s="20"/>
      <c r="D319" s="19"/>
      <c r="G319" s="19"/>
      <c r="H319" s="19"/>
      <c r="I319" s="19"/>
      <c r="J319" s="19"/>
    </row>
    <row r="320" spans="1:10" s="18" customFormat="1">
      <c r="A320" s="19"/>
      <c r="B320" s="19"/>
      <c r="C320" s="20"/>
      <c r="D320" s="19"/>
      <c r="G320" s="19"/>
      <c r="H320" s="19"/>
      <c r="I320" s="19"/>
      <c r="J320" s="19"/>
    </row>
    <row r="321" spans="1:10" s="18" customFormat="1">
      <c r="A321" s="19"/>
      <c r="B321" s="19"/>
      <c r="C321" s="20"/>
      <c r="D321" s="19"/>
      <c r="G321" s="19"/>
      <c r="H321" s="19"/>
      <c r="I321" s="19"/>
      <c r="J321" s="19"/>
    </row>
    <row r="322" spans="1:10" s="18" customFormat="1">
      <c r="A322" s="19"/>
      <c r="B322" s="19"/>
      <c r="C322" s="20"/>
      <c r="D322" s="19"/>
      <c r="G322" s="19"/>
      <c r="H322" s="19"/>
      <c r="I322" s="19"/>
      <c r="J322" s="19"/>
    </row>
    <row r="323" spans="1:10" s="18" customFormat="1">
      <c r="A323" s="19"/>
      <c r="B323" s="19"/>
      <c r="C323" s="20"/>
      <c r="D323" s="19"/>
      <c r="G323" s="19"/>
      <c r="H323" s="19"/>
      <c r="I323" s="19"/>
      <c r="J323" s="19"/>
    </row>
    <row r="324" spans="1:10" s="18" customFormat="1">
      <c r="A324" s="19"/>
      <c r="B324" s="19"/>
      <c r="C324" s="20"/>
      <c r="D324" s="19"/>
      <c r="G324" s="19"/>
      <c r="H324" s="19"/>
      <c r="I324" s="19"/>
      <c r="J324" s="19"/>
    </row>
    <row r="325" spans="1:10" s="18" customFormat="1">
      <c r="A325" s="19"/>
      <c r="B325" s="19"/>
      <c r="C325" s="20"/>
      <c r="D325" s="19"/>
      <c r="G325" s="19"/>
      <c r="H325" s="19"/>
      <c r="I325" s="19"/>
      <c r="J325" s="19"/>
    </row>
    <row r="326" spans="1:10" s="18" customFormat="1">
      <c r="A326" s="19"/>
      <c r="B326" s="19"/>
      <c r="C326" s="20"/>
      <c r="D326" s="19"/>
      <c r="G326" s="19"/>
      <c r="H326" s="19"/>
      <c r="I326" s="19"/>
      <c r="J326" s="19"/>
    </row>
    <row r="327" spans="1:10" s="18" customFormat="1">
      <c r="A327" s="19"/>
      <c r="B327" s="19"/>
      <c r="C327" s="20"/>
      <c r="D327" s="19"/>
      <c r="G327" s="19"/>
      <c r="H327" s="19"/>
      <c r="I327" s="19"/>
      <c r="J327" s="19"/>
    </row>
    <row r="328" spans="1:10" s="18" customFormat="1">
      <c r="A328" s="19"/>
      <c r="B328" s="19"/>
      <c r="C328" s="20"/>
      <c r="D328" s="19"/>
      <c r="G328" s="19"/>
      <c r="H328" s="19"/>
      <c r="I328" s="19"/>
      <c r="J328" s="19"/>
    </row>
    <row r="329" spans="1:10" s="18" customFormat="1">
      <c r="A329" s="19"/>
      <c r="B329" s="19"/>
      <c r="C329" s="20"/>
      <c r="D329" s="19"/>
      <c r="G329" s="19"/>
      <c r="H329" s="19"/>
      <c r="I329" s="19"/>
      <c r="J329" s="19"/>
    </row>
    <row r="330" spans="1:10" s="18" customFormat="1">
      <c r="A330" s="19"/>
      <c r="B330" s="19"/>
      <c r="C330" s="20"/>
      <c r="D330" s="19"/>
      <c r="G330" s="19"/>
      <c r="H330" s="19"/>
      <c r="I330" s="19"/>
      <c r="J330" s="19"/>
    </row>
    <row r="331" spans="1:10" s="18" customFormat="1">
      <c r="A331" s="19"/>
      <c r="B331" s="19"/>
      <c r="C331" s="20"/>
      <c r="D331" s="19"/>
      <c r="G331" s="19"/>
      <c r="H331" s="19"/>
      <c r="I331" s="19"/>
      <c r="J331" s="19"/>
    </row>
    <row r="332" spans="1:10" s="18" customFormat="1">
      <c r="A332" s="19"/>
      <c r="B332" s="19"/>
      <c r="C332" s="20"/>
      <c r="D332" s="19"/>
      <c r="G332" s="19"/>
      <c r="H332" s="19"/>
      <c r="I332" s="19"/>
      <c r="J332" s="19"/>
    </row>
    <row r="333" spans="1:10" s="18" customFormat="1">
      <c r="A333" s="19"/>
      <c r="B333" s="19"/>
      <c r="C333" s="20"/>
      <c r="D333" s="19"/>
      <c r="G333" s="19"/>
      <c r="H333" s="19"/>
      <c r="I333" s="19"/>
      <c r="J333" s="19"/>
    </row>
    <row r="334" spans="1:10" s="18" customFormat="1">
      <c r="A334" s="19"/>
      <c r="B334" s="19"/>
      <c r="C334" s="20"/>
      <c r="D334" s="19"/>
      <c r="G334" s="19"/>
      <c r="H334" s="19"/>
      <c r="I334" s="19"/>
      <c r="J334" s="19"/>
    </row>
    <row r="335" spans="1:10" s="18" customFormat="1">
      <c r="A335" s="19"/>
      <c r="B335" s="19"/>
      <c r="C335" s="20"/>
      <c r="D335" s="19"/>
      <c r="G335" s="19"/>
      <c r="H335" s="19"/>
      <c r="I335" s="19"/>
      <c r="J335" s="19"/>
    </row>
    <row r="336" spans="1:10" s="18" customFormat="1">
      <c r="A336" s="19"/>
      <c r="B336" s="19"/>
      <c r="C336" s="20"/>
      <c r="D336" s="19"/>
      <c r="G336" s="19"/>
      <c r="H336" s="19"/>
      <c r="I336" s="19"/>
      <c r="J336" s="19"/>
    </row>
    <row r="337" spans="1:10" s="18" customFormat="1">
      <c r="A337" s="19"/>
      <c r="B337" s="19"/>
      <c r="C337" s="20"/>
      <c r="D337" s="19"/>
      <c r="G337" s="19"/>
      <c r="H337" s="19"/>
      <c r="I337" s="19"/>
      <c r="J337" s="19"/>
    </row>
    <row r="338" spans="1:10" s="18" customFormat="1">
      <c r="A338" s="19"/>
      <c r="B338" s="19"/>
      <c r="C338" s="20"/>
      <c r="D338" s="19"/>
      <c r="G338" s="19"/>
      <c r="H338" s="19"/>
      <c r="I338" s="19"/>
      <c r="J338" s="19"/>
    </row>
    <row r="339" spans="1:10" s="18" customFormat="1">
      <c r="A339" s="19"/>
      <c r="B339" s="19"/>
      <c r="C339" s="20"/>
      <c r="D339" s="19"/>
      <c r="G339" s="19"/>
      <c r="H339" s="19"/>
      <c r="I339" s="19"/>
      <c r="J339" s="19"/>
    </row>
    <row r="340" spans="1:10" s="18" customFormat="1">
      <c r="A340" s="19"/>
      <c r="B340" s="19"/>
      <c r="C340" s="20"/>
      <c r="D340" s="19"/>
      <c r="G340" s="19"/>
      <c r="H340" s="19"/>
      <c r="I340" s="19"/>
      <c r="J340" s="19"/>
    </row>
    <row r="341" spans="1:10" s="18" customFormat="1">
      <c r="A341" s="19"/>
      <c r="B341" s="19"/>
      <c r="C341" s="20"/>
      <c r="D341" s="19"/>
      <c r="G341" s="19"/>
      <c r="H341" s="19"/>
      <c r="I341" s="19"/>
      <c r="J341" s="19"/>
    </row>
    <row r="342" spans="1:10" s="18" customFormat="1">
      <c r="A342" s="19"/>
      <c r="B342" s="19"/>
      <c r="C342" s="20"/>
      <c r="D342" s="19"/>
      <c r="G342" s="19"/>
      <c r="H342" s="19"/>
      <c r="I342" s="19"/>
      <c r="J342" s="19"/>
    </row>
    <row r="343" spans="1:10" s="18" customFormat="1">
      <c r="A343" s="19"/>
      <c r="B343" s="19"/>
      <c r="C343" s="20"/>
      <c r="D343" s="19"/>
      <c r="G343" s="19"/>
      <c r="H343" s="19"/>
      <c r="I343" s="19"/>
      <c r="J343" s="19"/>
    </row>
    <row r="344" spans="1:10" s="18" customFormat="1">
      <c r="A344" s="19"/>
      <c r="B344" s="19"/>
      <c r="C344" s="20"/>
      <c r="D344" s="19"/>
      <c r="G344" s="19"/>
      <c r="H344" s="19"/>
      <c r="I344" s="19"/>
      <c r="J344" s="19"/>
    </row>
    <row r="345" spans="1:10" s="18" customFormat="1">
      <c r="A345" s="19"/>
      <c r="B345" s="19"/>
      <c r="C345" s="20"/>
      <c r="D345" s="19"/>
      <c r="G345" s="19"/>
      <c r="H345" s="19"/>
      <c r="I345" s="19"/>
      <c r="J345" s="19"/>
    </row>
    <row r="346" spans="1:10" s="18" customFormat="1">
      <c r="A346" s="19"/>
      <c r="B346" s="19"/>
      <c r="C346" s="20"/>
      <c r="D346" s="19"/>
      <c r="G346" s="19"/>
      <c r="H346" s="19"/>
      <c r="I346" s="19"/>
      <c r="J346" s="19"/>
    </row>
    <row r="347" spans="1:10" s="18" customFormat="1">
      <c r="A347" s="19"/>
      <c r="B347" s="19"/>
      <c r="C347" s="20"/>
      <c r="D347" s="19"/>
      <c r="G347" s="19"/>
      <c r="H347" s="19"/>
      <c r="I347" s="19"/>
      <c r="J347" s="19"/>
    </row>
    <row r="348" spans="1:10" s="18" customFormat="1">
      <c r="A348" s="19"/>
      <c r="B348" s="19"/>
      <c r="C348" s="20"/>
      <c r="D348" s="19"/>
      <c r="G348" s="19"/>
      <c r="H348" s="19"/>
      <c r="I348" s="19"/>
      <c r="J348" s="19"/>
    </row>
    <row r="349" spans="1:10" s="18" customFormat="1">
      <c r="A349" s="19"/>
      <c r="B349" s="19"/>
      <c r="C349" s="20"/>
      <c r="D349" s="19"/>
      <c r="G349" s="19"/>
      <c r="H349" s="19"/>
      <c r="I349" s="19"/>
      <c r="J349" s="19"/>
    </row>
    <row r="350" spans="1:10" s="18" customFormat="1">
      <c r="A350" s="19"/>
      <c r="B350" s="19"/>
      <c r="C350" s="20"/>
      <c r="D350" s="19"/>
      <c r="G350" s="19"/>
      <c r="H350" s="19"/>
      <c r="I350" s="19"/>
      <c r="J350" s="19"/>
    </row>
    <row r="351" spans="1:10" s="18" customFormat="1">
      <c r="A351" s="19"/>
      <c r="B351" s="19"/>
      <c r="C351" s="20"/>
      <c r="D351" s="19"/>
      <c r="G351" s="19"/>
      <c r="H351" s="19"/>
      <c r="I351" s="19"/>
      <c r="J351" s="19"/>
    </row>
    <row r="352" spans="1:10" s="18" customFormat="1">
      <c r="A352" s="19"/>
      <c r="B352" s="19"/>
      <c r="C352" s="20"/>
      <c r="D352" s="19"/>
      <c r="G352" s="19"/>
      <c r="H352" s="19"/>
      <c r="I352" s="19"/>
      <c r="J352" s="19"/>
    </row>
    <row r="353" spans="1:10" s="18" customFormat="1">
      <c r="A353" s="19"/>
      <c r="B353" s="19"/>
      <c r="C353" s="20"/>
      <c r="D353" s="19"/>
      <c r="G353" s="19"/>
      <c r="H353" s="19"/>
      <c r="I353" s="19"/>
      <c r="J353" s="19"/>
    </row>
    <row r="354" spans="1:10" s="18" customFormat="1">
      <c r="A354" s="19"/>
      <c r="B354" s="19"/>
      <c r="C354" s="20"/>
      <c r="D354" s="19"/>
      <c r="G354" s="19"/>
      <c r="H354" s="19"/>
      <c r="I354" s="19"/>
      <c r="J354" s="19"/>
    </row>
    <row r="355" spans="1:10" s="18" customFormat="1">
      <c r="A355" s="19"/>
      <c r="B355" s="19"/>
      <c r="C355" s="20"/>
      <c r="D355" s="19"/>
      <c r="G355" s="19"/>
      <c r="H355" s="19"/>
      <c r="I355" s="19"/>
      <c r="J355" s="19"/>
    </row>
    <row r="356" spans="1:10" s="18" customFormat="1">
      <c r="A356" s="19"/>
      <c r="B356" s="19"/>
      <c r="C356" s="20"/>
      <c r="D356" s="19"/>
      <c r="G356" s="19"/>
      <c r="H356" s="19"/>
      <c r="I356" s="19"/>
      <c r="J356" s="19"/>
    </row>
    <row r="357" spans="1:10" s="18" customFormat="1">
      <c r="A357" s="19"/>
      <c r="B357" s="19"/>
      <c r="C357" s="20"/>
      <c r="D357" s="19"/>
      <c r="G357" s="19"/>
      <c r="H357" s="19"/>
      <c r="I357" s="19"/>
      <c r="J357" s="19"/>
    </row>
    <row r="358" spans="1:10" s="18" customFormat="1">
      <c r="A358" s="19"/>
      <c r="B358" s="19"/>
      <c r="C358" s="20"/>
      <c r="D358" s="19"/>
      <c r="G358" s="19"/>
      <c r="H358" s="19"/>
      <c r="I358" s="19"/>
      <c r="J358" s="19"/>
    </row>
    <row r="359" spans="1:10" s="18" customFormat="1">
      <c r="A359" s="19"/>
      <c r="B359" s="19"/>
      <c r="C359" s="20"/>
      <c r="D359" s="19"/>
      <c r="G359" s="19"/>
      <c r="H359" s="19"/>
      <c r="I359" s="19"/>
      <c r="J359" s="19"/>
    </row>
    <row r="360" spans="1:10" s="18" customFormat="1">
      <c r="A360" s="19"/>
      <c r="B360" s="19"/>
      <c r="C360" s="20"/>
      <c r="D360" s="19"/>
      <c r="G360" s="19"/>
      <c r="H360" s="19"/>
      <c r="I360" s="19"/>
      <c r="J360" s="19"/>
    </row>
    <row r="361" spans="1:10" s="18" customFormat="1">
      <c r="A361" s="19"/>
      <c r="B361" s="19"/>
      <c r="C361" s="20"/>
      <c r="D361" s="19"/>
      <c r="G361" s="19"/>
      <c r="H361" s="19"/>
      <c r="I361" s="19"/>
      <c r="J361" s="19"/>
    </row>
    <row r="362" spans="1:10" s="18" customFormat="1">
      <c r="A362" s="19"/>
      <c r="B362" s="19"/>
      <c r="C362" s="20"/>
      <c r="D362" s="19"/>
      <c r="G362" s="19"/>
      <c r="H362" s="19"/>
      <c r="I362" s="19"/>
      <c r="J362" s="19"/>
    </row>
    <row r="363" spans="1:10" s="18" customFormat="1">
      <c r="A363" s="19"/>
      <c r="B363" s="19"/>
      <c r="C363" s="20"/>
      <c r="D363" s="19"/>
      <c r="G363" s="19"/>
      <c r="H363" s="19"/>
      <c r="I363" s="19"/>
      <c r="J363" s="19"/>
    </row>
    <row r="364" spans="1:10" s="18" customFormat="1">
      <c r="A364" s="19"/>
      <c r="B364" s="19"/>
      <c r="C364" s="20"/>
      <c r="D364" s="19"/>
      <c r="G364" s="19"/>
      <c r="H364" s="19"/>
      <c r="I364" s="19"/>
      <c r="J364" s="19"/>
    </row>
    <row r="365" spans="1:10" s="18" customFormat="1">
      <c r="A365" s="19"/>
      <c r="B365" s="19"/>
      <c r="C365" s="20"/>
      <c r="D365" s="19"/>
      <c r="G365" s="19"/>
      <c r="H365" s="19"/>
      <c r="I365" s="19"/>
      <c r="J365" s="19"/>
    </row>
    <row r="366" spans="1:10" s="18" customFormat="1">
      <c r="A366" s="19"/>
      <c r="B366" s="19"/>
      <c r="C366" s="20"/>
      <c r="D366" s="19"/>
      <c r="G366" s="19"/>
      <c r="H366" s="19"/>
      <c r="I366" s="19"/>
      <c r="J366" s="19"/>
    </row>
    <row r="367" spans="1:10" s="18" customFormat="1">
      <c r="A367" s="19"/>
      <c r="B367" s="19"/>
      <c r="C367" s="20"/>
      <c r="D367" s="19"/>
      <c r="G367" s="19"/>
      <c r="H367" s="19"/>
      <c r="I367" s="19"/>
      <c r="J367" s="19"/>
    </row>
    <row r="368" spans="1:10" s="18" customFormat="1">
      <c r="A368" s="19"/>
      <c r="B368" s="19"/>
      <c r="C368" s="20"/>
      <c r="D368" s="19"/>
      <c r="G368" s="19"/>
      <c r="H368" s="19"/>
      <c r="I368" s="19"/>
      <c r="J368" s="19"/>
    </row>
    <row r="369" spans="1:10" s="18" customFormat="1">
      <c r="A369" s="19"/>
      <c r="B369" s="19"/>
      <c r="C369" s="20"/>
      <c r="D369" s="19"/>
      <c r="G369" s="19"/>
      <c r="H369" s="19"/>
      <c r="I369" s="19"/>
      <c r="J369" s="19"/>
    </row>
    <row r="370" spans="1:10" s="18" customFormat="1">
      <c r="A370" s="19"/>
      <c r="B370" s="19"/>
      <c r="C370" s="20"/>
      <c r="D370" s="19"/>
      <c r="G370" s="19"/>
      <c r="H370" s="19"/>
      <c r="I370" s="19"/>
      <c r="J370" s="19"/>
    </row>
    <row r="371" spans="1:10" s="18" customFormat="1">
      <c r="A371" s="19"/>
      <c r="B371" s="19"/>
      <c r="C371" s="20"/>
      <c r="D371" s="19"/>
      <c r="G371" s="19"/>
      <c r="H371" s="19"/>
      <c r="I371" s="19"/>
      <c r="J371" s="19"/>
    </row>
    <row r="372" spans="1:10" s="18" customFormat="1">
      <c r="A372" s="19"/>
      <c r="B372" s="19"/>
      <c r="C372" s="20"/>
      <c r="D372" s="19"/>
      <c r="G372" s="19"/>
      <c r="H372" s="19"/>
      <c r="I372" s="19"/>
      <c r="J372" s="19"/>
    </row>
    <row r="373" spans="1:10" s="18" customFormat="1">
      <c r="A373" s="19"/>
      <c r="B373" s="19"/>
      <c r="C373" s="20"/>
      <c r="D373" s="19"/>
      <c r="G373" s="19"/>
      <c r="H373" s="19"/>
      <c r="I373" s="19"/>
      <c r="J373" s="19"/>
    </row>
    <row r="374" spans="1:10" s="18" customFormat="1">
      <c r="A374" s="19"/>
      <c r="B374" s="19"/>
      <c r="C374" s="20"/>
      <c r="D374" s="19"/>
      <c r="G374" s="19"/>
      <c r="H374" s="19"/>
      <c r="I374" s="19"/>
      <c r="J374" s="19"/>
    </row>
    <row r="375" spans="1:10" s="18" customFormat="1">
      <c r="A375" s="19"/>
      <c r="B375" s="19"/>
      <c r="C375" s="20"/>
      <c r="D375" s="19"/>
      <c r="G375" s="19"/>
      <c r="H375" s="19"/>
      <c r="I375" s="19"/>
      <c r="J375" s="19"/>
    </row>
    <row r="376" spans="1:10" s="18" customFormat="1">
      <c r="A376" s="19"/>
      <c r="B376" s="19"/>
      <c r="C376" s="20"/>
      <c r="D376" s="19"/>
      <c r="G376" s="19"/>
      <c r="H376" s="19"/>
      <c r="I376" s="19"/>
      <c r="J376" s="19"/>
    </row>
    <row r="377" spans="1:10" s="18" customFormat="1">
      <c r="A377" s="19"/>
      <c r="B377" s="19"/>
      <c r="C377" s="20"/>
      <c r="D377" s="19"/>
      <c r="G377" s="19"/>
      <c r="H377" s="19"/>
      <c r="I377" s="19"/>
      <c r="J377" s="19"/>
    </row>
    <row r="378" spans="1:10" s="18" customFormat="1">
      <c r="A378" s="19"/>
      <c r="B378" s="19"/>
      <c r="C378" s="20"/>
      <c r="D378" s="19"/>
      <c r="G378" s="19"/>
      <c r="H378" s="19"/>
      <c r="I378" s="19"/>
      <c r="J378" s="19"/>
    </row>
    <row r="379" spans="1:10" s="18" customFormat="1">
      <c r="A379" s="19"/>
      <c r="B379" s="19"/>
      <c r="C379" s="20"/>
      <c r="D379" s="19"/>
      <c r="G379" s="19"/>
      <c r="H379" s="19"/>
      <c r="I379" s="19"/>
      <c r="J379" s="19"/>
    </row>
    <row r="380" spans="1:10" s="18" customFormat="1">
      <c r="A380" s="19"/>
      <c r="B380" s="19"/>
      <c r="C380" s="20"/>
      <c r="D380" s="19"/>
      <c r="G380" s="19"/>
      <c r="H380" s="19"/>
      <c r="I380" s="19"/>
      <c r="J380" s="19"/>
    </row>
    <row r="381" spans="1:10" s="18" customFormat="1">
      <c r="A381" s="19"/>
      <c r="B381" s="19"/>
      <c r="C381" s="20"/>
      <c r="D381" s="19"/>
      <c r="G381" s="19"/>
      <c r="H381" s="19"/>
      <c r="I381" s="19"/>
      <c r="J381" s="19"/>
    </row>
    <row r="382" spans="1:10" s="18" customFormat="1">
      <c r="A382" s="19"/>
      <c r="B382" s="19"/>
      <c r="C382" s="20"/>
      <c r="D382" s="19"/>
      <c r="G382" s="19"/>
      <c r="H382" s="19"/>
      <c r="I382" s="19"/>
      <c r="J382" s="19"/>
    </row>
    <row r="383" spans="1:10" s="18" customFormat="1">
      <c r="A383" s="19"/>
      <c r="B383" s="19"/>
      <c r="C383" s="20"/>
      <c r="D383" s="19"/>
      <c r="G383" s="19"/>
      <c r="H383" s="19"/>
      <c r="I383" s="19"/>
      <c r="J383" s="19"/>
    </row>
    <row r="384" spans="1:10" s="18" customFormat="1">
      <c r="A384" s="19"/>
      <c r="B384" s="19"/>
      <c r="C384" s="20"/>
      <c r="D384" s="19"/>
      <c r="G384" s="19"/>
      <c r="H384" s="19"/>
      <c r="I384" s="19"/>
      <c r="J384" s="19"/>
    </row>
    <row r="385" spans="1:10" s="18" customFormat="1">
      <c r="A385" s="19"/>
      <c r="B385" s="19"/>
      <c r="C385" s="20"/>
      <c r="D385" s="19"/>
      <c r="G385" s="19"/>
      <c r="H385" s="19"/>
      <c r="I385" s="19"/>
      <c r="J385" s="19"/>
    </row>
    <row r="386" spans="1:10" s="18" customFormat="1">
      <c r="A386" s="19"/>
      <c r="B386" s="19"/>
      <c r="C386" s="20"/>
      <c r="D386" s="19"/>
      <c r="G386" s="19"/>
      <c r="H386" s="19"/>
      <c r="I386" s="19"/>
      <c r="J386" s="19"/>
    </row>
    <row r="387" spans="1:10" s="18" customFormat="1">
      <c r="A387" s="19"/>
      <c r="B387" s="19"/>
      <c r="C387" s="20"/>
      <c r="D387" s="19"/>
      <c r="G387" s="19"/>
      <c r="H387" s="19"/>
      <c r="I387" s="19"/>
      <c r="J387" s="19"/>
    </row>
    <row r="388" spans="1:10" s="18" customFormat="1">
      <c r="A388" s="19"/>
      <c r="B388" s="19"/>
      <c r="C388" s="20"/>
      <c r="D388" s="19"/>
      <c r="G388" s="19"/>
      <c r="H388" s="19"/>
      <c r="I388" s="19"/>
      <c r="J388" s="19"/>
    </row>
    <row r="389" spans="1:10" s="18" customFormat="1">
      <c r="A389" s="19"/>
      <c r="B389" s="19"/>
      <c r="C389" s="20"/>
      <c r="D389" s="19"/>
      <c r="G389" s="19"/>
      <c r="H389" s="19"/>
      <c r="I389" s="19"/>
      <c r="J389" s="19"/>
    </row>
    <row r="390" spans="1:10" s="18" customFormat="1">
      <c r="A390" s="19"/>
      <c r="B390" s="19"/>
      <c r="C390" s="20"/>
      <c r="D390" s="19"/>
      <c r="G390" s="19"/>
      <c r="H390" s="19"/>
      <c r="I390" s="19"/>
      <c r="J390" s="19"/>
    </row>
    <row r="391" spans="1:10" s="18" customFormat="1">
      <c r="A391" s="19"/>
      <c r="B391" s="19"/>
      <c r="C391" s="20"/>
      <c r="D391" s="19"/>
      <c r="G391" s="19"/>
      <c r="H391" s="19"/>
      <c r="I391" s="19"/>
      <c r="J391" s="19"/>
    </row>
    <row r="392" spans="1:10" s="18" customFormat="1">
      <c r="A392" s="19"/>
      <c r="B392" s="19"/>
      <c r="C392" s="20"/>
      <c r="D392" s="19"/>
      <c r="G392" s="19"/>
      <c r="H392" s="19"/>
      <c r="I392" s="19"/>
      <c r="J392" s="19"/>
    </row>
    <row r="393" spans="1:10" s="18" customFormat="1">
      <c r="A393" s="19"/>
      <c r="B393" s="19"/>
      <c r="C393" s="20"/>
      <c r="D393" s="19"/>
      <c r="G393" s="19"/>
      <c r="H393" s="19"/>
      <c r="I393" s="19"/>
      <c r="J393" s="19"/>
    </row>
    <row r="394" spans="1:10" s="18" customFormat="1">
      <c r="A394" s="19"/>
      <c r="B394" s="19"/>
      <c r="C394" s="20"/>
      <c r="D394" s="19"/>
      <c r="G394" s="19"/>
      <c r="H394" s="19"/>
      <c r="I394" s="19"/>
      <c r="J394" s="19"/>
    </row>
    <row r="395" spans="1:10" s="18" customFormat="1">
      <c r="A395" s="19"/>
      <c r="B395" s="19"/>
      <c r="C395" s="20"/>
      <c r="D395" s="19"/>
      <c r="G395" s="19"/>
      <c r="H395" s="19"/>
      <c r="I395" s="19"/>
      <c r="J395" s="19"/>
    </row>
    <row r="396" spans="1:10" s="18" customFormat="1">
      <c r="A396" s="19"/>
      <c r="B396" s="19"/>
      <c r="C396" s="20"/>
      <c r="D396" s="19"/>
      <c r="G396" s="19"/>
      <c r="H396" s="19"/>
      <c r="I396" s="19"/>
      <c r="J396" s="19"/>
    </row>
    <row r="397" spans="1:10" s="18" customFormat="1">
      <c r="A397" s="19"/>
      <c r="B397" s="19"/>
      <c r="C397" s="20"/>
      <c r="D397" s="19"/>
      <c r="G397" s="19"/>
      <c r="H397" s="19"/>
      <c r="I397" s="19"/>
      <c r="J397" s="19"/>
    </row>
    <row r="398" spans="1:10" s="18" customFormat="1">
      <c r="A398" s="19"/>
      <c r="B398" s="19"/>
      <c r="C398" s="20"/>
      <c r="D398" s="19"/>
      <c r="G398" s="19"/>
      <c r="H398" s="19"/>
      <c r="I398" s="19"/>
      <c r="J398" s="19"/>
    </row>
    <row r="399" spans="1:10" s="18" customFormat="1">
      <c r="A399" s="19"/>
      <c r="B399" s="19"/>
      <c r="C399" s="20"/>
      <c r="D399" s="19"/>
      <c r="G399" s="19"/>
      <c r="H399" s="19"/>
      <c r="I399" s="19"/>
      <c r="J399" s="19"/>
    </row>
    <row r="400" spans="1:10" s="18" customFormat="1">
      <c r="A400" s="19"/>
      <c r="B400" s="19"/>
      <c r="C400" s="20"/>
      <c r="D400" s="19"/>
      <c r="G400" s="19"/>
      <c r="H400" s="19"/>
      <c r="I400" s="19"/>
      <c r="J400" s="19"/>
    </row>
    <row r="401" spans="1:10" s="18" customFormat="1">
      <c r="A401" s="19"/>
      <c r="B401" s="19"/>
      <c r="C401" s="20"/>
      <c r="D401" s="19"/>
      <c r="G401" s="19"/>
      <c r="H401" s="19"/>
      <c r="I401" s="19"/>
      <c r="J401" s="19"/>
    </row>
    <row r="402" spans="1:10" s="18" customFormat="1">
      <c r="A402" s="19"/>
      <c r="B402" s="19"/>
      <c r="C402" s="20"/>
      <c r="D402" s="19"/>
      <c r="G402" s="19"/>
      <c r="H402" s="19"/>
      <c r="I402" s="19"/>
      <c r="J402" s="19"/>
    </row>
    <row r="403" spans="1:10" s="18" customFormat="1">
      <c r="A403" s="19"/>
      <c r="B403" s="19"/>
      <c r="C403" s="20"/>
      <c r="D403" s="19"/>
      <c r="G403" s="19"/>
      <c r="H403" s="19"/>
      <c r="I403" s="19"/>
      <c r="J403" s="19"/>
    </row>
    <row r="404" spans="1:10" s="18" customFormat="1">
      <c r="A404" s="19"/>
      <c r="B404" s="19"/>
      <c r="C404" s="20"/>
      <c r="D404" s="19"/>
      <c r="G404" s="19"/>
      <c r="H404" s="19"/>
      <c r="I404" s="19"/>
      <c r="J404" s="19"/>
    </row>
    <row r="405" spans="1:10" s="18" customFormat="1">
      <c r="A405" s="19"/>
      <c r="B405" s="19"/>
      <c r="C405" s="20"/>
      <c r="D405" s="19"/>
      <c r="G405" s="19"/>
      <c r="H405" s="19"/>
      <c r="I405" s="19"/>
      <c r="J405" s="19"/>
    </row>
    <row r="406" spans="1:10" s="18" customFormat="1">
      <c r="A406" s="19"/>
      <c r="B406" s="19"/>
      <c r="C406" s="20"/>
      <c r="D406" s="19"/>
      <c r="G406" s="19"/>
      <c r="H406" s="19"/>
      <c r="I406" s="19"/>
      <c r="J406" s="19"/>
    </row>
    <row r="407" spans="1:10" s="18" customFormat="1">
      <c r="A407" s="19"/>
      <c r="B407" s="19"/>
      <c r="C407" s="20"/>
      <c r="D407" s="19"/>
      <c r="G407" s="19"/>
      <c r="H407" s="19"/>
      <c r="I407" s="19"/>
      <c r="J407" s="19"/>
    </row>
    <row r="408" spans="1:10" s="18" customFormat="1">
      <c r="A408" s="19"/>
      <c r="B408" s="19"/>
      <c r="C408" s="20"/>
      <c r="D408" s="19"/>
      <c r="G408" s="19"/>
      <c r="H408" s="19"/>
      <c r="I408" s="19"/>
      <c r="J408" s="19"/>
    </row>
    <row r="409" spans="1:10" s="18" customFormat="1">
      <c r="A409" s="19"/>
      <c r="B409" s="19"/>
      <c r="C409" s="20"/>
      <c r="D409" s="19"/>
      <c r="G409" s="19"/>
      <c r="H409" s="19"/>
      <c r="I409" s="19"/>
      <c r="J409" s="19"/>
    </row>
    <row r="410" spans="1:10" s="18" customFormat="1">
      <c r="A410" s="19"/>
      <c r="B410" s="19"/>
      <c r="C410" s="20"/>
      <c r="D410" s="19"/>
      <c r="G410" s="19"/>
      <c r="H410" s="19"/>
      <c r="I410" s="19"/>
      <c r="J410" s="19"/>
    </row>
    <row r="411" spans="1:10" s="18" customFormat="1">
      <c r="A411" s="19"/>
      <c r="B411" s="19"/>
      <c r="C411" s="20"/>
      <c r="D411" s="19"/>
      <c r="G411" s="19"/>
      <c r="H411" s="19"/>
      <c r="I411" s="19"/>
      <c r="J411" s="19"/>
    </row>
    <row r="412" spans="1:10" s="18" customFormat="1">
      <c r="A412" s="19"/>
      <c r="B412" s="19"/>
      <c r="C412" s="20"/>
      <c r="D412" s="19"/>
      <c r="G412" s="19"/>
      <c r="H412" s="19"/>
      <c r="I412" s="19"/>
      <c r="J412" s="19"/>
    </row>
    <row r="413" spans="1:10" s="18" customFormat="1">
      <c r="A413" s="19"/>
      <c r="B413" s="19"/>
      <c r="C413" s="20"/>
      <c r="D413" s="19"/>
      <c r="G413" s="19"/>
      <c r="H413" s="19"/>
      <c r="I413" s="19"/>
      <c r="J413" s="19"/>
    </row>
    <row r="414" spans="1:10" s="18" customFormat="1">
      <c r="A414" s="19"/>
      <c r="B414" s="19"/>
      <c r="C414" s="20"/>
      <c r="D414" s="19"/>
      <c r="G414" s="19"/>
      <c r="H414" s="19"/>
      <c r="I414" s="19"/>
      <c r="J414" s="19"/>
    </row>
    <row r="415" spans="1:10" s="18" customFormat="1">
      <c r="A415" s="19"/>
      <c r="B415" s="19"/>
      <c r="C415" s="20"/>
      <c r="D415" s="19"/>
      <c r="G415" s="19"/>
      <c r="H415" s="19"/>
      <c r="I415" s="19"/>
      <c r="J415" s="19"/>
    </row>
    <row r="416" spans="1:10" s="18" customFormat="1">
      <c r="A416" s="19"/>
      <c r="B416" s="19"/>
      <c r="C416" s="20"/>
      <c r="D416" s="19"/>
      <c r="G416" s="19"/>
      <c r="H416" s="19"/>
      <c r="I416" s="19"/>
      <c r="J416" s="19"/>
    </row>
    <row r="417" spans="1:10" s="18" customFormat="1">
      <c r="A417" s="19"/>
      <c r="B417" s="19"/>
      <c r="C417" s="20"/>
      <c r="D417" s="19"/>
      <c r="G417" s="19"/>
      <c r="H417" s="19"/>
      <c r="I417" s="19"/>
      <c r="J417" s="19"/>
    </row>
    <row r="418" spans="1:10" s="18" customFormat="1">
      <c r="A418" s="19"/>
      <c r="B418" s="19"/>
      <c r="C418" s="20"/>
      <c r="D418" s="19"/>
      <c r="G418" s="19"/>
      <c r="H418" s="19"/>
      <c r="I418" s="19"/>
      <c r="J418" s="19"/>
    </row>
    <row r="419" spans="1:10" s="18" customFormat="1">
      <c r="A419" s="19"/>
      <c r="B419" s="19"/>
      <c r="C419" s="20"/>
      <c r="D419" s="19"/>
      <c r="G419" s="19"/>
      <c r="H419" s="19"/>
      <c r="I419" s="19"/>
      <c r="J419" s="19"/>
    </row>
    <row r="420" spans="1:10" s="18" customFormat="1">
      <c r="A420" s="19"/>
      <c r="B420" s="19"/>
      <c r="C420" s="20"/>
      <c r="D420" s="19"/>
      <c r="G420" s="19"/>
      <c r="H420" s="19"/>
      <c r="I420" s="19"/>
      <c r="J420" s="19"/>
    </row>
    <row r="421" spans="1:10" s="18" customFormat="1">
      <c r="A421" s="19"/>
      <c r="B421" s="19"/>
      <c r="C421" s="20"/>
      <c r="D421" s="19"/>
      <c r="G421" s="19"/>
      <c r="H421" s="19"/>
      <c r="I421" s="19"/>
      <c r="J421" s="19"/>
    </row>
    <row r="422" spans="1:10" s="18" customFormat="1">
      <c r="A422" s="19"/>
      <c r="B422" s="19"/>
      <c r="C422" s="20"/>
      <c r="D422" s="19"/>
      <c r="G422" s="19"/>
      <c r="H422" s="19"/>
      <c r="I422" s="19"/>
      <c r="J422" s="19"/>
    </row>
    <row r="423" spans="1:10" s="18" customFormat="1">
      <c r="A423" s="19"/>
      <c r="B423" s="19"/>
      <c r="C423" s="20"/>
      <c r="D423" s="19"/>
      <c r="G423" s="19"/>
      <c r="H423" s="19"/>
      <c r="I423" s="19"/>
      <c r="J423" s="19"/>
    </row>
    <row r="424" spans="1:10" s="18" customFormat="1">
      <c r="A424" s="19"/>
      <c r="B424" s="19"/>
      <c r="C424" s="20"/>
      <c r="D424" s="19"/>
      <c r="G424" s="19"/>
      <c r="H424" s="19"/>
      <c r="I424" s="19"/>
      <c r="J424" s="19"/>
    </row>
    <row r="425" spans="1:10" s="18" customFormat="1">
      <c r="A425" s="19"/>
      <c r="B425" s="19"/>
      <c r="C425" s="20"/>
      <c r="D425" s="19"/>
      <c r="G425" s="19"/>
      <c r="H425" s="19"/>
      <c r="I425" s="19"/>
      <c r="J425" s="19"/>
    </row>
    <row r="426" spans="1:10" s="18" customFormat="1">
      <c r="A426" s="19"/>
      <c r="B426" s="19"/>
      <c r="C426" s="20"/>
      <c r="D426" s="19"/>
      <c r="G426" s="19"/>
      <c r="H426" s="19"/>
      <c r="I426" s="19"/>
      <c r="J426" s="19"/>
    </row>
    <row r="427" spans="1:10" s="18" customFormat="1">
      <c r="A427" s="19"/>
      <c r="B427" s="19"/>
      <c r="C427" s="20"/>
      <c r="D427" s="19"/>
      <c r="G427" s="19"/>
      <c r="H427" s="19"/>
      <c r="I427" s="19"/>
      <c r="J427" s="19"/>
    </row>
    <row r="428" spans="1:10" s="18" customFormat="1">
      <c r="A428" s="19"/>
      <c r="B428" s="19"/>
      <c r="C428" s="20"/>
      <c r="D428" s="19"/>
      <c r="G428" s="19"/>
      <c r="H428" s="19"/>
      <c r="I428" s="19"/>
      <c r="J428" s="19"/>
    </row>
    <row r="429" spans="1:10" s="18" customFormat="1">
      <c r="A429" s="19"/>
      <c r="B429" s="19"/>
      <c r="C429" s="20"/>
      <c r="D429" s="19"/>
      <c r="G429" s="19"/>
      <c r="H429" s="19"/>
      <c r="I429" s="19"/>
      <c r="J429" s="19"/>
    </row>
    <row r="430" spans="1:10" s="18" customFormat="1">
      <c r="A430" s="19"/>
      <c r="B430" s="19"/>
      <c r="C430" s="20"/>
      <c r="D430" s="19"/>
      <c r="G430" s="19"/>
      <c r="H430" s="19"/>
      <c r="I430" s="19"/>
      <c r="J430" s="19"/>
    </row>
    <row r="431" spans="1:10" s="18" customFormat="1">
      <c r="A431" s="19"/>
      <c r="B431" s="19"/>
      <c r="C431" s="20"/>
      <c r="D431" s="19"/>
      <c r="G431" s="19"/>
      <c r="H431" s="19"/>
      <c r="I431" s="19"/>
      <c r="J431" s="19"/>
    </row>
    <row r="432" spans="1:10" s="18" customFormat="1">
      <c r="A432" s="19"/>
      <c r="B432" s="19"/>
      <c r="C432" s="20"/>
      <c r="D432" s="19"/>
      <c r="G432" s="19"/>
      <c r="H432" s="19"/>
      <c r="I432" s="19"/>
      <c r="J432" s="19"/>
    </row>
    <row r="433" spans="1:10" s="18" customFormat="1">
      <c r="A433" s="19"/>
      <c r="B433" s="19"/>
      <c r="C433" s="20"/>
      <c r="D433" s="19"/>
      <c r="G433" s="19"/>
      <c r="H433" s="19"/>
      <c r="I433" s="19"/>
      <c r="J433" s="19"/>
    </row>
    <row r="434" spans="1:10" s="18" customFormat="1">
      <c r="A434" s="19"/>
      <c r="B434" s="19"/>
      <c r="C434" s="20"/>
      <c r="D434" s="19"/>
      <c r="G434" s="19"/>
      <c r="H434" s="19"/>
      <c r="I434" s="19"/>
      <c r="J434" s="19"/>
    </row>
    <row r="435" spans="1:10" s="18" customFormat="1">
      <c r="A435" s="19"/>
      <c r="B435" s="19"/>
      <c r="C435" s="20"/>
      <c r="D435" s="19"/>
      <c r="G435" s="19"/>
      <c r="H435" s="19"/>
      <c r="I435" s="19"/>
      <c r="J435" s="19"/>
    </row>
    <row r="436" spans="1:10" s="18" customFormat="1">
      <c r="A436" s="19"/>
      <c r="B436" s="19"/>
      <c r="C436" s="20"/>
      <c r="D436" s="19"/>
      <c r="G436" s="19"/>
      <c r="H436" s="19"/>
      <c r="I436" s="19"/>
      <c r="J436" s="19"/>
    </row>
    <row r="437" spans="1:10" s="18" customFormat="1">
      <c r="A437" s="19"/>
      <c r="B437" s="19"/>
      <c r="C437" s="20"/>
      <c r="D437" s="19"/>
      <c r="G437" s="19"/>
      <c r="H437" s="19"/>
      <c r="I437" s="19"/>
      <c r="J437" s="19"/>
    </row>
    <row r="438" spans="1:10" s="18" customFormat="1">
      <c r="A438" s="19"/>
      <c r="B438" s="19"/>
      <c r="C438" s="20"/>
      <c r="D438" s="19"/>
      <c r="G438" s="19"/>
      <c r="H438" s="19"/>
      <c r="I438" s="19"/>
      <c r="J438" s="19"/>
    </row>
    <row r="439" spans="1:10" s="18" customFormat="1">
      <c r="A439" s="19"/>
      <c r="B439" s="19"/>
      <c r="C439" s="20"/>
      <c r="D439" s="19"/>
      <c r="G439" s="19"/>
      <c r="H439" s="19"/>
      <c r="I439" s="19"/>
      <c r="J439" s="19"/>
    </row>
    <row r="440" spans="1:10" s="18" customFormat="1">
      <c r="A440" s="19"/>
      <c r="B440" s="19"/>
      <c r="C440" s="20"/>
      <c r="D440" s="19"/>
      <c r="G440" s="19"/>
      <c r="H440" s="19"/>
      <c r="I440" s="19"/>
      <c r="J440" s="19"/>
    </row>
    <row r="441" spans="1:10" s="18" customFormat="1">
      <c r="A441" s="19"/>
      <c r="B441" s="19"/>
      <c r="C441" s="20"/>
      <c r="D441" s="19"/>
      <c r="G441" s="19"/>
      <c r="H441" s="19"/>
      <c r="I441" s="19"/>
      <c r="J441" s="19"/>
    </row>
    <row r="442" spans="1:10" s="18" customFormat="1">
      <c r="A442" s="19"/>
      <c r="B442" s="19"/>
      <c r="C442" s="20"/>
      <c r="D442" s="19"/>
      <c r="G442" s="19"/>
      <c r="H442" s="19"/>
      <c r="I442" s="19"/>
      <c r="J442" s="19"/>
    </row>
    <row r="443" spans="1:10" s="18" customFormat="1">
      <c r="A443" s="19"/>
      <c r="B443" s="19"/>
      <c r="C443" s="20"/>
      <c r="D443" s="19"/>
      <c r="G443" s="19"/>
      <c r="H443" s="19"/>
      <c r="I443" s="19"/>
      <c r="J443" s="19"/>
    </row>
    <row r="444" spans="1:10" s="18" customFormat="1">
      <c r="A444" s="19"/>
      <c r="B444" s="19"/>
      <c r="C444" s="20"/>
      <c r="D444" s="19"/>
      <c r="G444" s="19"/>
      <c r="H444" s="19"/>
      <c r="I444" s="19"/>
      <c r="J444" s="19"/>
    </row>
    <row r="445" spans="1:10" s="18" customFormat="1">
      <c r="A445" s="19"/>
      <c r="B445" s="19"/>
      <c r="C445" s="20"/>
      <c r="D445" s="19"/>
      <c r="G445" s="19"/>
      <c r="H445" s="19"/>
      <c r="I445" s="19"/>
      <c r="J445" s="19"/>
    </row>
    <row r="446" spans="1:10" s="18" customFormat="1">
      <c r="A446" s="19"/>
      <c r="B446" s="19"/>
      <c r="C446" s="20"/>
      <c r="D446" s="19"/>
      <c r="G446" s="19"/>
      <c r="H446" s="19"/>
      <c r="I446" s="19"/>
      <c r="J446" s="19"/>
    </row>
    <row r="447" spans="1:10" s="18" customFormat="1">
      <c r="A447" s="19"/>
      <c r="B447" s="19"/>
      <c r="C447" s="20"/>
      <c r="D447" s="19"/>
      <c r="G447" s="19"/>
      <c r="H447" s="19"/>
      <c r="I447" s="19"/>
      <c r="J447" s="19"/>
    </row>
    <row r="448" spans="1:10" s="18" customFormat="1">
      <c r="A448" s="19"/>
      <c r="B448" s="19"/>
      <c r="C448" s="20"/>
      <c r="D448" s="19"/>
      <c r="G448" s="19"/>
      <c r="H448" s="19"/>
      <c r="I448" s="19"/>
      <c r="J448" s="19"/>
    </row>
    <row r="449" spans="1:10" s="18" customFormat="1">
      <c r="A449" s="19"/>
      <c r="B449" s="19"/>
      <c r="C449" s="20"/>
      <c r="D449" s="19"/>
      <c r="G449" s="19"/>
      <c r="H449" s="19"/>
      <c r="I449" s="19"/>
      <c r="J449" s="19"/>
    </row>
    <row r="450" spans="1:10" s="18" customFormat="1">
      <c r="A450" s="19"/>
      <c r="B450" s="19"/>
      <c r="C450" s="20"/>
      <c r="D450" s="19"/>
      <c r="G450" s="19"/>
      <c r="H450" s="19"/>
      <c r="I450" s="19"/>
      <c r="J450" s="19"/>
    </row>
    <row r="451" spans="1:10" s="18" customFormat="1">
      <c r="A451" s="19"/>
      <c r="B451" s="19"/>
      <c r="C451" s="20"/>
      <c r="D451" s="19"/>
      <c r="G451" s="19"/>
      <c r="H451" s="19"/>
      <c r="I451" s="19"/>
      <c r="J451" s="19"/>
    </row>
    <row r="452" spans="1:10" s="18" customFormat="1">
      <c r="A452" s="19"/>
      <c r="B452" s="19"/>
      <c r="C452" s="20"/>
      <c r="D452" s="19"/>
      <c r="G452" s="19"/>
      <c r="H452" s="19"/>
      <c r="I452" s="19"/>
      <c r="J452" s="19"/>
    </row>
    <row r="453" spans="1:10" s="18" customFormat="1">
      <c r="A453" s="19"/>
      <c r="B453" s="19"/>
      <c r="C453" s="20"/>
      <c r="D453" s="19"/>
      <c r="G453" s="19"/>
      <c r="H453" s="19"/>
      <c r="I453" s="19"/>
      <c r="J453" s="19"/>
    </row>
    <row r="454" spans="1:10" s="18" customFormat="1">
      <c r="A454" s="19"/>
      <c r="B454" s="19"/>
      <c r="C454" s="20"/>
      <c r="D454" s="19"/>
      <c r="G454" s="19"/>
      <c r="H454" s="19"/>
      <c r="I454" s="19"/>
      <c r="J454" s="19"/>
    </row>
    <row r="455" spans="1:10" s="18" customFormat="1">
      <c r="A455" s="19"/>
      <c r="B455" s="19"/>
      <c r="C455" s="20"/>
      <c r="D455" s="19"/>
      <c r="G455" s="19"/>
      <c r="H455" s="19"/>
      <c r="I455" s="19"/>
      <c r="J455" s="19"/>
    </row>
    <row r="456" spans="1:10" s="18" customFormat="1">
      <c r="A456" s="19"/>
      <c r="B456" s="19"/>
      <c r="C456" s="20"/>
      <c r="D456" s="19"/>
      <c r="G456" s="19"/>
      <c r="H456" s="19"/>
      <c r="I456" s="19"/>
      <c r="J456" s="19"/>
    </row>
    <row r="457" spans="1:10" s="18" customFormat="1">
      <c r="A457" s="19"/>
      <c r="B457" s="19"/>
      <c r="C457" s="20"/>
      <c r="D457" s="19"/>
      <c r="G457" s="19"/>
      <c r="H457" s="19"/>
      <c r="I457" s="19"/>
      <c r="J457" s="19"/>
    </row>
    <row r="458" spans="1:10" s="18" customFormat="1">
      <c r="A458" s="19"/>
      <c r="B458" s="19"/>
      <c r="C458" s="20"/>
      <c r="D458" s="19"/>
      <c r="G458" s="19"/>
      <c r="H458" s="19"/>
      <c r="I458" s="19"/>
      <c r="J458" s="19"/>
    </row>
    <row r="459" spans="1:10" s="18" customFormat="1">
      <c r="A459" s="19"/>
      <c r="B459" s="19"/>
      <c r="C459" s="20"/>
      <c r="D459" s="19"/>
      <c r="G459" s="19"/>
      <c r="H459" s="19"/>
      <c r="I459" s="19"/>
      <c r="J459" s="19"/>
    </row>
    <row r="460" spans="1:10" s="18" customFormat="1">
      <c r="A460" s="19"/>
      <c r="B460" s="19"/>
      <c r="C460" s="20"/>
      <c r="D460" s="19"/>
      <c r="G460" s="19"/>
      <c r="H460" s="19"/>
      <c r="I460" s="19"/>
      <c r="J460" s="19"/>
    </row>
    <row r="461" spans="1:10" s="18" customFormat="1">
      <c r="A461" s="19"/>
      <c r="B461" s="19"/>
      <c r="C461" s="20"/>
      <c r="D461" s="19"/>
      <c r="G461" s="19"/>
      <c r="H461" s="19"/>
      <c r="I461" s="19"/>
      <c r="J461" s="19"/>
    </row>
    <row r="462" spans="1:10" s="18" customFormat="1">
      <c r="A462" s="19"/>
      <c r="B462" s="19"/>
      <c r="C462" s="20"/>
      <c r="D462" s="19"/>
      <c r="G462" s="19"/>
      <c r="H462" s="19"/>
      <c r="I462" s="19"/>
      <c r="J462" s="19"/>
    </row>
    <row r="463" spans="1:10" s="18" customFormat="1">
      <c r="A463" s="19"/>
      <c r="B463" s="19"/>
      <c r="C463" s="20"/>
      <c r="D463" s="19"/>
      <c r="G463" s="19"/>
      <c r="H463" s="19"/>
      <c r="I463" s="19"/>
      <c r="J463" s="19"/>
    </row>
    <row r="464" spans="1:10" s="18" customFormat="1">
      <c r="A464" s="19"/>
      <c r="B464" s="19"/>
      <c r="C464" s="20"/>
      <c r="D464" s="19"/>
      <c r="G464" s="19"/>
      <c r="H464" s="19"/>
      <c r="I464" s="19"/>
      <c r="J464" s="19"/>
    </row>
    <row r="465" spans="1:10" s="18" customFormat="1">
      <c r="A465" s="19"/>
      <c r="B465" s="19"/>
      <c r="C465" s="20"/>
      <c r="D465" s="19"/>
      <c r="G465" s="19"/>
      <c r="H465" s="19"/>
      <c r="I465" s="19"/>
      <c r="J465" s="19"/>
    </row>
    <row r="466" spans="1:10" s="18" customFormat="1">
      <c r="A466" s="19"/>
      <c r="B466" s="19"/>
      <c r="C466" s="20"/>
      <c r="D466" s="19"/>
      <c r="G466" s="19"/>
      <c r="H466" s="19"/>
      <c r="I466" s="19"/>
      <c r="J466" s="19"/>
    </row>
    <row r="467" spans="1:10" s="18" customFormat="1">
      <c r="A467" s="19"/>
      <c r="B467" s="19"/>
      <c r="C467" s="20"/>
      <c r="D467" s="19"/>
      <c r="G467" s="19"/>
      <c r="H467" s="19"/>
      <c r="I467" s="19"/>
      <c r="J467" s="19"/>
    </row>
    <row r="468" spans="1:10" s="18" customFormat="1">
      <c r="A468" s="19"/>
      <c r="B468" s="19"/>
      <c r="C468" s="20"/>
      <c r="D468" s="19"/>
      <c r="G468" s="19"/>
      <c r="H468" s="19"/>
      <c r="I468" s="19"/>
      <c r="J468" s="19"/>
    </row>
    <row r="469" spans="1:10" s="18" customFormat="1">
      <c r="A469" s="19"/>
      <c r="B469" s="19"/>
      <c r="C469" s="20"/>
      <c r="D469" s="19"/>
      <c r="G469" s="19"/>
      <c r="H469" s="19"/>
      <c r="I469" s="19"/>
      <c r="J469" s="19"/>
    </row>
    <row r="470" spans="1:10" s="18" customFormat="1">
      <c r="A470" s="19"/>
      <c r="B470" s="19"/>
      <c r="C470" s="20"/>
      <c r="D470" s="19"/>
      <c r="G470" s="19"/>
      <c r="H470" s="19"/>
      <c r="I470" s="19"/>
      <c r="J470" s="19"/>
    </row>
    <row r="471" spans="1:10" s="18" customFormat="1">
      <c r="A471" s="19"/>
      <c r="B471" s="19"/>
      <c r="C471" s="20"/>
      <c r="D471" s="19"/>
      <c r="G471" s="19"/>
      <c r="H471" s="19"/>
      <c r="I471" s="19"/>
      <c r="J471" s="19"/>
    </row>
    <row r="472" spans="1:10" s="18" customFormat="1">
      <c r="A472" s="19"/>
      <c r="B472" s="19"/>
      <c r="C472" s="20"/>
      <c r="D472" s="19"/>
      <c r="G472" s="19"/>
      <c r="H472" s="19"/>
      <c r="I472" s="19"/>
      <c r="J472" s="19"/>
    </row>
    <row r="473" spans="1:10" s="18" customFormat="1">
      <c r="A473" s="19"/>
      <c r="B473" s="19"/>
      <c r="C473" s="20"/>
      <c r="D473" s="19"/>
      <c r="G473" s="19"/>
      <c r="H473" s="19"/>
      <c r="I473" s="19"/>
      <c r="J473" s="19"/>
    </row>
    <row r="474" spans="1:10" s="18" customFormat="1">
      <c r="A474" s="19"/>
      <c r="B474" s="19"/>
      <c r="C474" s="20"/>
      <c r="D474" s="19"/>
      <c r="G474" s="19"/>
      <c r="H474" s="19"/>
      <c r="I474" s="19"/>
      <c r="J474" s="19"/>
    </row>
    <row r="475" spans="1:10" s="18" customFormat="1">
      <c r="A475" s="19"/>
      <c r="B475" s="19"/>
      <c r="C475" s="20"/>
      <c r="D475" s="19"/>
      <c r="G475" s="19"/>
      <c r="H475" s="19"/>
      <c r="I475" s="19"/>
      <c r="J475" s="19"/>
    </row>
    <row r="476" spans="1:10" s="18" customFormat="1">
      <c r="A476" s="19"/>
      <c r="B476" s="19"/>
      <c r="C476" s="20"/>
      <c r="D476" s="19"/>
      <c r="G476" s="19"/>
      <c r="H476" s="19"/>
      <c r="I476" s="19"/>
      <c r="J476" s="19"/>
    </row>
    <row r="477" spans="1:10" s="18" customFormat="1">
      <c r="A477" s="19"/>
      <c r="B477" s="19"/>
      <c r="C477" s="20"/>
      <c r="D477" s="19"/>
      <c r="G477" s="19"/>
      <c r="H477" s="19"/>
      <c r="I477" s="19"/>
      <c r="J477" s="19"/>
    </row>
    <row r="478" spans="1:10" s="18" customFormat="1">
      <c r="A478" s="19"/>
      <c r="B478" s="19"/>
      <c r="C478" s="20"/>
      <c r="D478" s="19"/>
      <c r="G478" s="19"/>
      <c r="H478" s="19"/>
      <c r="I478" s="19"/>
      <c r="J478" s="19"/>
    </row>
    <row r="479" spans="1:10" s="18" customFormat="1">
      <c r="A479" s="19"/>
      <c r="B479" s="19"/>
      <c r="C479" s="20"/>
      <c r="D479" s="19"/>
      <c r="G479" s="19"/>
      <c r="H479" s="19"/>
      <c r="I479" s="19"/>
      <c r="J479" s="19"/>
    </row>
    <row r="480" spans="1:10" s="18" customFormat="1">
      <c r="A480" s="19"/>
      <c r="B480" s="19"/>
      <c r="C480" s="20"/>
      <c r="D480" s="19"/>
      <c r="G480" s="19"/>
      <c r="H480" s="19"/>
      <c r="I480" s="19"/>
      <c r="J480" s="19"/>
    </row>
    <row r="481" spans="1:10" s="18" customFormat="1">
      <c r="A481" s="19"/>
      <c r="B481" s="19"/>
      <c r="C481" s="20"/>
      <c r="D481" s="19"/>
      <c r="G481" s="19"/>
      <c r="H481" s="19"/>
      <c r="I481" s="19"/>
      <c r="J481" s="19"/>
    </row>
    <row r="482" spans="1:10" s="18" customFormat="1">
      <c r="A482" s="19"/>
      <c r="B482" s="19"/>
      <c r="C482" s="20"/>
      <c r="D482" s="19"/>
      <c r="G482" s="19"/>
      <c r="H482" s="19"/>
      <c r="I482" s="19"/>
      <c r="J482" s="19"/>
    </row>
    <row r="483" spans="1:10" s="18" customFormat="1">
      <c r="A483" s="19"/>
      <c r="B483" s="19"/>
      <c r="C483" s="20"/>
      <c r="D483" s="19"/>
      <c r="G483" s="19"/>
      <c r="H483" s="19"/>
      <c r="I483" s="19"/>
      <c r="J483" s="19"/>
    </row>
    <row r="484" spans="1:10" s="18" customFormat="1">
      <c r="A484" s="19"/>
      <c r="B484" s="19"/>
      <c r="C484" s="20"/>
      <c r="D484" s="19"/>
      <c r="G484" s="19"/>
      <c r="H484" s="19"/>
      <c r="I484" s="19"/>
      <c r="J484" s="19"/>
    </row>
    <row r="485" spans="1:10" s="18" customFormat="1">
      <c r="A485" s="19"/>
      <c r="B485" s="19"/>
      <c r="C485" s="20"/>
      <c r="D485" s="19"/>
      <c r="G485" s="19"/>
      <c r="H485" s="19"/>
      <c r="I485" s="19"/>
      <c r="J485" s="19"/>
    </row>
    <row r="486" spans="1:10" s="18" customFormat="1">
      <c r="A486" s="19"/>
      <c r="B486" s="19"/>
      <c r="C486" s="20"/>
      <c r="D486" s="19"/>
      <c r="G486" s="19"/>
      <c r="H486" s="19"/>
      <c r="I486" s="19"/>
      <c r="J486" s="19"/>
    </row>
    <row r="487" spans="1:10" s="18" customFormat="1">
      <c r="A487" s="19"/>
      <c r="B487" s="19"/>
      <c r="C487" s="20"/>
      <c r="D487" s="19"/>
      <c r="G487" s="19"/>
      <c r="H487" s="19"/>
      <c r="I487" s="19"/>
      <c r="J487" s="19"/>
    </row>
    <row r="488" spans="1:10" s="18" customFormat="1">
      <c r="A488" s="19"/>
      <c r="B488" s="19"/>
      <c r="C488" s="20"/>
      <c r="D488" s="19"/>
      <c r="G488" s="19"/>
      <c r="H488" s="19"/>
      <c r="I488" s="19"/>
      <c r="J488" s="19"/>
    </row>
    <row r="489" spans="1:10" s="18" customFormat="1">
      <c r="A489" s="19"/>
      <c r="B489" s="19"/>
      <c r="C489" s="20"/>
      <c r="D489" s="19"/>
      <c r="G489" s="19"/>
      <c r="H489" s="19"/>
      <c r="I489" s="19"/>
      <c r="J489" s="19"/>
    </row>
    <row r="490" spans="1:10" s="18" customFormat="1">
      <c r="A490" s="19"/>
      <c r="B490" s="19"/>
      <c r="C490" s="20"/>
      <c r="D490" s="19"/>
      <c r="G490" s="19"/>
      <c r="H490" s="19"/>
      <c r="I490" s="19"/>
      <c r="J490" s="19"/>
    </row>
    <row r="491" spans="1:10" s="18" customFormat="1">
      <c r="A491" s="19"/>
      <c r="B491" s="19"/>
      <c r="C491" s="20"/>
      <c r="D491" s="19"/>
      <c r="G491" s="19"/>
      <c r="H491" s="19"/>
      <c r="I491" s="19"/>
      <c r="J491" s="19"/>
    </row>
    <row r="492" spans="1:10" s="18" customFormat="1">
      <c r="A492" s="19"/>
      <c r="B492" s="19"/>
      <c r="C492" s="20"/>
      <c r="D492" s="19"/>
      <c r="G492" s="19"/>
      <c r="H492" s="19"/>
      <c r="I492" s="19"/>
      <c r="J492" s="19"/>
    </row>
    <row r="493" spans="1:10" s="18" customFormat="1">
      <c r="A493" s="19"/>
      <c r="B493" s="19"/>
      <c r="C493" s="20"/>
      <c r="D493" s="19"/>
      <c r="G493" s="19"/>
      <c r="H493" s="19"/>
      <c r="I493" s="19"/>
      <c r="J493" s="19"/>
    </row>
    <row r="494" spans="1:10" s="18" customFormat="1">
      <c r="A494" s="19"/>
      <c r="B494" s="19"/>
      <c r="C494" s="20"/>
      <c r="D494" s="19"/>
      <c r="G494" s="19"/>
      <c r="H494" s="19"/>
      <c r="I494" s="19"/>
      <c r="J494" s="19"/>
    </row>
    <row r="495" spans="1:10" s="18" customFormat="1">
      <c r="A495" s="19"/>
      <c r="B495" s="19"/>
      <c r="C495" s="20"/>
      <c r="D495" s="19"/>
      <c r="G495" s="19"/>
      <c r="H495" s="19"/>
      <c r="I495" s="19"/>
      <c r="J495" s="19"/>
    </row>
    <row r="496" spans="1:10" s="18" customFormat="1">
      <c r="A496" s="19"/>
      <c r="B496" s="19"/>
      <c r="C496" s="20"/>
      <c r="D496" s="19"/>
      <c r="G496" s="19"/>
      <c r="H496" s="19"/>
      <c r="I496" s="19"/>
      <c r="J496" s="19"/>
    </row>
    <row r="497" spans="1:10" s="18" customFormat="1">
      <c r="A497" s="19"/>
      <c r="B497" s="19"/>
      <c r="C497" s="20"/>
      <c r="D497" s="19"/>
      <c r="G497" s="19"/>
      <c r="H497" s="19"/>
      <c r="I497" s="19"/>
      <c r="J497" s="19"/>
    </row>
    <row r="498" spans="1:10" s="18" customFormat="1">
      <c r="A498" s="19"/>
      <c r="B498" s="19"/>
      <c r="C498" s="20"/>
      <c r="D498" s="19"/>
      <c r="G498" s="19"/>
      <c r="H498" s="19"/>
      <c r="I498" s="19"/>
      <c r="J498" s="19"/>
    </row>
    <row r="499" spans="1:10" s="18" customFormat="1">
      <c r="A499" s="19"/>
      <c r="B499" s="19"/>
      <c r="C499" s="20"/>
      <c r="D499" s="19"/>
      <c r="G499" s="19"/>
      <c r="H499" s="19"/>
      <c r="I499" s="19"/>
      <c r="J499" s="19"/>
    </row>
    <row r="500" spans="1:10" s="18" customFormat="1">
      <c r="A500" s="19"/>
      <c r="B500" s="19"/>
      <c r="C500" s="20"/>
      <c r="D500" s="19"/>
      <c r="G500" s="19"/>
      <c r="H500" s="19"/>
      <c r="I500" s="19"/>
      <c r="J500" s="19"/>
    </row>
    <row r="501" spans="1:10" s="18" customFormat="1">
      <c r="A501" s="19"/>
      <c r="B501" s="19"/>
      <c r="C501" s="20"/>
      <c r="D501" s="19"/>
      <c r="G501" s="19"/>
      <c r="H501" s="19"/>
      <c r="I501" s="19"/>
      <c r="J501" s="19"/>
    </row>
    <row r="502" spans="1:10" s="18" customFormat="1">
      <c r="A502" s="19"/>
      <c r="B502" s="19"/>
      <c r="C502" s="20"/>
      <c r="D502" s="19"/>
      <c r="G502" s="19"/>
      <c r="H502" s="19"/>
      <c r="I502" s="19"/>
      <c r="J502" s="19"/>
    </row>
    <row r="503" spans="1:10" s="18" customFormat="1">
      <c r="A503" s="19"/>
      <c r="B503" s="19"/>
      <c r="C503" s="20"/>
      <c r="D503" s="19"/>
      <c r="G503" s="19"/>
      <c r="H503" s="19"/>
      <c r="I503" s="19"/>
      <c r="J503" s="19"/>
    </row>
    <row r="504" spans="1:10" s="18" customFormat="1">
      <c r="A504" s="19"/>
      <c r="B504" s="19"/>
      <c r="C504" s="20"/>
      <c r="D504" s="19"/>
      <c r="G504" s="19"/>
      <c r="H504" s="19"/>
      <c r="I504" s="19"/>
      <c r="J504" s="19"/>
    </row>
    <row r="505" spans="1:10" s="18" customFormat="1">
      <c r="A505" s="19"/>
      <c r="B505" s="19"/>
      <c r="C505" s="20"/>
      <c r="D505" s="19"/>
      <c r="G505" s="19"/>
      <c r="H505" s="19"/>
      <c r="I505" s="19"/>
      <c r="J505" s="19"/>
    </row>
    <row r="506" spans="1:10" s="18" customFormat="1">
      <c r="A506" s="19"/>
      <c r="B506" s="19"/>
      <c r="C506" s="20"/>
      <c r="D506" s="19"/>
      <c r="G506" s="19"/>
      <c r="H506" s="19"/>
      <c r="I506" s="19"/>
      <c r="J506" s="19"/>
    </row>
    <row r="507" spans="1:10" s="18" customFormat="1">
      <c r="A507" s="19"/>
      <c r="B507" s="19"/>
      <c r="C507" s="20"/>
      <c r="D507" s="19"/>
      <c r="G507" s="19"/>
      <c r="H507" s="19"/>
      <c r="I507" s="19"/>
      <c r="J507" s="19"/>
    </row>
    <row r="508" spans="1:10" s="18" customFormat="1">
      <c r="A508" s="19"/>
      <c r="B508" s="19"/>
      <c r="C508" s="20"/>
      <c r="D508" s="19"/>
      <c r="G508" s="19"/>
      <c r="H508" s="19"/>
      <c r="I508" s="19"/>
      <c r="J508" s="19"/>
    </row>
    <row r="509" spans="1:10" s="18" customFormat="1">
      <c r="A509" s="19"/>
      <c r="B509" s="19"/>
      <c r="C509" s="20"/>
      <c r="D509" s="19"/>
      <c r="G509" s="19"/>
      <c r="H509" s="19"/>
      <c r="I509" s="19"/>
      <c r="J509" s="19"/>
    </row>
    <row r="510" spans="1:10" s="18" customFormat="1">
      <c r="A510" s="19"/>
      <c r="B510" s="19"/>
      <c r="C510" s="20"/>
      <c r="D510" s="19"/>
      <c r="G510" s="19"/>
      <c r="H510" s="19"/>
      <c r="I510" s="19"/>
      <c r="J510" s="19"/>
    </row>
    <row r="511" spans="1:10" s="18" customFormat="1">
      <c r="A511" s="19"/>
      <c r="B511" s="19"/>
      <c r="C511" s="20"/>
      <c r="D511" s="19"/>
      <c r="G511" s="19"/>
      <c r="H511" s="19"/>
      <c r="I511" s="19"/>
      <c r="J511" s="19"/>
    </row>
    <row r="512" spans="1:10" s="18" customFormat="1">
      <c r="A512" s="19"/>
      <c r="B512" s="19"/>
      <c r="C512" s="20"/>
      <c r="D512" s="19"/>
      <c r="G512" s="19"/>
      <c r="H512" s="19"/>
      <c r="I512" s="19"/>
      <c r="J512" s="19"/>
    </row>
    <row r="513" spans="1:10" s="18" customFormat="1">
      <c r="A513" s="19"/>
      <c r="B513" s="19"/>
      <c r="C513" s="20"/>
      <c r="D513" s="19"/>
      <c r="G513" s="19"/>
      <c r="H513" s="19"/>
      <c r="I513" s="19"/>
      <c r="J513" s="19"/>
    </row>
    <row r="514" spans="1:10" s="18" customFormat="1">
      <c r="A514" s="19"/>
      <c r="B514" s="19"/>
      <c r="C514" s="20"/>
      <c r="D514" s="19"/>
      <c r="G514" s="19"/>
      <c r="H514" s="19"/>
      <c r="I514" s="19"/>
      <c r="J514" s="19"/>
    </row>
    <row r="515" spans="1:10" s="18" customFormat="1">
      <c r="A515" s="19"/>
      <c r="B515" s="19"/>
      <c r="C515" s="20"/>
      <c r="D515" s="19"/>
      <c r="G515" s="19"/>
      <c r="H515" s="19"/>
      <c r="I515" s="19"/>
      <c r="J515" s="19"/>
    </row>
    <row r="516" spans="1:10" s="18" customFormat="1">
      <c r="A516" s="19"/>
      <c r="B516" s="19"/>
      <c r="C516" s="20"/>
      <c r="D516" s="19"/>
      <c r="G516" s="19"/>
      <c r="H516" s="19"/>
      <c r="I516" s="19"/>
      <c r="J516" s="19"/>
    </row>
    <row r="517" spans="1:10" s="18" customFormat="1">
      <c r="A517" s="19"/>
      <c r="B517" s="19"/>
      <c r="C517" s="20"/>
      <c r="D517" s="19"/>
      <c r="G517" s="19"/>
      <c r="H517" s="19"/>
      <c r="I517" s="19"/>
      <c r="J517" s="19"/>
    </row>
    <row r="518" spans="1:10" s="18" customFormat="1">
      <c r="A518" s="19"/>
      <c r="B518" s="19"/>
      <c r="C518" s="20"/>
      <c r="D518" s="19"/>
      <c r="G518" s="19"/>
      <c r="H518" s="19"/>
      <c r="I518" s="19"/>
      <c r="J518" s="19"/>
    </row>
    <row r="519" spans="1:10" s="18" customFormat="1">
      <c r="A519" s="19"/>
      <c r="B519" s="19"/>
      <c r="C519" s="20"/>
      <c r="D519" s="19"/>
      <c r="G519" s="19"/>
      <c r="H519" s="19"/>
      <c r="I519" s="19"/>
      <c r="J519" s="19"/>
    </row>
    <row r="520" spans="1:10" s="18" customFormat="1">
      <c r="A520" s="19"/>
      <c r="B520" s="19"/>
      <c r="C520" s="20"/>
      <c r="D520" s="19"/>
      <c r="G520" s="19"/>
      <c r="H520" s="19"/>
      <c r="I520" s="19"/>
      <c r="J520" s="19"/>
    </row>
    <row r="521" spans="1:10" s="18" customFormat="1">
      <c r="A521" s="19"/>
      <c r="B521" s="19"/>
      <c r="C521" s="20"/>
      <c r="D521" s="19"/>
      <c r="G521" s="19"/>
      <c r="H521" s="19"/>
      <c r="I521" s="19"/>
      <c r="J521" s="19"/>
    </row>
    <row r="522" spans="1:10" s="18" customFormat="1">
      <c r="A522" s="19"/>
      <c r="B522" s="19"/>
      <c r="C522" s="20"/>
      <c r="D522" s="19"/>
      <c r="G522" s="19"/>
      <c r="H522" s="19"/>
      <c r="I522" s="19"/>
      <c r="J522" s="19"/>
    </row>
    <row r="523" spans="1:10" s="18" customFormat="1">
      <c r="A523" s="19"/>
      <c r="B523" s="19"/>
      <c r="C523" s="20"/>
      <c r="D523" s="19"/>
      <c r="G523" s="19"/>
      <c r="H523" s="19"/>
      <c r="I523" s="19"/>
      <c r="J523" s="19"/>
    </row>
    <row r="524" spans="1:10" s="18" customFormat="1">
      <c r="A524" s="19"/>
      <c r="B524" s="19"/>
      <c r="C524" s="20"/>
      <c r="D524" s="19"/>
      <c r="G524" s="19"/>
      <c r="H524" s="19"/>
      <c r="I524" s="19"/>
      <c r="J524" s="19"/>
    </row>
    <row r="525" spans="1:10" s="18" customFormat="1">
      <c r="A525" s="19"/>
      <c r="B525" s="19"/>
      <c r="C525" s="20"/>
      <c r="D525" s="19"/>
      <c r="G525" s="19"/>
      <c r="H525" s="19"/>
      <c r="I525" s="19"/>
      <c r="J525" s="19"/>
    </row>
    <row r="526" spans="1:10" s="18" customFormat="1">
      <c r="A526" s="19"/>
      <c r="B526" s="19"/>
      <c r="C526" s="20"/>
      <c r="D526" s="19"/>
      <c r="G526" s="19"/>
      <c r="H526" s="19"/>
      <c r="I526" s="19"/>
      <c r="J526" s="19"/>
    </row>
    <row r="527" spans="1:10" s="18" customFormat="1">
      <c r="A527" s="19"/>
      <c r="B527" s="19"/>
      <c r="C527" s="20"/>
      <c r="D527" s="19"/>
      <c r="G527" s="19"/>
      <c r="H527" s="19"/>
      <c r="I527" s="19"/>
      <c r="J527" s="19"/>
    </row>
    <row r="528" spans="1:10" s="18" customFormat="1">
      <c r="A528" s="19"/>
      <c r="B528" s="19"/>
      <c r="C528" s="20"/>
      <c r="D528" s="19"/>
      <c r="G528" s="19"/>
      <c r="H528" s="19"/>
      <c r="I528" s="19"/>
      <c r="J528" s="19"/>
    </row>
  </sheetData>
  <mergeCells count="19">
    <mergeCell ref="A1:F1"/>
    <mergeCell ref="A2:F2"/>
    <mergeCell ref="A3:F3"/>
    <mergeCell ref="A4:F4"/>
    <mergeCell ref="A67:F67"/>
    <mergeCell ref="B68:D68"/>
    <mergeCell ref="B69:D69"/>
    <mergeCell ref="B70:D70"/>
    <mergeCell ref="B71:D71"/>
    <mergeCell ref="B72:D72"/>
    <mergeCell ref="B78:D78"/>
    <mergeCell ref="B79:D79"/>
    <mergeCell ref="B80:D80"/>
    <mergeCell ref="A81:D81"/>
    <mergeCell ref="B73:D73"/>
    <mergeCell ref="B74:D74"/>
    <mergeCell ref="B75:D75"/>
    <mergeCell ref="B76:D76"/>
    <mergeCell ref="B77:D77"/>
  </mergeCells>
  <phoneticPr fontId="82" type="noConversion"/>
  <pageMargins left="0.7" right="0.5" top="0.5" bottom="0.41" header="0.3" footer="0.3"/>
  <pageSetup paperSize="9" scale="62" fitToWidth="0" orientation="portrait" r:id="rId1"/>
  <headerFooter alignWithMargins="0">
    <oddFooter>&amp;CPage &amp;P of &amp;N&amp;R&amp;A</oddFooter>
  </headerFooter>
  <rowBreaks count="1" manualBreakCount="1">
    <brk id="66"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226"/>
  <sheetViews>
    <sheetView topLeftCell="A181" zoomScale="70" zoomScaleNormal="70" workbookViewId="0">
      <selection activeCell="H192" sqref="H192"/>
    </sheetView>
  </sheetViews>
  <sheetFormatPr defaultColWidth="8.77734375" defaultRowHeight="13.2"/>
  <cols>
    <col min="1" max="1" width="17.44140625" style="275" customWidth="1"/>
    <col min="2" max="2" width="19" style="275" customWidth="1"/>
    <col min="3" max="3" width="12.33203125" style="275" customWidth="1"/>
    <col min="4" max="4" width="27.77734375" style="275" customWidth="1"/>
    <col min="5" max="5" width="16.109375" style="275" customWidth="1"/>
    <col min="6" max="6" width="16.77734375" style="275" customWidth="1"/>
    <col min="7" max="7" width="18.109375" style="275" customWidth="1"/>
    <col min="8" max="8" width="74.44140625" style="275" customWidth="1"/>
    <col min="9" max="9" width="25.77734375" style="275" customWidth="1"/>
    <col min="10" max="10" width="12.6640625" style="275" customWidth="1"/>
    <col min="11" max="11" width="15.109375" style="275" customWidth="1"/>
    <col min="12" max="12" width="8.77734375" style="275"/>
  </cols>
  <sheetData>
    <row r="1" spans="1:9" ht="13.8">
      <c r="A1" s="1654" t="s">
        <v>1242</v>
      </c>
      <c r="B1" s="1654"/>
      <c r="C1" s="1654"/>
      <c r="D1" s="1654"/>
      <c r="E1" s="1654"/>
      <c r="F1" s="274"/>
      <c r="G1" s="274" t="s">
        <v>1243</v>
      </c>
      <c r="H1" s="274" t="s">
        <v>1244</v>
      </c>
    </row>
    <row r="2" spans="1:9">
      <c r="A2" s="1652" t="s">
        <v>1245</v>
      </c>
      <c r="B2" s="1652"/>
      <c r="C2" s="1652"/>
      <c r="D2" s="1652"/>
      <c r="E2" s="1652"/>
      <c r="F2" s="276"/>
      <c r="G2" s="277"/>
    </row>
    <row r="3" spans="1:9" ht="22.8">
      <c r="A3" s="274" t="s">
        <v>1246</v>
      </c>
      <c r="B3" s="14" t="s">
        <v>1247</v>
      </c>
      <c r="C3" s="14" t="s">
        <v>1248</v>
      </c>
      <c r="D3" s="14" t="s">
        <v>1249</v>
      </c>
      <c r="E3" s="14" t="s">
        <v>1250</v>
      </c>
      <c r="F3" s="1634" t="s">
        <v>1251</v>
      </c>
      <c r="G3" s="1632" t="s">
        <v>1252</v>
      </c>
    </row>
    <row r="4" spans="1:9">
      <c r="A4" s="274">
        <v>1</v>
      </c>
      <c r="B4" s="14" t="s">
        <v>1253</v>
      </c>
      <c r="C4" s="278">
        <f>100/1000</f>
        <v>0.1</v>
      </c>
      <c r="D4" s="14">
        <v>100</v>
      </c>
      <c r="E4" s="14">
        <f>D4*C4</f>
        <v>10</v>
      </c>
      <c r="F4" s="1634"/>
      <c r="G4" s="1632"/>
    </row>
    <row r="5" spans="1:9">
      <c r="A5" s="274">
        <v>2</v>
      </c>
      <c r="B5" s="14" t="s">
        <v>1254</v>
      </c>
      <c r="C5" s="14">
        <v>22</v>
      </c>
      <c r="D5" s="14">
        <v>400</v>
      </c>
      <c r="E5" s="14">
        <f>D5*C5</f>
        <v>8800</v>
      </c>
      <c r="F5" s="1634"/>
      <c r="G5" s="1632"/>
      <c r="H5" s="275" t="s">
        <v>1255</v>
      </c>
    </row>
    <row r="6" spans="1:9">
      <c r="A6" s="274">
        <v>3</v>
      </c>
      <c r="B6" s="14" t="s">
        <v>1256</v>
      </c>
      <c r="C6" s="14">
        <v>2.2000000000000002</v>
      </c>
      <c r="D6" s="14">
        <v>660</v>
      </c>
      <c r="E6" s="14">
        <f>D6*C6</f>
        <v>1452.0000000000002</v>
      </c>
      <c r="F6" s="1634"/>
      <c r="G6" s="1632"/>
      <c r="H6" s="275" t="s">
        <v>1257</v>
      </c>
    </row>
    <row r="7" spans="1:9">
      <c r="A7" s="274">
        <v>4</v>
      </c>
      <c r="B7" s="14" t="s">
        <v>1258</v>
      </c>
      <c r="C7" s="14">
        <v>2.2000000000000002</v>
      </c>
      <c r="D7" s="14">
        <v>1160</v>
      </c>
      <c r="E7" s="14">
        <f>D7*C7</f>
        <v>2552</v>
      </c>
      <c r="F7" s="1634"/>
      <c r="G7" s="1632"/>
    </row>
    <row r="8" spans="1:9">
      <c r="A8" s="274" t="s">
        <v>594</v>
      </c>
      <c r="B8" s="1634" t="s">
        <v>1259</v>
      </c>
      <c r="C8" s="1634"/>
      <c r="D8" s="1634"/>
      <c r="E8" s="14">
        <f>E7+E6+E5+E4</f>
        <v>12814</v>
      </c>
      <c r="F8" s="1634"/>
      <c r="G8" s="1632" t="s">
        <v>1260</v>
      </c>
    </row>
    <row r="9" spans="1:9">
      <c r="A9" s="274"/>
      <c r="B9" s="1634" t="s">
        <v>1261</v>
      </c>
      <c r="C9" s="1634"/>
      <c r="D9" s="1634"/>
      <c r="E9" s="14">
        <f>E8*0.05</f>
        <v>640.70000000000005</v>
      </c>
      <c r="F9" s="1634"/>
      <c r="G9" s="1632"/>
    </row>
    <row r="10" spans="1:9">
      <c r="A10" s="274"/>
      <c r="B10" s="1634" t="s">
        <v>1262</v>
      </c>
      <c r="C10" s="1634"/>
      <c r="D10" s="1634"/>
      <c r="E10" s="14">
        <f>E8*0.05</f>
        <v>640.70000000000005</v>
      </c>
      <c r="F10" s="1634"/>
      <c r="G10" s="1632"/>
    </row>
    <row r="11" spans="1:9">
      <c r="A11" s="274"/>
      <c r="B11" s="1634" t="s">
        <v>1263</v>
      </c>
      <c r="C11" s="1634"/>
      <c r="D11" s="1634"/>
      <c r="E11" s="14">
        <f>E8*0.09</f>
        <v>1153.26</v>
      </c>
      <c r="F11" s="1634"/>
      <c r="G11" s="1632"/>
    </row>
    <row r="12" spans="1:9">
      <c r="A12" s="274"/>
      <c r="B12" s="1634" t="s">
        <v>1264</v>
      </c>
      <c r="C12" s="1634"/>
      <c r="D12" s="1634"/>
      <c r="E12" s="14">
        <f>E11+E10+E9+E8</f>
        <v>15248.66</v>
      </c>
      <c r="F12" s="14">
        <f>E12</f>
        <v>15248.66</v>
      </c>
      <c r="G12" s="1632"/>
      <c r="H12" s="279">
        <f>E12/1.16</f>
        <v>13145.396551724139</v>
      </c>
    </row>
    <row r="13" spans="1:9">
      <c r="A13" s="1634" t="s">
        <v>1265</v>
      </c>
      <c r="B13" s="1634"/>
      <c r="C13" s="1634"/>
      <c r="D13" s="1634"/>
      <c r="E13" s="14">
        <v>16000</v>
      </c>
      <c r="F13" s="14"/>
      <c r="G13" s="274"/>
      <c r="H13" s="279">
        <v>13000</v>
      </c>
      <c r="I13" s="275" t="s">
        <v>1266</v>
      </c>
    </row>
    <row r="14" spans="1:9">
      <c r="A14" s="274"/>
      <c r="B14" s="14"/>
      <c r="C14" s="14"/>
      <c r="D14" s="14"/>
      <c r="E14" s="14"/>
      <c r="F14" s="14"/>
      <c r="G14" s="274"/>
    </row>
    <row r="15" spans="1:9">
      <c r="A15" s="1652" t="s">
        <v>1223</v>
      </c>
      <c r="B15" s="1652"/>
      <c r="C15" s="1652"/>
      <c r="D15" s="1652"/>
      <c r="E15" s="1652"/>
      <c r="F15" s="276"/>
      <c r="G15" s="277"/>
    </row>
    <row r="16" spans="1:9" ht="26.7" customHeight="1">
      <c r="A16" s="274" t="s">
        <v>1246</v>
      </c>
      <c r="B16" s="14" t="s">
        <v>1247</v>
      </c>
      <c r="C16" s="14" t="s">
        <v>1248</v>
      </c>
      <c r="D16" s="14" t="s">
        <v>1249</v>
      </c>
      <c r="E16" s="14" t="s">
        <v>1250</v>
      </c>
      <c r="F16" s="1634" t="s">
        <v>1251</v>
      </c>
      <c r="G16" s="1632" t="s">
        <v>1267</v>
      </c>
    </row>
    <row r="17" spans="1:9">
      <c r="A17" s="274">
        <v>1</v>
      </c>
      <c r="B17" s="14" t="s">
        <v>1253</v>
      </c>
      <c r="C17" s="278">
        <f>100/1000</f>
        <v>0.1</v>
      </c>
      <c r="D17" s="14">
        <v>100</v>
      </c>
      <c r="E17" s="14">
        <f>D17*C17</f>
        <v>10</v>
      </c>
      <c r="F17" s="1634"/>
      <c r="G17" s="1632"/>
      <c r="H17" s="275" t="s">
        <v>1255</v>
      </c>
    </row>
    <row r="18" spans="1:9">
      <c r="A18" s="274">
        <v>2</v>
      </c>
      <c r="B18" s="14" t="s">
        <v>1268</v>
      </c>
      <c r="C18" s="14">
        <f>850/50</f>
        <v>17</v>
      </c>
      <c r="D18" s="14">
        <f>6.5*50</f>
        <v>325</v>
      </c>
      <c r="E18" s="14">
        <f>D18*C18</f>
        <v>5525</v>
      </c>
      <c r="F18" s="1634"/>
      <c r="G18" s="1632"/>
      <c r="H18" s="275" t="s">
        <v>1269</v>
      </c>
    </row>
    <row r="19" spans="1:9">
      <c r="A19" s="274">
        <v>3</v>
      </c>
      <c r="B19" s="14" t="s">
        <v>1256</v>
      </c>
      <c r="C19" s="14">
        <v>2.2000000000000002</v>
      </c>
      <c r="D19" s="14">
        <f>D18*2</f>
        <v>650</v>
      </c>
      <c r="E19" s="14">
        <f>D19*C19</f>
        <v>1430.0000000000002</v>
      </c>
      <c r="F19" s="1634"/>
      <c r="G19" s="1632"/>
    </row>
    <row r="20" spans="1:9">
      <c r="A20" s="274">
        <v>4</v>
      </c>
      <c r="B20" s="14" t="s">
        <v>1258</v>
      </c>
      <c r="C20" s="14">
        <v>2.2000000000000002</v>
      </c>
      <c r="D20" s="14">
        <f>D18*4</f>
        <v>1300</v>
      </c>
      <c r="E20" s="14">
        <f>D20*C20</f>
        <v>2860.0000000000005</v>
      </c>
      <c r="F20" s="1634"/>
      <c r="G20" s="1632"/>
    </row>
    <row r="21" spans="1:9">
      <c r="A21" s="274" t="s">
        <v>594</v>
      </c>
      <c r="B21" s="1634" t="s">
        <v>1259</v>
      </c>
      <c r="C21" s="1634"/>
      <c r="D21" s="1634"/>
      <c r="E21" s="14">
        <f>E20+E19+E18+E17</f>
        <v>9825</v>
      </c>
      <c r="F21" s="1634"/>
      <c r="G21" s="1632" t="s">
        <v>1260</v>
      </c>
    </row>
    <row r="22" spans="1:9">
      <c r="A22" s="274"/>
      <c r="B22" s="1634" t="s">
        <v>1261</v>
      </c>
      <c r="C22" s="1634"/>
      <c r="D22" s="1634"/>
      <c r="E22" s="14">
        <f>E21*0.1</f>
        <v>982.5</v>
      </c>
      <c r="F22" s="1634"/>
      <c r="G22" s="1632"/>
    </row>
    <row r="23" spans="1:9">
      <c r="A23" s="274"/>
      <c r="B23" s="1634" t="s">
        <v>1262</v>
      </c>
      <c r="C23" s="1634"/>
      <c r="D23" s="1634"/>
      <c r="E23" s="14">
        <f>E21*0.075</f>
        <v>736.875</v>
      </c>
      <c r="F23" s="1634"/>
      <c r="G23" s="1632"/>
    </row>
    <row r="24" spans="1:9">
      <c r="A24" s="274"/>
      <c r="B24" s="1634" t="s">
        <v>1263</v>
      </c>
      <c r="C24" s="1634"/>
      <c r="D24" s="1634"/>
      <c r="E24" s="14">
        <f>E21*0.125</f>
        <v>1228.125</v>
      </c>
      <c r="F24" s="1634"/>
      <c r="G24" s="1632"/>
    </row>
    <row r="25" spans="1:9">
      <c r="A25" s="274"/>
      <c r="B25" s="1634" t="s">
        <v>1264</v>
      </c>
      <c r="C25" s="1634"/>
      <c r="D25" s="1634"/>
      <c r="E25" s="14">
        <f>E24+E23+23+E21+E22</f>
        <v>12795.5</v>
      </c>
      <c r="F25" s="14">
        <f>E26</f>
        <v>12795.5</v>
      </c>
      <c r="G25" s="1632"/>
      <c r="H25" s="279">
        <f>E25/1.16</f>
        <v>11030.603448275862</v>
      </c>
    </row>
    <row r="26" spans="1:9">
      <c r="A26" s="1634" t="s">
        <v>1265</v>
      </c>
      <c r="B26" s="1634"/>
      <c r="C26" s="1634"/>
      <c r="D26" s="1634"/>
      <c r="E26" s="14">
        <f>E25</f>
        <v>12795.5</v>
      </c>
      <c r="F26" s="14"/>
      <c r="G26" s="274"/>
      <c r="H26" s="279">
        <v>10000</v>
      </c>
      <c r="I26" s="275" t="s">
        <v>1266</v>
      </c>
    </row>
    <row r="27" spans="1:9">
      <c r="A27" s="274"/>
      <c r="B27" s="14"/>
      <c r="C27" s="14"/>
      <c r="D27" s="14"/>
      <c r="E27" s="14"/>
      <c r="F27" s="14"/>
      <c r="G27" s="274"/>
    </row>
    <row r="28" spans="1:9">
      <c r="A28" s="1652" t="s">
        <v>1222</v>
      </c>
      <c r="B28" s="1652"/>
      <c r="C28" s="1652"/>
      <c r="D28" s="1652"/>
      <c r="E28" s="1652"/>
      <c r="F28" s="276"/>
      <c r="G28" s="277"/>
    </row>
    <row r="29" spans="1:9" ht="33" customHeight="1">
      <c r="A29" s="274" t="s">
        <v>1246</v>
      </c>
      <c r="B29" s="14" t="s">
        <v>1247</v>
      </c>
      <c r="C29" s="14" t="s">
        <v>1248</v>
      </c>
      <c r="D29" s="14" t="s">
        <v>1249</v>
      </c>
      <c r="E29" s="14" t="s">
        <v>1250</v>
      </c>
      <c r="F29" s="1634" t="s">
        <v>1251</v>
      </c>
      <c r="G29" s="1632" t="s">
        <v>1270</v>
      </c>
    </row>
    <row r="30" spans="1:9">
      <c r="A30" s="274">
        <v>1</v>
      </c>
      <c r="B30" s="14" t="s">
        <v>1253</v>
      </c>
      <c r="C30" s="278">
        <f>100/1000</f>
        <v>0.1</v>
      </c>
      <c r="D30" s="14">
        <v>100</v>
      </c>
      <c r="E30" s="14">
        <f>D30*C30</f>
        <v>10</v>
      </c>
      <c r="F30" s="1634"/>
      <c r="G30" s="1632"/>
      <c r="H30" s="275" t="s">
        <v>1255</v>
      </c>
    </row>
    <row r="31" spans="1:9">
      <c r="A31" s="274">
        <v>2</v>
      </c>
      <c r="B31" s="14" t="s">
        <v>1268</v>
      </c>
      <c r="C31" s="14">
        <f>850/50</f>
        <v>17</v>
      </c>
      <c r="D31" s="14">
        <f>5.5*50</f>
        <v>275</v>
      </c>
      <c r="E31" s="14">
        <f>D31*C31</f>
        <v>4675</v>
      </c>
      <c r="F31" s="1634"/>
      <c r="G31" s="1632"/>
      <c r="H31" s="275" t="s">
        <v>1269</v>
      </c>
    </row>
    <row r="32" spans="1:9">
      <c r="A32" s="274">
        <v>3</v>
      </c>
      <c r="B32" s="14" t="s">
        <v>1256</v>
      </c>
      <c r="C32" s="14">
        <v>2.2000000000000002</v>
      </c>
      <c r="D32" s="14">
        <f>D31*2</f>
        <v>550</v>
      </c>
      <c r="E32" s="14">
        <f>D32*C32</f>
        <v>1210</v>
      </c>
      <c r="F32" s="1634"/>
      <c r="G32" s="1632"/>
    </row>
    <row r="33" spans="1:9">
      <c r="A33" s="274">
        <v>4</v>
      </c>
      <c r="B33" s="14" t="s">
        <v>1258</v>
      </c>
      <c r="C33" s="14">
        <v>2.2000000000000002</v>
      </c>
      <c r="D33" s="14">
        <f>D31*4</f>
        <v>1100</v>
      </c>
      <c r="E33" s="14">
        <f>D33*C33</f>
        <v>2420</v>
      </c>
      <c r="F33" s="1634"/>
      <c r="G33" s="1632"/>
    </row>
    <row r="34" spans="1:9">
      <c r="A34" s="274" t="s">
        <v>594</v>
      </c>
      <c r="B34" s="1634" t="s">
        <v>1259</v>
      </c>
      <c r="C34" s="1634"/>
      <c r="D34" s="1634"/>
      <c r="E34" s="14">
        <f>E33+E32+E31+E30</f>
        <v>8315</v>
      </c>
      <c r="F34" s="1634"/>
      <c r="G34" s="1632" t="s">
        <v>1260</v>
      </c>
    </row>
    <row r="35" spans="1:9">
      <c r="A35" s="274"/>
      <c r="B35" s="1634" t="s">
        <v>1261</v>
      </c>
      <c r="C35" s="1634"/>
      <c r="D35" s="1634"/>
      <c r="E35" s="14">
        <f>E34*0.1</f>
        <v>831.5</v>
      </c>
      <c r="F35" s="1634"/>
      <c r="G35" s="1632"/>
    </row>
    <row r="36" spans="1:9">
      <c r="A36" s="274"/>
      <c r="B36" s="1634" t="s">
        <v>1262</v>
      </c>
      <c r="C36" s="1634"/>
      <c r="D36" s="1634"/>
      <c r="E36" s="14">
        <f>E34*0.1</f>
        <v>831.5</v>
      </c>
      <c r="F36" s="1634"/>
      <c r="G36" s="1632"/>
    </row>
    <row r="37" spans="1:9">
      <c r="A37" s="274"/>
      <c r="B37" s="1634" t="s">
        <v>1263</v>
      </c>
      <c r="C37" s="1634"/>
      <c r="D37" s="1634"/>
      <c r="E37" s="14">
        <f>E34*0.125</f>
        <v>1039.375</v>
      </c>
      <c r="F37" s="1634"/>
      <c r="G37" s="1632"/>
    </row>
    <row r="38" spans="1:9">
      <c r="A38" s="274"/>
      <c r="B38" s="1634" t="s">
        <v>1264</v>
      </c>
      <c r="C38" s="1634"/>
      <c r="D38" s="1634"/>
      <c r="E38" s="14">
        <f>E37+E36+E35+E34</f>
        <v>11017.375</v>
      </c>
      <c r="F38" s="14">
        <f>E38</f>
        <v>11017.375</v>
      </c>
      <c r="G38" s="1632"/>
      <c r="H38" s="279">
        <f>E38/1.16</f>
        <v>9497.7370689655181</v>
      </c>
    </row>
    <row r="39" spans="1:9">
      <c r="A39" s="1634" t="s">
        <v>1265</v>
      </c>
      <c r="B39" s="1634"/>
      <c r="C39" s="1634"/>
      <c r="D39" s="1634"/>
      <c r="E39" s="14">
        <v>11000</v>
      </c>
      <c r="F39" s="14"/>
      <c r="G39" s="274"/>
      <c r="H39" s="279">
        <v>10000</v>
      </c>
      <c r="I39" s="275" t="s">
        <v>1266</v>
      </c>
    </row>
    <row r="40" spans="1:9">
      <c r="A40" s="274"/>
      <c r="B40" s="14"/>
      <c r="C40" s="14"/>
      <c r="D40" s="14"/>
      <c r="E40" s="14"/>
      <c r="F40" s="14"/>
      <c r="G40" s="274"/>
    </row>
    <row r="41" spans="1:9">
      <c r="A41" s="1652" t="s">
        <v>1271</v>
      </c>
      <c r="B41" s="1652"/>
      <c r="C41" s="1652"/>
      <c r="D41" s="1652"/>
      <c r="E41" s="1652"/>
      <c r="F41" s="1634" t="s">
        <v>1251</v>
      </c>
      <c r="G41" s="1632" t="s">
        <v>1272</v>
      </c>
    </row>
    <row r="42" spans="1:9" ht="22.8">
      <c r="A42" s="274" t="s">
        <v>1246</v>
      </c>
      <c r="B42" s="1634" t="s">
        <v>1247</v>
      </c>
      <c r="C42" s="1634"/>
      <c r="D42" s="1634"/>
      <c r="E42" s="14" t="s">
        <v>1273</v>
      </c>
      <c r="F42" s="1634"/>
      <c r="G42" s="1632"/>
    </row>
    <row r="43" spans="1:9" ht="22.2" customHeight="1">
      <c r="A43" s="274" t="s">
        <v>594</v>
      </c>
      <c r="B43" s="1634" t="s">
        <v>1274</v>
      </c>
      <c r="C43" s="1634"/>
      <c r="D43" s="1634"/>
      <c r="E43" s="14">
        <f>2.22*200</f>
        <v>444.00000000000006</v>
      </c>
      <c r="F43" s="1634"/>
      <c r="G43" s="1632"/>
    </row>
    <row r="44" spans="1:9" ht="29.7" customHeight="1">
      <c r="A44" s="274"/>
      <c r="B44" s="1634" t="s">
        <v>1275</v>
      </c>
      <c r="C44" s="1634"/>
      <c r="D44" s="1634"/>
      <c r="E44" s="14">
        <v>62.7</v>
      </c>
      <c r="F44" s="1634"/>
      <c r="G44" s="1632"/>
    </row>
    <row r="45" spans="1:9">
      <c r="A45" s="274"/>
      <c r="B45" s="1634" t="s">
        <v>1263</v>
      </c>
      <c r="C45" s="1634"/>
      <c r="D45" s="1634"/>
      <c r="E45" s="14">
        <v>62.832000000000001</v>
      </c>
      <c r="F45" s="1634"/>
      <c r="G45" s="1632"/>
      <c r="H45" s="275" t="s">
        <v>1276</v>
      </c>
    </row>
    <row r="46" spans="1:9">
      <c r="A46" s="274"/>
      <c r="B46" s="1634" t="s">
        <v>1277</v>
      </c>
      <c r="C46" s="1634"/>
      <c r="D46" s="1634"/>
      <c r="E46" s="14">
        <f>E44+E45+E43</f>
        <v>569.53200000000004</v>
      </c>
      <c r="F46" s="14">
        <f>E46</f>
        <v>569.53200000000004</v>
      </c>
      <c r="G46" s="1632"/>
    </row>
    <row r="47" spans="1:9">
      <c r="A47" s="1634" t="s">
        <v>1278</v>
      </c>
      <c r="B47" s="1634"/>
      <c r="C47" s="1634"/>
      <c r="D47" s="1634"/>
      <c r="E47" s="14">
        <v>450</v>
      </c>
      <c r="F47" s="14"/>
      <c r="G47" s="1632"/>
      <c r="H47" s="279">
        <v>500</v>
      </c>
    </row>
    <row r="48" spans="1:9">
      <c r="A48" s="274"/>
      <c r="B48" s="14"/>
      <c r="C48" s="14"/>
      <c r="D48" s="14"/>
      <c r="E48" s="14"/>
      <c r="F48" s="14"/>
      <c r="G48" s="274"/>
    </row>
    <row r="49" spans="1:8">
      <c r="A49" s="1652" t="s">
        <v>1279</v>
      </c>
      <c r="B49" s="1652"/>
      <c r="C49" s="1652"/>
      <c r="D49" s="1652"/>
      <c r="E49" s="1652"/>
      <c r="F49" s="276"/>
      <c r="G49" s="1632" t="s">
        <v>1280</v>
      </c>
    </row>
    <row r="50" spans="1:8" ht="22.8">
      <c r="A50" s="274" t="s">
        <v>1246</v>
      </c>
      <c r="B50" s="1634" t="s">
        <v>1247</v>
      </c>
      <c r="C50" s="1634"/>
      <c r="D50" s="1634"/>
      <c r="E50" s="14" t="s">
        <v>1281</v>
      </c>
      <c r="F50" s="1634" t="s">
        <v>1251</v>
      </c>
      <c r="G50" s="1632"/>
    </row>
    <row r="51" spans="1:8">
      <c r="A51" s="274" t="s">
        <v>594</v>
      </c>
      <c r="B51" s="1634" t="s">
        <v>1282</v>
      </c>
      <c r="C51" s="1634"/>
      <c r="D51" s="1634"/>
      <c r="E51" s="14">
        <v>1200</v>
      </c>
      <c r="F51" s="1634"/>
      <c r="G51" s="1632"/>
    </row>
    <row r="52" spans="1:8">
      <c r="A52" s="274"/>
      <c r="B52" s="1634" t="s">
        <v>1283</v>
      </c>
      <c r="C52" s="1634"/>
      <c r="D52" s="1634"/>
      <c r="E52" s="14">
        <f>E51*0.1</f>
        <v>120</v>
      </c>
      <c r="F52" s="1634"/>
      <c r="G52" s="1632"/>
    </row>
    <row r="53" spans="1:8" ht="24.45" customHeight="1">
      <c r="A53" s="274"/>
      <c r="B53" s="1634" t="s">
        <v>1284</v>
      </c>
      <c r="C53" s="1634"/>
      <c r="D53" s="1634"/>
      <c r="E53" s="14">
        <f>E51*0.05</f>
        <v>60</v>
      </c>
      <c r="F53" s="1634"/>
      <c r="G53" s="1632"/>
    </row>
    <row r="54" spans="1:8" ht="21" customHeight="1">
      <c r="A54" s="274"/>
      <c r="B54" s="1634" t="s">
        <v>1263</v>
      </c>
      <c r="C54" s="1634"/>
      <c r="D54" s="1634"/>
      <c r="E54" s="14">
        <f>E51*0.1</f>
        <v>120</v>
      </c>
      <c r="F54" s="1634"/>
      <c r="G54" s="1632"/>
    </row>
    <row r="55" spans="1:8" ht="23.7" customHeight="1">
      <c r="A55" s="274" t="s">
        <v>1285</v>
      </c>
      <c r="B55" s="1634" t="s">
        <v>1286</v>
      </c>
      <c r="C55" s="1634"/>
      <c r="D55" s="1634"/>
      <c r="E55" s="14">
        <f>E54+E53+E52+E51</f>
        <v>1500</v>
      </c>
      <c r="F55" s="14">
        <f>'Bill 2.6-Sludge drying beds'!E12</f>
        <v>0</v>
      </c>
      <c r="G55" s="1632"/>
    </row>
    <row r="56" spans="1:8">
      <c r="A56" s="1634" t="s">
        <v>1287</v>
      </c>
      <c r="B56" s="1634"/>
      <c r="C56" s="1634"/>
      <c r="D56" s="1634"/>
      <c r="E56" s="14">
        <v>1500</v>
      </c>
      <c r="F56" s="14"/>
      <c r="G56" s="1632"/>
      <c r="H56" s="279" t="s">
        <v>1288</v>
      </c>
    </row>
    <row r="57" spans="1:8">
      <c r="A57" s="274"/>
      <c r="B57" s="14"/>
      <c r="C57" s="14"/>
      <c r="D57" s="14"/>
      <c r="E57" s="14"/>
      <c r="F57" s="14"/>
      <c r="G57" s="274"/>
    </row>
    <row r="58" spans="1:8">
      <c r="A58" s="1652" t="s">
        <v>1289</v>
      </c>
      <c r="B58" s="1652"/>
      <c r="C58" s="1652"/>
      <c r="D58" s="1652"/>
      <c r="E58" s="1652"/>
      <c r="F58" s="276"/>
      <c r="G58" s="274"/>
    </row>
    <row r="59" spans="1:8" ht="22.8">
      <c r="A59" s="274" t="s">
        <v>1246</v>
      </c>
      <c r="B59" s="1634" t="s">
        <v>1247</v>
      </c>
      <c r="C59" s="1634"/>
      <c r="D59" s="1634"/>
      <c r="E59" s="14" t="s">
        <v>1290</v>
      </c>
      <c r="F59" s="14" t="s">
        <v>1291</v>
      </c>
      <c r="G59" s="1632" t="s">
        <v>1292</v>
      </c>
      <c r="H59" s="280"/>
    </row>
    <row r="60" spans="1:8" ht="14.4">
      <c r="A60" s="274" t="s">
        <v>594</v>
      </c>
      <c r="B60" s="1634" t="s">
        <v>1293</v>
      </c>
      <c r="C60" s="1634"/>
      <c r="D60" s="1634"/>
      <c r="E60" s="14">
        <v>1820</v>
      </c>
      <c r="F60" s="14">
        <v>182</v>
      </c>
      <c r="G60" s="1632"/>
      <c r="H60" s="280"/>
    </row>
    <row r="61" spans="1:8" ht="21.45" customHeight="1">
      <c r="A61" s="274"/>
      <c r="B61" s="1634" t="s">
        <v>1294</v>
      </c>
      <c r="C61" s="1634"/>
      <c r="D61" s="1634"/>
      <c r="E61" s="14">
        <v>455</v>
      </c>
      <c r="F61" s="14">
        <v>34.58</v>
      </c>
      <c r="G61" s="1632"/>
      <c r="H61" s="281">
        <v>1818.1818181818201</v>
      </c>
    </row>
    <row r="62" spans="1:8" ht="14.4">
      <c r="A62" s="274"/>
      <c r="B62" s="1634" t="s">
        <v>1263</v>
      </c>
      <c r="C62" s="1634"/>
      <c r="D62" s="1634"/>
      <c r="E62" s="14">
        <v>364</v>
      </c>
      <c r="F62" s="14">
        <v>34.652799999999999</v>
      </c>
      <c r="G62" s="1632"/>
      <c r="H62" s="280"/>
    </row>
    <row r="63" spans="1:8" ht="63.6" customHeight="1">
      <c r="A63" s="274" t="s">
        <v>1285</v>
      </c>
      <c r="B63" s="1634" t="s">
        <v>1295</v>
      </c>
      <c r="C63" s="1634"/>
      <c r="D63" s="1634"/>
      <c r="E63" s="14">
        <v>2639</v>
      </c>
      <c r="F63" s="14">
        <v>251.2328</v>
      </c>
      <c r="G63" s="1632"/>
      <c r="H63" s="280"/>
    </row>
    <row r="64" spans="1:8" ht="14.4">
      <c r="A64" s="1634" t="s">
        <v>1287</v>
      </c>
      <c r="B64" s="1634"/>
      <c r="C64" s="1634"/>
      <c r="D64" s="1634"/>
      <c r="E64" s="14"/>
      <c r="F64" s="14">
        <v>250</v>
      </c>
      <c r="G64" s="274">
        <v>250</v>
      </c>
      <c r="H64" s="282" t="s">
        <v>1288</v>
      </c>
    </row>
    <row r="65" spans="1:10" ht="14.4">
      <c r="A65" s="274"/>
      <c r="B65" s="14"/>
      <c r="C65" s="14"/>
      <c r="D65" s="14"/>
      <c r="E65" s="14"/>
      <c r="F65" s="14"/>
      <c r="G65" s="274"/>
      <c r="H65" s="280"/>
      <c r="J65" s="275">
        <f>1220087.8*130</f>
        <v>158611414</v>
      </c>
    </row>
    <row r="66" spans="1:10" ht="14.4">
      <c r="A66" s="1652" t="s">
        <v>1296</v>
      </c>
      <c r="B66" s="1652"/>
      <c r="C66" s="1652"/>
      <c r="D66" s="1652"/>
      <c r="E66" s="1652"/>
      <c r="F66" s="276"/>
      <c r="G66" s="274"/>
      <c r="H66" s="280"/>
      <c r="J66" s="275">
        <v>25777934</v>
      </c>
    </row>
    <row r="67" spans="1:10" ht="14.4">
      <c r="A67" s="274" t="s">
        <v>70</v>
      </c>
      <c r="B67" s="1634" t="s">
        <v>1297</v>
      </c>
      <c r="C67" s="1634"/>
      <c r="D67" s="1634"/>
      <c r="E67" s="14" t="s">
        <v>1298</v>
      </c>
      <c r="F67" s="1634" t="s">
        <v>1251</v>
      </c>
      <c r="G67" s="1632"/>
      <c r="H67" s="280"/>
    </row>
    <row r="68" spans="1:10" ht="34.200000000000003" customHeight="1">
      <c r="A68" s="274" t="s">
        <v>594</v>
      </c>
      <c r="B68" s="1653" t="s">
        <v>1299</v>
      </c>
      <c r="C68" s="1653"/>
      <c r="D68" s="1653"/>
      <c r="E68" s="14">
        <v>350</v>
      </c>
      <c r="F68" s="1634"/>
      <c r="G68" s="1632"/>
      <c r="H68" s="280"/>
    </row>
    <row r="69" spans="1:10" ht="33.450000000000003" customHeight="1">
      <c r="A69" s="274" t="s">
        <v>600</v>
      </c>
      <c r="B69" s="1653" t="s">
        <v>1300</v>
      </c>
      <c r="C69" s="1653"/>
      <c r="D69" s="1653"/>
      <c r="E69" s="14">
        <v>15</v>
      </c>
      <c r="F69" s="1634"/>
      <c r="G69" s="1632"/>
      <c r="H69" s="280"/>
    </row>
    <row r="70" spans="1:10" ht="37.950000000000003" customHeight="1">
      <c r="A70" s="274" t="s">
        <v>738</v>
      </c>
      <c r="B70" s="1653" t="s">
        <v>1301</v>
      </c>
      <c r="C70" s="1653"/>
      <c r="D70" s="1653"/>
      <c r="E70" s="14">
        <v>15</v>
      </c>
      <c r="F70" s="1634"/>
      <c r="G70" s="1632"/>
      <c r="H70" s="280"/>
    </row>
    <row r="71" spans="1:10" ht="17.7" customHeight="1">
      <c r="A71" s="274"/>
      <c r="B71" s="1653" t="s">
        <v>1302</v>
      </c>
      <c r="C71" s="1653"/>
      <c r="D71" s="1653"/>
      <c r="E71" s="14">
        <v>20</v>
      </c>
      <c r="F71" s="1634"/>
      <c r="G71" s="1632"/>
      <c r="H71" s="280"/>
    </row>
    <row r="72" spans="1:10" ht="14.4">
      <c r="A72" s="274"/>
      <c r="B72" s="1653" t="s">
        <v>1303</v>
      </c>
      <c r="C72" s="1653"/>
      <c r="D72" s="1653"/>
      <c r="E72" s="14">
        <v>40</v>
      </c>
      <c r="F72" s="1634"/>
      <c r="G72" s="1632"/>
      <c r="H72" s="280"/>
    </row>
    <row r="73" spans="1:10" ht="14.4">
      <c r="A73" s="274"/>
      <c r="B73" s="1653" t="s">
        <v>1304</v>
      </c>
      <c r="C73" s="1653"/>
      <c r="D73" s="1653"/>
      <c r="E73" s="14">
        <v>70.400000000000006</v>
      </c>
      <c r="F73" s="1634"/>
      <c r="G73" s="1632"/>
      <c r="H73" s="280"/>
    </row>
    <row r="74" spans="1:10" ht="14.4">
      <c r="A74" s="274"/>
      <c r="B74" s="1653" t="s">
        <v>1305</v>
      </c>
      <c r="C74" s="1653"/>
      <c r="D74" s="1653"/>
      <c r="E74" s="283">
        <v>510.4</v>
      </c>
      <c r="F74" s="14">
        <v>400</v>
      </c>
      <c r="G74" s="1632"/>
      <c r="H74" s="280"/>
    </row>
    <row r="75" spans="1:10">
      <c r="A75" s="1634" t="s">
        <v>1287</v>
      </c>
      <c r="B75" s="1634"/>
      <c r="C75" s="1634"/>
      <c r="D75" s="1634"/>
      <c r="E75" s="14">
        <v>700</v>
      </c>
      <c r="F75" s="14"/>
      <c r="G75" s="1632"/>
      <c r="H75" s="275" t="s">
        <v>1306</v>
      </c>
    </row>
    <row r="76" spans="1:10">
      <c r="A76" s="274"/>
      <c r="B76" s="14"/>
      <c r="C76" s="14"/>
      <c r="D76" s="14"/>
      <c r="E76" s="14"/>
      <c r="F76" s="14"/>
      <c r="G76" s="274"/>
    </row>
    <row r="77" spans="1:10" ht="18.45" customHeight="1">
      <c r="A77" s="1652" t="s">
        <v>1307</v>
      </c>
      <c r="B77" s="1652"/>
      <c r="C77" s="1652"/>
      <c r="D77" s="1652"/>
      <c r="E77" s="1652"/>
      <c r="F77" s="276"/>
      <c r="G77" s="1632"/>
    </row>
    <row r="78" spans="1:10">
      <c r="A78" s="274" t="s">
        <v>70</v>
      </c>
      <c r="B78" s="1634" t="s">
        <v>1297</v>
      </c>
      <c r="C78" s="1634"/>
      <c r="D78" s="1634"/>
      <c r="E78" s="14" t="s">
        <v>1298</v>
      </c>
      <c r="F78" s="1634" t="s">
        <v>1251</v>
      </c>
      <c r="G78" s="1632"/>
    </row>
    <row r="79" spans="1:10" ht="34.950000000000003" customHeight="1">
      <c r="A79" s="274" t="s">
        <v>594</v>
      </c>
      <c r="B79" s="1634" t="s">
        <v>1308</v>
      </c>
      <c r="C79" s="1634"/>
      <c r="D79" s="1634"/>
      <c r="E79" s="14">
        <v>1000</v>
      </c>
      <c r="F79" s="1634"/>
      <c r="G79" s="1632"/>
    </row>
    <row r="80" spans="1:10" ht="22.2" customHeight="1">
      <c r="A80" s="274" t="s">
        <v>600</v>
      </c>
      <c r="B80" s="1634" t="s">
        <v>1309</v>
      </c>
      <c r="C80" s="1634"/>
      <c r="D80" s="1634"/>
      <c r="E80" s="14">
        <v>45</v>
      </c>
      <c r="F80" s="1634"/>
      <c r="G80" s="1632"/>
    </row>
    <row r="81" spans="1:8" ht="21" customHeight="1">
      <c r="A81" s="274"/>
      <c r="B81" s="1634" t="s">
        <v>1310</v>
      </c>
      <c r="C81" s="1634"/>
      <c r="D81" s="1634"/>
      <c r="E81" s="14">
        <v>45</v>
      </c>
      <c r="F81" s="1634"/>
      <c r="G81" s="1632"/>
    </row>
    <row r="82" spans="1:8">
      <c r="A82" s="274"/>
      <c r="B82" s="1634" t="s">
        <v>1311</v>
      </c>
      <c r="C82" s="1634"/>
      <c r="D82" s="1634"/>
      <c r="E82" s="14">
        <v>200</v>
      </c>
      <c r="F82" s="1634"/>
      <c r="G82" s="1632"/>
    </row>
    <row r="83" spans="1:8">
      <c r="A83" s="274"/>
      <c r="B83" s="1634" t="s">
        <v>1303</v>
      </c>
      <c r="C83" s="1634"/>
      <c r="D83" s="1634"/>
      <c r="E83" s="14">
        <v>129</v>
      </c>
      <c r="F83" s="1634"/>
      <c r="G83" s="1632"/>
    </row>
    <row r="84" spans="1:8" ht="22.95" customHeight="1">
      <c r="A84" s="274"/>
      <c r="B84" s="1642" t="s">
        <v>1312</v>
      </c>
      <c r="C84" s="1643"/>
      <c r="D84" s="1644"/>
      <c r="E84" s="14">
        <v>425.7</v>
      </c>
      <c r="F84" s="1634"/>
      <c r="G84" s="1632"/>
    </row>
    <row r="85" spans="1:8">
      <c r="A85" s="274"/>
      <c r="B85" s="1634" t="s">
        <v>1304</v>
      </c>
      <c r="C85" s="1634"/>
      <c r="D85" s="1634"/>
      <c r="E85" s="14">
        <v>295.15199999999999</v>
      </c>
      <c r="F85" s="1634"/>
      <c r="G85" s="1632"/>
    </row>
    <row r="86" spans="1:8">
      <c r="A86" s="274"/>
      <c r="B86" s="1634" t="s">
        <v>1305</v>
      </c>
      <c r="C86" s="1634"/>
      <c r="D86" s="1634"/>
      <c r="E86" s="14">
        <v>2139.8519999999999</v>
      </c>
      <c r="F86" s="14">
        <f>'Bill 2.6-Sludge drying beds'!E13</f>
        <v>0</v>
      </c>
      <c r="G86" s="1632"/>
    </row>
    <row r="87" spans="1:8">
      <c r="A87" s="1634" t="s">
        <v>1287</v>
      </c>
      <c r="B87" s="1634"/>
      <c r="C87" s="1634"/>
      <c r="D87" s="1634"/>
      <c r="E87" s="14">
        <v>1500</v>
      </c>
      <c r="F87" s="14"/>
      <c r="G87" s="1632"/>
      <c r="H87" s="275" t="s">
        <v>1288</v>
      </c>
    </row>
    <row r="88" spans="1:8">
      <c r="A88" s="274"/>
      <c r="B88" s="14"/>
      <c r="C88" s="14"/>
      <c r="D88" s="14"/>
      <c r="E88" s="14"/>
      <c r="F88" s="14"/>
      <c r="G88" s="274"/>
    </row>
    <row r="89" spans="1:8">
      <c r="A89" s="284" t="s">
        <v>1313</v>
      </c>
      <c r="B89" s="14"/>
      <c r="C89" s="14"/>
      <c r="D89" s="14"/>
      <c r="E89" s="14"/>
      <c r="F89" s="14"/>
      <c r="G89" s="274"/>
    </row>
    <row r="90" spans="1:8">
      <c r="A90" s="1652"/>
      <c r="B90" s="1652"/>
      <c r="C90" s="1652"/>
      <c r="D90" s="1652"/>
      <c r="E90" s="1652"/>
      <c r="F90" s="1634" t="s">
        <v>1314</v>
      </c>
      <c r="G90" s="1632"/>
    </row>
    <row r="91" spans="1:8">
      <c r="A91" s="274" t="s">
        <v>1315</v>
      </c>
      <c r="B91" s="1634" t="s">
        <v>1297</v>
      </c>
      <c r="C91" s="1634"/>
      <c r="D91" s="1634"/>
      <c r="E91" s="14" t="s">
        <v>1298</v>
      </c>
      <c r="F91" s="1634"/>
      <c r="G91" s="1632"/>
    </row>
    <row r="92" spans="1:8" ht="20.7" customHeight="1">
      <c r="A92" s="274"/>
      <c r="B92" s="1634" t="s">
        <v>1316</v>
      </c>
      <c r="C92" s="1634"/>
      <c r="D92" s="1634"/>
      <c r="E92" s="14">
        <v>117</v>
      </c>
      <c r="F92" s="1634"/>
      <c r="G92" s="1632"/>
    </row>
    <row r="93" spans="1:8">
      <c r="A93" s="274"/>
      <c r="B93" s="1634" t="s">
        <v>1317</v>
      </c>
      <c r="C93" s="1634"/>
      <c r="D93" s="1634"/>
      <c r="E93" s="14">
        <v>3</v>
      </c>
      <c r="F93" s="1634"/>
      <c r="G93" s="1632"/>
    </row>
    <row r="94" spans="1:8">
      <c r="A94" s="274"/>
      <c r="B94" s="1634" t="s">
        <v>1318</v>
      </c>
      <c r="C94" s="1634"/>
      <c r="D94" s="1634"/>
      <c r="E94" s="14">
        <v>6</v>
      </c>
      <c r="F94" s="1634"/>
      <c r="G94" s="1632"/>
      <c r="H94" s="275" t="s">
        <v>1319</v>
      </c>
    </row>
    <row r="95" spans="1:8">
      <c r="A95" s="274"/>
      <c r="B95" s="1634" t="s">
        <v>1320</v>
      </c>
      <c r="C95" s="1634"/>
      <c r="D95" s="1634"/>
      <c r="E95" s="14">
        <v>1</v>
      </c>
      <c r="F95" s="14"/>
      <c r="G95" s="1632"/>
      <c r="H95" s="275">
        <f>E95/1.16</f>
        <v>0.86206896551724144</v>
      </c>
    </row>
    <row r="96" spans="1:8">
      <c r="A96" s="274"/>
      <c r="B96" s="1634" t="s">
        <v>1321</v>
      </c>
      <c r="C96" s="1634"/>
      <c r="D96" s="1634"/>
      <c r="E96" s="14">
        <v>10</v>
      </c>
      <c r="F96" s="14"/>
      <c r="G96" s="1632"/>
    </row>
    <row r="97" spans="1:9">
      <c r="A97" s="274"/>
      <c r="B97" s="1634" t="s">
        <v>1322</v>
      </c>
      <c r="C97" s="1634"/>
      <c r="D97" s="1634"/>
      <c r="E97" s="14">
        <f>0.15*E92</f>
        <v>17.55</v>
      </c>
      <c r="F97" s="14"/>
      <c r="G97" s="1632"/>
    </row>
    <row r="98" spans="1:9">
      <c r="A98" s="1634"/>
      <c r="B98" s="1634"/>
      <c r="C98" s="1634"/>
      <c r="D98" s="1634"/>
      <c r="E98" s="14">
        <f>SUM(E92:E97)</f>
        <v>154.55000000000001</v>
      </c>
      <c r="F98" s="14">
        <v>155</v>
      </c>
      <c r="G98" s="1632"/>
      <c r="H98" s="275">
        <v>150</v>
      </c>
      <c r="I98" s="275" t="s">
        <v>1255</v>
      </c>
    </row>
    <row r="99" spans="1:9">
      <c r="A99" s="274"/>
      <c r="B99" s="14"/>
      <c r="C99" s="14"/>
      <c r="D99" s="14"/>
      <c r="E99" s="14"/>
      <c r="F99" s="14"/>
      <c r="G99" s="274"/>
    </row>
    <row r="100" spans="1:9">
      <c r="A100" s="1652" t="s">
        <v>1323</v>
      </c>
      <c r="B100" s="1652"/>
      <c r="C100" s="1652"/>
      <c r="D100" s="1652"/>
      <c r="E100" s="1652"/>
      <c r="F100" s="1634" t="s">
        <v>1251</v>
      </c>
      <c r="G100" s="1632"/>
    </row>
    <row r="101" spans="1:9" ht="18" customHeight="1">
      <c r="A101" s="274" t="s">
        <v>70</v>
      </c>
      <c r="B101" s="1634" t="s">
        <v>1297</v>
      </c>
      <c r="C101" s="1634"/>
      <c r="D101" s="1634"/>
      <c r="E101" s="14" t="s">
        <v>1324</v>
      </c>
      <c r="F101" s="1634"/>
      <c r="G101" s="1632"/>
    </row>
    <row r="102" spans="1:9" ht="32.4" customHeight="1">
      <c r="A102" s="274"/>
      <c r="B102" s="1634" t="s">
        <v>1325</v>
      </c>
      <c r="C102" s="1634"/>
      <c r="D102" s="1634"/>
      <c r="E102" s="14">
        <v>330</v>
      </c>
      <c r="F102" s="1634"/>
      <c r="G102" s="1632"/>
    </row>
    <row r="103" spans="1:9" ht="27" customHeight="1">
      <c r="A103" s="274"/>
      <c r="B103" s="1634" t="s">
        <v>1326</v>
      </c>
      <c r="C103" s="1634"/>
      <c r="D103" s="1634"/>
      <c r="E103" s="14">
        <v>120</v>
      </c>
      <c r="F103" s="1634"/>
      <c r="G103" s="1632"/>
    </row>
    <row r="104" spans="1:9" ht="22.2" customHeight="1">
      <c r="A104" s="274"/>
      <c r="B104" s="1634" t="s">
        <v>1327</v>
      </c>
      <c r="C104" s="1634"/>
      <c r="D104" s="1634"/>
      <c r="E104" s="14">
        <v>150</v>
      </c>
      <c r="F104" s="1634"/>
      <c r="G104" s="1632"/>
    </row>
    <row r="105" spans="1:9">
      <c r="A105" s="274"/>
      <c r="B105" s="1634" t="s">
        <v>1328</v>
      </c>
      <c r="C105" s="1634"/>
      <c r="D105" s="1634"/>
      <c r="E105" s="14">
        <v>60</v>
      </c>
      <c r="F105" s="1634"/>
      <c r="G105" s="1632"/>
    </row>
    <row r="106" spans="1:9">
      <c r="A106" s="274"/>
      <c r="B106" s="1634" t="s">
        <v>1329</v>
      </c>
      <c r="C106" s="1634"/>
      <c r="D106" s="1634"/>
      <c r="E106" s="14">
        <v>105.6</v>
      </c>
      <c r="F106" s="1634"/>
      <c r="G106" s="1632"/>
    </row>
    <row r="107" spans="1:9">
      <c r="A107" s="274"/>
      <c r="B107" s="1634" t="s">
        <v>1330</v>
      </c>
      <c r="C107" s="1634"/>
      <c r="D107" s="1634"/>
      <c r="E107" s="14">
        <v>765.6</v>
      </c>
      <c r="F107" s="14">
        <f>'Bill 2.6-Sludge drying beds'!E48</f>
        <v>0</v>
      </c>
      <c r="G107" s="1632"/>
    </row>
    <row r="108" spans="1:9">
      <c r="A108" s="1634" t="s">
        <v>1278</v>
      </c>
      <c r="B108" s="1634"/>
      <c r="C108" s="1634"/>
      <c r="D108" s="1634"/>
      <c r="E108" s="14">
        <v>600</v>
      </c>
      <c r="F108" s="14"/>
      <c r="G108" s="1632"/>
      <c r="H108" s="275" t="s">
        <v>1288</v>
      </c>
    </row>
    <row r="109" spans="1:9" ht="15" customHeight="1">
      <c r="A109" s="274"/>
      <c r="B109" s="14"/>
      <c r="C109" s="14"/>
      <c r="D109" s="14"/>
      <c r="E109" s="14"/>
      <c r="F109" s="14"/>
      <c r="G109" s="274"/>
    </row>
    <row r="110" spans="1:9">
      <c r="A110" s="1652" t="s">
        <v>1331</v>
      </c>
      <c r="B110" s="1652"/>
      <c r="C110" s="1652"/>
      <c r="D110" s="1652"/>
      <c r="E110" s="1652"/>
      <c r="F110" s="1634" t="s">
        <v>1251</v>
      </c>
      <c r="G110" s="1632"/>
    </row>
    <row r="111" spans="1:9">
      <c r="A111" s="274" t="s">
        <v>70</v>
      </c>
      <c r="B111" s="1634" t="s">
        <v>1297</v>
      </c>
      <c r="C111" s="1634"/>
      <c r="D111" s="1634"/>
      <c r="E111" s="14" t="s">
        <v>1332</v>
      </c>
      <c r="F111" s="1634"/>
      <c r="G111" s="1632"/>
    </row>
    <row r="112" spans="1:9" ht="28.95" customHeight="1">
      <c r="A112" s="274"/>
      <c r="B112" s="1634" t="s">
        <v>1333</v>
      </c>
      <c r="C112" s="1634"/>
      <c r="D112" s="1634"/>
      <c r="E112" s="14">
        <f>4300/6</f>
        <v>716.66666666666663</v>
      </c>
      <c r="F112" s="1634"/>
      <c r="G112" s="1632"/>
    </row>
    <row r="113" spans="1:8" ht="25.95" customHeight="1">
      <c r="A113" s="274"/>
      <c r="B113" s="1634" t="s">
        <v>1334</v>
      </c>
      <c r="C113" s="1634"/>
      <c r="D113" s="1634"/>
      <c r="E113" s="14">
        <v>430</v>
      </c>
      <c r="F113" s="1634"/>
      <c r="G113" s="1632"/>
    </row>
    <row r="114" spans="1:8" ht="26.7" customHeight="1">
      <c r="A114" s="274"/>
      <c r="B114" s="1634" t="s">
        <v>1335</v>
      </c>
      <c r="C114" s="1634"/>
      <c r="D114" s="1634"/>
      <c r="E114" s="14">
        <v>300</v>
      </c>
      <c r="F114" s="1634"/>
      <c r="G114" s="1632"/>
    </row>
    <row r="115" spans="1:8" ht="34.950000000000003" customHeight="1">
      <c r="A115" s="274"/>
      <c r="B115" s="1634" t="s">
        <v>1336</v>
      </c>
      <c r="C115" s="1634"/>
      <c r="D115" s="1634"/>
      <c r="E115" s="14">
        <v>200</v>
      </c>
      <c r="F115" s="1634"/>
      <c r="G115" s="1632"/>
    </row>
    <row r="116" spans="1:8">
      <c r="A116" s="274"/>
      <c r="B116" s="1634" t="s">
        <v>1337</v>
      </c>
      <c r="C116" s="1634"/>
      <c r="D116" s="1634"/>
      <c r="E116" s="14">
        <v>430</v>
      </c>
      <c r="F116" s="1634"/>
      <c r="G116" s="1632"/>
    </row>
    <row r="117" spans="1:8">
      <c r="A117" s="274"/>
      <c r="B117" s="1634" t="s">
        <v>1338</v>
      </c>
      <c r="C117" s="1634"/>
      <c r="D117" s="1634"/>
      <c r="E117" s="14">
        <f>E112*0.15</f>
        <v>107.49999999999999</v>
      </c>
      <c r="F117" s="1634"/>
      <c r="G117" s="1632"/>
    </row>
    <row r="118" spans="1:8">
      <c r="A118" s="274"/>
      <c r="B118" s="1634" t="s">
        <v>1339</v>
      </c>
      <c r="C118" s="1634"/>
      <c r="D118" s="1634"/>
      <c r="E118" s="14">
        <f>SUM(E112:E117)</f>
        <v>2184.1666666666665</v>
      </c>
      <c r="F118" s="14"/>
      <c r="G118" s="1632"/>
    </row>
    <row r="119" spans="1:8">
      <c r="A119" s="1634" t="s">
        <v>1278</v>
      </c>
      <c r="B119" s="1634"/>
      <c r="C119" s="1634"/>
      <c r="D119" s="1634"/>
      <c r="E119" s="14" t="s">
        <v>1340</v>
      </c>
      <c r="F119" s="14"/>
      <c r="G119" s="1632"/>
      <c r="H119" s="275" t="s">
        <v>1288</v>
      </c>
    </row>
    <row r="120" spans="1:8">
      <c r="A120" s="274"/>
      <c r="B120" s="14"/>
      <c r="C120" s="14"/>
      <c r="D120" s="14"/>
      <c r="E120" s="14"/>
      <c r="F120" s="14"/>
      <c r="G120" s="274"/>
    </row>
    <row r="121" spans="1:8">
      <c r="A121" s="1652" t="s">
        <v>1341</v>
      </c>
      <c r="B121" s="1652"/>
      <c r="C121" s="1652"/>
      <c r="D121" s="1652"/>
      <c r="E121" s="1652"/>
      <c r="F121" s="1634" t="s">
        <v>1251</v>
      </c>
      <c r="G121" s="1632"/>
    </row>
    <row r="122" spans="1:8" ht="22.8">
      <c r="A122" s="274" t="s">
        <v>1246</v>
      </c>
      <c r="B122" s="1634" t="s">
        <v>1247</v>
      </c>
      <c r="C122" s="1634"/>
      <c r="D122" s="1634"/>
      <c r="E122" s="14" t="s">
        <v>1290</v>
      </c>
      <c r="F122" s="1634"/>
      <c r="G122" s="1632"/>
    </row>
    <row r="123" spans="1:8" ht="20.7" customHeight="1">
      <c r="A123" s="274" t="s">
        <v>594</v>
      </c>
      <c r="B123" s="1634" t="s">
        <v>1342</v>
      </c>
      <c r="C123" s="1634"/>
      <c r="D123" s="1634"/>
      <c r="E123" s="14">
        <v>600</v>
      </c>
      <c r="F123" s="1634"/>
      <c r="G123" s="1632"/>
    </row>
    <row r="124" spans="1:8" ht="19.95" customHeight="1">
      <c r="A124" s="274"/>
      <c r="B124" s="1634" t="s">
        <v>1343</v>
      </c>
      <c r="C124" s="1634"/>
      <c r="D124" s="1634"/>
      <c r="E124" s="14">
        <v>150</v>
      </c>
      <c r="F124" s="1634"/>
      <c r="G124" s="1632"/>
    </row>
    <row r="125" spans="1:8" ht="19.95" customHeight="1">
      <c r="A125" s="274"/>
      <c r="B125" s="1634" t="s">
        <v>1344</v>
      </c>
      <c r="C125" s="1634"/>
      <c r="D125" s="1634"/>
      <c r="E125" s="14">
        <f>750/2</f>
        <v>375</v>
      </c>
      <c r="F125" s="1634"/>
      <c r="G125" s="1632"/>
      <c r="H125" s="275" t="s">
        <v>1345</v>
      </c>
    </row>
    <row r="126" spans="1:8" ht="18.45" customHeight="1">
      <c r="A126" s="274"/>
      <c r="B126" s="1634" t="s">
        <v>1346</v>
      </c>
      <c r="C126" s="1634"/>
      <c r="D126" s="1634"/>
      <c r="E126" s="14">
        <v>0</v>
      </c>
      <c r="F126" s="1634"/>
      <c r="G126" s="1632"/>
      <c r="H126" s="275" t="s">
        <v>1347</v>
      </c>
    </row>
    <row r="127" spans="1:8" ht="22.95" customHeight="1">
      <c r="A127" s="274"/>
      <c r="B127" s="1634" t="s">
        <v>1348</v>
      </c>
      <c r="C127" s="1634"/>
      <c r="D127" s="1634"/>
      <c r="E127" s="14">
        <v>290</v>
      </c>
      <c r="F127" s="1634"/>
      <c r="G127" s="1632"/>
    </row>
    <row r="128" spans="1:8">
      <c r="A128" s="274"/>
      <c r="B128" s="1634" t="s">
        <v>1263</v>
      </c>
      <c r="C128" s="1634"/>
      <c r="D128" s="1634"/>
      <c r="E128" s="14">
        <f>0.1*(E123+E124+E125+E126+E127)</f>
        <v>141.5</v>
      </c>
      <c r="F128" s="1634"/>
      <c r="G128" s="1632"/>
    </row>
    <row r="129" spans="1:8">
      <c r="A129" s="274"/>
      <c r="B129" s="1634" t="s">
        <v>1349</v>
      </c>
      <c r="C129" s="1634"/>
      <c r="D129" s="1634"/>
      <c r="E129" s="14">
        <f>SUM(E123:E128)</f>
        <v>1556.5</v>
      </c>
      <c r="F129" s="14">
        <f>'Bill 2.6-Sludge drying beds'!E62</f>
        <v>0</v>
      </c>
      <c r="G129" s="1632"/>
      <c r="H129" s="275" t="s">
        <v>1350</v>
      </c>
    </row>
    <row r="130" spans="1:8">
      <c r="A130" s="1634" t="s">
        <v>1287</v>
      </c>
      <c r="B130" s="1634"/>
      <c r="C130" s="1634"/>
      <c r="D130" s="1634"/>
      <c r="E130" s="14">
        <v>1800</v>
      </c>
      <c r="F130" s="14"/>
      <c r="G130" s="1632"/>
      <c r="H130" s="275">
        <v>1600</v>
      </c>
    </row>
    <row r="131" spans="1:8">
      <c r="A131" s="274"/>
      <c r="B131" s="14"/>
      <c r="C131" s="14"/>
      <c r="D131" s="14"/>
      <c r="E131" s="14"/>
      <c r="F131" s="14"/>
      <c r="G131" s="274"/>
    </row>
    <row r="132" spans="1:8">
      <c r="A132" s="1652" t="s">
        <v>1351</v>
      </c>
      <c r="B132" s="1652"/>
      <c r="C132" s="1652"/>
      <c r="D132" s="1652"/>
      <c r="E132" s="1652"/>
      <c r="F132" s="276"/>
      <c r="G132" s="274"/>
    </row>
    <row r="133" spans="1:8" ht="22.8">
      <c r="A133" s="274" t="s">
        <v>1246</v>
      </c>
      <c r="B133" s="1634" t="s">
        <v>1247</v>
      </c>
      <c r="C133" s="1634"/>
      <c r="D133" s="1634"/>
      <c r="E133" s="14" t="s">
        <v>1290</v>
      </c>
      <c r="F133" s="1634" t="s">
        <v>1251</v>
      </c>
      <c r="G133" s="1632"/>
    </row>
    <row r="134" spans="1:8" ht="22.2" customHeight="1">
      <c r="A134" s="274"/>
      <c r="B134" s="1634" t="s">
        <v>1352</v>
      </c>
      <c r="C134" s="1634"/>
      <c r="D134" s="1634"/>
      <c r="E134" s="14">
        <v>380</v>
      </c>
      <c r="F134" s="1634"/>
      <c r="G134" s="1632"/>
    </row>
    <row r="135" spans="1:8">
      <c r="A135" s="274"/>
      <c r="B135" s="1634" t="s">
        <v>1353</v>
      </c>
      <c r="C135" s="1634"/>
      <c r="D135" s="1634"/>
      <c r="E135" s="14">
        <v>38</v>
      </c>
      <c r="F135" s="1634"/>
      <c r="G135" s="1632"/>
    </row>
    <row r="136" spans="1:8" ht="22.95" customHeight="1">
      <c r="A136" s="274"/>
      <c r="B136" s="1634" t="s">
        <v>1346</v>
      </c>
      <c r="C136" s="1634"/>
      <c r="D136" s="1634"/>
      <c r="E136" s="14">
        <v>41.8</v>
      </c>
      <c r="F136" s="1634"/>
      <c r="G136" s="1632"/>
    </row>
    <row r="137" spans="1:8" ht="22.95" customHeight="1">
      <c r="A137" s="274"/>
      <c r="B137" s="1634" t="s">
        <v>1354</v>
      </c>
      <c r="C137" s="1634"/>
      <c r="D137" s="1634"/>
      <c r="E137" s="14">
        <v>290</v>
      </c>
      <c r="F137" s="1634"/>
      <c r="G137" s="1632"/>
    </row>
    <row r="138" spans="1:8" ht="16.2" customHeight="1">
      <c r="A138" s="274"/>
      <c r="B138" s="1634" t="s">
        <v>1263</v>
      </c>
      <c r="C138" s="1634"/>
      <c r="D138" s="1634"/>
      <c r="E138" s="14">
        <v>119.968</v>
      </c>
      <c r="F138" s="1634"/>
      <c r="G138" s="1632"/>
    </row>
    <row r="139" spans="1:8">
      <c r="A139" s="274"/>
      <c r="B139" s="1634" t="s">
        <v>1295</v>
      </c>
      <c r="C139" s="1634"/>
      <c r="D139" s="1634"/>
      <c r="E139" s="14">
        <v>489.76799999999997</v>
      </c>
      <c r="F139" s="14">
        <v>500</v>
      </c>
      <c r="G139" s="1632"/>
    </row>
    <row r="140" spans="1:8">
      <c r="A140" s="1634" t="s">
        <v>1287</v>
      </c>
      <c r="B140" s="1634"/>
      <c r="C140" s="1634"/>
      <c r="D140" s="1634"/>
      <c r="E140" s="14">
        <v>600</v>
      </c>
      <c r="F140" s="14" t="s">
        <v>1355</v>
      </c>
      <c r="G140" s="1632"/>
      <c r="H140" s="275" t="s">
        <v>1356</v>
      </c>
    </row>
    <row r="141" spans="1:8">
      <c r="A141" s="274"/>
      <c r="B141" s="14"/>
      <c r="C141" s="14"/>
      <c r="D141" s="14"/>
      <c r="E141" s="14"/>
      <c r="F141" s="14"/>
      <c r="G141" s="274"/>
    </row>
    <row r="142" spans="1:8">
      <c r="A142" s="1652" t="s">
        <v>1357</v>
      </c>
      <c r="B142" s="1652"/>
      <c r="C142" s="1652"/>
      <c r="D142" s="1652"/>
      <c r="E142" s="1652"/>
      <c r="F142" s="1634" t="s">
        <v>1251</v>
      </c>
      <c r="G142" s="1632"/>
    </row>
    <row r="143" spans="1:8">
      <c r="A143" s="1634" t="s">
        <v>1358</v>
      </c>
      <c r="B143" s="1634"/>
      <c r="C143" s="1634"/>
      <c r="D143" s="1634"/>
      <c r="E143" s="14">
        <v>250</v>
      </c>
      <c r="F143" s="1634"/>
      <c r="G143" s="1632"/>
    </row>
    <row r="144" spans="1:8" ht="33" customHeight="1">
      <c r="A144" s="1634" t="s">
        <v>1359</v>
      </c>
      <c r="B144" s="1634"/>
      <c r="C144" s="1634"/>
      <c r="D144" s="1634"/>
      <c r="E144" s="14">
        <v>50</v>
      </c>
      <c r="F144" s="1634"/>
      <c r="G144" s="1632"/>
    </row>
    <row r="145" spans="1:13">
      <c r="A145" s="1634" t="s">
        <v>1360</v>
      </c>
      <c r="B145" s="1634"/>
      <c r="C145" s="1634"/>
      <c r="D145" s="1634"/>
      <c r="E145" s="14">
        <v>300</v>
      </c>
      <c r="F145" s="14">
        <v>300</v>
      </c>
      <c r="G145" s="1632"/>
    </row>
    <row r="146" spans="1:13">
      <c r="A146" s="274"/>
      <c r="B146" s="14"/>
      <c r="C146" s="14"/>
      <c r="D146" s="14"/>
      <c r="E146" s="14"/>
      <c r="F146" s="14"/>
      <c r="G146" s="274"/>
    </row>
    <row r="147" spans="1:13">
      <c r="A147" s="1652" t="s">
        <v>1361</v>
      </c>
      <c r="B147" s="1652"/>
      <c r="C147" s="1652"/>
      <c r="D147" s="1652"/>
      <c r="E147" s="1652"/>
      <c r="F147" s="1634" t="s">
        <v>1251</v>
      </c>
      <c r="G147" s="1632"/>
    </row>
    <row r="148" spans="1:13">
      <c r="A148" s="1634" t="s">
        <v>1358</v>
      </c>
      <c r="B148" s="1634"/>
      <c r="C148" s="1634"/>
      <c r="D148" s="1634"/>
      <c r="E148" s="14">
        <v>150</v>
      </c>
      <c r="F148" s="1634"/>
      <c r="G148" s="1632"/>
    </row>
    <row r="149" spans="1:13" ht="22.2" customHeight="1">
      <c r="A149" s="1634" t="s">
        <v>1362</v>
      </c>
      <c r="B149" s="1634"/>
      <c r="C149" s="1634"/>
      <c r="D149" s="1634"/>
      <c r="E149" s="14">
        <v>51</v>
      </c>
      <c r="F149" s="1634"/>
      <c r="G149" s="1632"/>
    </row>
    <row r="150" spans="1:13">
      <c r="A150" s="1634" t="s">
        <v>1363</v>
      </c>
      <c r="B150" s="1634"/>
      <c r="C150" s="1634"/>
      <c r="D150" s="1634"/>
      <c r="E150" s="14">
        <v>201</v>
      </c>
      <c r="F150" s="14">
        <v>200</v>
      </c>
      <c r="G150" s="1632"/>
    </row>
    <row r="151" spans="1:13">
      <c r="A151" s="274"/>
      <c r="B151" s="14"/>
      <c r="C151" s="14"/>
      <c r="D151" s="14"/>
      <c r="E151" s="14"/>
      <c r="F151" s="14"/>
      <c r="G151" s="274"/>
    </row>
    <row r="152" spans="1:13" ht="14.4">
      <c r="A152" s="1650" t="s">
        <v>1364</v>
      </c>
      <c r="B152" s="1650"/>
      <c r="C152" s="1650"/>
      <c r="D152" s="1650"/>
      <c r="E152" s="1650"/>
      <c r="F152" s="1634" t="s">
        <v>1251</v>
      </c>
      <c r="G152" s="280"/>
      <c r="H152" s="280"/>
      <c r="I152" s="280"/>
      <c r="J152" s="280"/>
      <c r="K152" s="280"/>
      <c r="L152" s="280"/>
      <c r="M152" s="13"/>
    </row>
    <row r="153" spans="1:13" ht="26.7" customHeight="1">
      <c r="A153" s="1636" t="s">
        <v>1365</v>
      </c>
      <c r="B153" s="1636"/>
      <c r="C153" s="1636"/>
      <c r="D153" s="1636"/>
      <c r="E153" s="285">
        <v>1915</v>
      </c>
      <c r="F153" s="1634"/>
      <c r="G153" s="280"/>
      <c r="H153" s="1651"/>
      <c r="I153" s="1651"/>
      <c r="J153" s="1651"/>
      <c r="K153" s="1651"/>
      <c r="L153" s="285"/>
      <c r="M153" s="15"/>
    </row>
    <row r="154" spans="1:13" ht="24" customHeight="1">
      <c r="A154" s="1641" t="s">
        <v>1366</v>
      </c>
      <c r="B154" s="1641"/>
      <c r="C154" s="1641"/>
      <c r="D154" s="1641"/>
      <c r="E154" s="285">
        <v>248.95</v>
      </c>
      <c r="F154" s="1634"/>
      <c r="G154" s="280"/>
      <c r="H154" s="280"/>
      <c r="I154" s="280"/>
      <c r="J154" s="280"/>
      <c r="K154" s="280"/>
      <c r="L154" s="280"/>
      <c r="M154" s="13"/>
    </row>
    <row r="155" spans="1:13" ht="14.4">
      <c r="A155" s="1634" t="s">
        <v>1367</v>
      </c>
      <c r="B155" s="1634"/>
      <c r="C155" s="1634"/>
      <c r="D155" s="1634"/>
      <c r="E155" s="285">
        <v>2163.9499999999998</v>
      </c>
      <c r="F155" s="285">
        <v>2200</v>
      </c>
      <c r="G155" s="280"/>
      <c r="H155" s="280"/>
      <c r="I155" s="280"/>
      <c r="J155" s="280"/>
      <c r="K155" s="280"/>
      <c r="L155" s="280"/>
      <c r="M155" s="13"/>
    </row>
    <row r="156" spans="1:13" ht="14.4">
      <c r="A156" s="274"/>
      <c r="B156" s="14"/>
      <c r="C156" s="14"/>
      <c r="D156" s="14"/>
      <c r="E156" s="14"/>
      <c r="F156" s="14"/>
      <c r="G156" s="274"/>
      <c r="H156" s="280"/>
      <c r="I156" s="280"/>
      <c r="J156" s="280"/>
      <c r="K156" s="280"/>
      <c r="L156" s="280"/>
      <c r="M156" s="13"/>
    </row>
    <row r="157" spans="1:13" ht="14.4">
      <c r="A157" s="1650" t="s">
        <v>1368</v>
      </c>
      <c r="B157" s="1650"/>
      <c r="C157" s="1650"/>
      <c r="D157" s="1650"/>
      <c r="E157" s="1650"/>
      <c r="F157" s="1634" t="s">
        <v>1251</v>
      </c>
      <c r="G157" s="280"/>
      <c r="H157" s="280"/>
      <c r="I157" s="280"/>
      <c r="J157" s="280"/>
      <c r="K157" s="280"/>
      <c r="L157" s="280"/>
      <c r="M157" s="13"/>
    </row>
    <row r="158" spans="1:13" ht="31.95" customHeight="1">
      <c r="A158" s="1636" t="s">
        <v>1365</v>
      </c>
      <c r="B158" s="1636"/>
      <c r="C158" s="1636"/>
      <c r="D158" s="1636"/>
      <c r="E158" s="285">
        <v>2830</v>
      </c>
      <c r="F158" s="1634"/>
      <c r="G158" s="280"/>
      <c r="H158" s="280"/>
      <c r="I158" s="280"/>
      <c r="J158" s="280"/>
      <c r="K158" s="280"/>
      <c r="L158" s="280"/>
      <c r="M158" s="13"/>
    </row>
    <row r="159" spans="1:13" ht="14.4">
      <c r="A159" s="1641" t="s">
        <v>1369</v>
      </c>
      <c r="B159" s="1641"/>
      <c r="C159" s="1641"/>
      <c r="D159" s="1641"/>
      <c r="E159" s="285">
        <v>56.6</v>
      </c>
      <c r="F159" s="1634"/>
      <c r="G159" s="280"/>
      <c r="H159" s="280"/>
      <c r="I159" s="280"/>
      <c r="J159" s="280"/>
      <c r="K159" s="280"/>
      <c r="L159" s="280"/>
      <c r="M159" s="13"/>
    </row>
    <row r="160" spans="1:13" ht="14.4">
      <c r="A160" s="1634" t="s">
        <v>1367</v>
      </c>
      <c r="B160" s="1634"/>
      <c r="C160" s="1634"/>
      <c r="D160" s="1634"/>
      <c r="E160" s="285">
        <v>2886.6</v>
      </c>
      <c r="F160" s="285">
        <v>2800</v>
      </c>
      <c r="G160" s="280"/>
      <c r="H160" s="280"/>
      <c r="I160" s="280"/>
      <c r="J160" s="280"/>
      <c r="K160" s="280"/>
      <c r="L160" s="280"/>
      <c r="M160" s="13"/>
    </row>
    <row r="161" spans="1:13" ht="14.4">
      <c r="A161" s="274"/>
      <c r="B161" s="14"/>
      <c r="C161" s="14"/>
      <c r="D161" s="14"/>
      <c r="E161" s="14"/>
      <c r="F161" s="14"/>
      <c r="G161" s="274"/>
      <c r="H161" s="280"/>
      <c r="I161" s="280"/>
      <c r="J161" s="280"/>
      <c r="K161" s="280"/>
      <c r="L161" s="280"/>
      <c r="M161" s="13"/>
    </row>
    <row r="162" spans="1:13" ht="14.7" customHeight="1">
      <c r="A162" s="1650" t="s">
        <v>1370</v>
      </c>
      <c r="B162" s="1650"/>
      <c r="C162" s="1650"/>
      <c r="D162" s="1650"/>
      <c r="E162" s="1650"/>
      <c r="F162" s="1635" t="s">
        <v>1251</v>
      </c>
      <c r="G162" s="280"/>
      <c r="H162" s="280"/>
      <c r="I162" s="280"/>
      <c r="J162" s="280"/>
      <c r="K162" s="280"/>
      <c r="L162" s="280"/>
      <c r="M162" s="13"/>
    </row>
    <row r="163" spans="1:13" ht="37.950000000000003" customHeight="1">
      <c r="A163" s="1636" t="s">
        <v>1371</v>
      </c>
      <c r="B163" s="1636"/>
      <c r="C163" s="1636"/>
      <c r="D163" s="1636"/>
      <c r="E163" s="285">
        <v>1800</v>
      </c>
      <c r="F163" s="1636"/>
      <c r="G163" s="280"/>
      <c r="H163" s="280"/>
      <c r="I163" s="280"/>
      <c r="J163" s="280"/>
      <c r="K163" s="280"/>
      <c r="L163" s="280"/>
      <c r="M163" s="13"/>
    </row>
    <row r="164" spans="1:13" ht="14.4">
      <c r="A164" s="1641" t="s">
        <v>1372</v>
      </c>
      <c r="B164" s="1641"/>
      <c r="C164" s="1641"/>
      <c r="D164" s="1641"/>
      <c r="E164" s="285">
        <f>1750/1.44</f>
        <v>1215.2777777777778</v>
      </c>
      <c r="F164" s="1636"/>
      <c r="G164" s="280"/>
      <c r="H164" s="280"/>
      <c r="I164" s="280"/>
      <c r="J164" s="280"/>
      <c r="K164" s="280"/>
      <c r="L164" s="280"/>
      <c r="M164" s="13"/>
    </row>
    <row r="165" spans="1:13" ht="14.4">
      <c r="A165" s="1641" t="s">
        <v>1373</v>
      </c>
      <c r="B165" s="1641"/>
      <c r="C165" s="1641"/>
      <c r="D165" s="1641"/>
      <c r="E165" s="285">
        <f>E164*0.05</f>
        <v>60.763888888888893</v>
      </c>
      <c r="F165" s="1636"/>
      <c r="G165" s="280"/>
      <c r="H165" s="280"/>
      <c r="I165" s="280"/>
      <c r="J165" s="280"/>
      <c r="K165" s="280"/>
      <c r="L165" s="280"/>
      <c r="M165" s="13"/>
    </row>
    <row r="166" spans="1:13" ht="14.4">
      <c r="A166" s="1641" t="s">
        <v>1374</v>
      </c>
      <c r="B166" s="1641"/>
      <c r="C166" s="1641"/>
      <c r="D166" s="1641"/>
      <c r="E166" s="285">
        <f>300</f>
        <v>300</v>
      </c>
      <c r="F166" s="1636"/>
      <c r="G166" s="280"/>
      <c r="H166" s="280"/>
      <c r="I166" s="280"/>
      <c r="J166" s="280"/>
      <c r="K166" s="280"/>
      <c r="L166" s="280"/>
      <c r="M166" s="13"/>
    </row>
    <row r="167" spans="1:13" ht="14.4">
      <c r="A167" s="1641" t="s">
        <v>1375</v>
      </c>
      <c r="B167" s="1641"/>
      <c r="C167" s="1641"/>
      <c r="D167" s="1641"/>
      <c r="E167" s="285">
        <f>E164*0.1</f>
        <v>121.52777777777779</v>
      </c>
      <c r="F167" s="1636"/>
      <c r="G167" s="280"/>
      <c r="H167" s="280"/>
      <c r="I167" s="280"/>
      <c r="J167" s="280"/>
      <c r="K167" s="280"/>
      <c r="L167" s="280"/>
      <c r="M167" s="13"/>
    </row>
    <row r="168" spans="1:13" ht="14.4">
      <c r="A168" s="1641" t="s">
        <v>1376</v>
      </c>
      <c r="B168" s="1641"/>
      <c r="C168" s="1641"/>
      <c r="D168" s="1641"/>
      <c r="E168" s="285">
        <f>0.1*E164</f>
        <v>121.52777777777779</v>
      </c>
      <c r="F168" s="1636"/>
      <c r="G168" s="280"/>
      <c r="H168" s="280"/>
      <c r="I168" s="280"/>
      <c r="J168" s="280"/>
      <c r="K168" s="280"/>
      <c r="L168" s="280"/>
      <c r="M168" s="13"/>
    </row>
    <row r="169" spans="1:13" ht="14.4">
      <c r="A169" s="1634" t="s">
        <v>1367</v>
      </c>
      <c r="B169" s="1634"/>
      <c r="C169" s="1634"/>
      <c r="D169" s="1634"/>
      <c r="E169" s="285">
        <f>E168+E167+E166+E164+E165</f>
        <v>1819.0972222222224</v>
      </c>
      <c r="F169" s="285">
        <f>E169</f>
        <v>1819.0972222222224</v>
      </c>
      <c r="G169" s="280"/>
      <c r="H169" s="280"/>
      <c r="I169" s="280"/>
      <c r="J169" s="280"/>
      <c r="K169" s="280"/>
      <c r="L169" s="280"/>
      <c r="M169" s="13"/>
    </row>
    <row r="170" spans="1:13" ht="14.4">
      <c r="A170" s="274"/>
      <c r="B170" s="14"/>
      <c r="C170" s="14"/>
      <c r="D170" s="14"/>
      <c r="E170" s="14"/>
      <c r="F170" s="1634" t="s">
        <v>1251</v>
      </c>
      <c r="G170" s="274"/>
      <c r="H170" s="280"/>
      <c r="I170" s="280"/>
      <c r="J170" s="280"/>
      <c r="K170" s="280"/>
      <c r="L170" s="280"/>
      <c r="M170" s="13"/>
    </row>
    <row r="171" spans="1:13" ht="34.200000000000003" customHeight="1">
      <c r="A171" s="1636" t="s">
        <v>1377</v>
      </c>
      <c r="B171" s="1636"/>
      <c r="C171" s="1636"/>
      <c r="D171" s="1636"/>
      <c r="E171" s="285">
        <v>568</v>
      </c>
      <c r="F171" s="1634"/>
      <c r="G171" s="280"/>
    </row>
    <row r="172" spans="1:13" ht="14.4">
      <c r="A172" s="1634" t="s">
        <v>1378</v>
      </c>
      <c r="B172" s="1634"/>
      <c r="C172" s="1634"/>
      <c r="D172" s="1634"/>
      <c r="E172" s="285">
        <v>568</v>
      </c>
      <c r="F172" s="285">
        <v>500</v>
      </c>
      <c r="G172" s="280"/>
    </row>
    <row r="173" spans="1:13" ht="14.4">
      <c r="A173" s="1647" t="s">
        <v>1379</v>
      </c>
      <c r="B173" s="1648"/>
      <c r="C173" s="1648"/>
      <c r="D173" s="1648"/>
      <c r="E173" s="1648"/>
      <c r="F173" s="280"/>
      <c r="G173" s="280"/>
    </row>
    <row r="174" spans="1:13" ht="14.4">
      <c r="A174" s="1636" t="s">
        <v>1380</v>
      </c>
      <c r="B174" s="1636"/>
      <c r="C174" s="1636"/>
      <c r="D174" s="1636"/>
      <c r="E174" s="285">
        <v>175</v>
      </c>
      <c r="F174" s="1634" t="s">
        <v>1251</v>
      </c>
      <c r="G174" s="280"/>
    </row>
    <row r="175" spans="1:13" ht="14.4">
      <c r="A175" s="1649" t="s">
        <v>1381</v>
      </c>
      <c r="B175" s="1649"/>
      <c r="C175" s="1649"/>
      <c r="D175" s="1649"/>
      <c r="E175" s="285">
        <v>43.75</v>
      </c>
      <c r="F175" s="1634"/>
      <c r="G175" s="280"/>
    </row>
    <row r="176" spans="1:13" ht="14.4">
      <c r="A176" s="1643" t="s">
        <v>1382</v>
      </c>
      <c r="B176" s="1643"/>
      <c r="C176" s="1643"/>
      <c r="D176" s="1643"/>
      <c r="E176" s="285">
        <v>43.75</v>
      </c>
      <c r="F176" s="1634"/>
      <c r="G176" s="280"/>
    </row>
    <row r="177" spans="1:7" ht="14.4">
      <c r="A177" s="1634" t="s">
        <v>1383</v>
      </c>
      <c r="B177" s="1634"/>
      <c r="C177" s="1634"/>
      <c r="D177" s="1634"/>
      <c r="E177" s="285">
        <v>42</v>
      </c>
      <c r="F177" s="1634"/>
      <c r="G177" s="280"/>
    </row>
    <row r="178" spans="1:7" ht="14.4">
      <c r="A178" s="1634" t="s">
        <v>1378</v>
      </c>
      <c r="B178" s="1634"/>
      <c r="C178" s="1634"/>
      <c r="D178" s="1634"/>
      <c r="E178" s="285">
        <v>304.5</v>
      </c>
      <c r="F178" s="285">
        <v>500</v>
      </c>
      <c r="G178" s="280"/>
    </row>
    <row r="179" spans="1:7">
      <c r="A179" s="274"/>
      <c r="B179" s="14"/>
      <c r="C179" s="14"/>
      <c r="D179" s="14"/>
      <c r="E179" s="14"/>
      <c r="F179" s="14"/>
      <c r="G179" s="274"/>
    </row>
    <row r="180" spans="1:7" ht="15.45" customHeight="1">
      <c r="A180" s="1639" t="s">
        <v>1384</v>
      </c>
      <c r="B180" s="1640"/>
      <c r="C180" s="1640"/>
      <c r="D180" s="1640"/>
      <c r="E180" s="1640"/>
      <c r="F180" s="1637" t="s">
        <v>1385</v>
      </c>
      <c r="G180" s="280"/>
    </row>
    <row r="181" spans="1:7" ht="21.45" customHeight="1">
      <c r="A181" s="1636" t="s">
        <v>1386</v>
      </c>
      <c r="B181" s="1636"/>
      <c r="C181" s="1636"/>
      <c r="D181" s="1636"/>
      <c r="E181" s="285">
        <v>450</v>
      </c>
      <c r="F181" s="1638"/>
      <c r="G181" s="280"/>
    </row>
    <row r="182" spans="1:7" ht="14.4">
      <c r="A182" s="1641" t="s">
        <v>1387</v>
      </c>
      <c r="B182" s="1641"/>
      <c r="C182" s="1641"/>
      <c r="D182" s="1641"/>
      <c r="E182" s="285">
        <v>150</v>
      </c>
      <c r="F182" s="1638"/>
      <c r="G182" s="280"/>
    </row>
    <row r="183" spans="1:7" ht="14.4">
      <c r="A183" s="1634" t="s">
        <v>1388</v>
      </c>
      <c r="B183" s="1634"/>
      <c r="C183" s="1634"/>
      <c r="D183" s="1634"/>
      <c r="E183" s="285">
        <f>600</f>
        <v>600</v>
      </c>
      <c r="F183" s="285">
        <f>'BILL 2.2 - CONTROL ROOM'!E81</f>
        <v>0</v>
      </c>
      <c r="G183" s="280"/>
    </row>
    <row r="184" spans="1:7">
      <c r="A184" s="274"/>
      <c r="B184" s="14"/>
      <c r="C184" s="14"/>
      <c r="D184" s="14"/>
      <c r="E184" s="14"/>
      <c r="F184" s="14"/>
      <c r="G184" s="274"/>
    </row>
    <row r="185" spans="1:7">
      <c r="F185" s="1634" t="s">
        <v>1251</v>
      </c>
    </row>
    <row r="186" spans="1:7" ht="15.6">
      <c r="A186" s="1639" t="s">
        <v>1389</v>
      </c>
      <c r="B186" s="1640"/>
      <c r="C186" s="1640"/>
      <c r="D186" s="1640"/>
      <c r="E186" s="1640"/>
      <c r="F186" s="1634"/>
      <c r="G186" s="280"/>
    </row>
    <row r="187" spans="1:7" ht="21.45" customHeight="1">
      <c r="A187" s="1636" t="s">
        <v>1390</v>
      </c>
      <c r="B187" s="1636"/>
      <c r="C187" s="1636"/>
      <c r="D187" s="1636"/>
      <c r="E187" s="285">
        <f>8000/10</f>
        <v>800</v>
      </c>
      <c r="F187" s="1634"/>
      <c r="G187" s="280"/>
    </row>
    <row r="188" spans="1:7" ht="14.4">
      <c r="A188" s="1641" t="s">
        <v>1391</v>
      </c>
      <c r="B188" s="1641"/>
      <c r="C188" s="1641"/>
      <c r="D188" s="1641"/>
      <c r="E188" s="285">
        <f>E187*0.45</f>
        <v>360</v>
      </c>
      <c r="F188" s="1634"/>
      <c r="G188" s="280"/>
    </row>
    <row r="189" spans="1:7" ht="14.4">
      <c r="A189" s="1634" t="s">
        <v>1388</v>
      </c>
      <c r="B189" s="1634"/>
      <c r="C189" s="1634"/>
      <c r="D189" s="1634"/>
      <c r="E189" s="285">
        <f>E188+E187</f>
        <v>1160</v>
      </c>
      <c r="F189" s="285">
        <f>'Bill 2.3 - EPOXY COATING'!E32</f>
        <v>0</v>
      </c>
      <c r="G189" s="280"/>
    </row>
    <row r="190" spans="1:7">
      <c r="A190" s="274"/>
      <c r="B190" s="14"/>
      <c r="C190" s="14"/>
      <c r="D190" s="14"/>
      <c r="E190" s="14"/>
      <c r="F190" s="14"/>
      <c r="G190" s="274"/>
    </row>
    <row r="192" spans="1:7" ht="15.6">
      <c r="A192" s="1639" t="s">
        <v>1392</v>
      </c>
      <c r="B192" s="1640"/>
      <c r="C192" s="1640"/>
      <c r="D192" s="1640"/>
      <c r="E192" s="1640"/>
      <c r="F192" s="1634" t="s">
        <v>1251</v>
      </c>
      <c r="G192" s="280"/>
    </row>
    <row r="193" spans="1:11" ht="21.45" customHeight="1">
      <c r="A193" s="1634" t="s">
        <v>1390</v>
      </c>
      <c r="B193" s="1634"/>
      <c r="C193" s="1634"/>
      <c r="D193" s="1634"/>
      <c r="E193" s="286">
        <v>4000</v>
      </c>
      <c r="F193" s="1634"/>
      <c r="G193" s="280"/>
      <c r="H193" s="275" t="s">
        <v>1393</v>
      </c>
    </row>
    <row r="194" spans="1:11" ht="21.45" customHeight="1">
      <c r="A194" s="1634" t="s">
        <v>1394</v>
      </c>
      <c r="B194" s="1634"/>
      <c r="C194" s="1634"/>
      <c r="D194" s="1634"/>
      <c r="E194" s="286">
        <f>1000*2+300</f>
        <v>2300</v>
      </c>
      <c r="F194" s="1634"/>
      <c r="G194" s="280"/>
    </row>
    <row r="195" spans="1:11" ht="14.4">
      <c r="A195" s="1641" t="s">
        <v>1395</v>
      </c>
      <c r="B195" s="1641"/>
      <c r="C195" s="1641"/>
      <c r="D195" s="1641"/>
      <c r="E195" s="285">
        <f>0.1*(E194+E193)</f>
        <v>630</v>
      </c>
      <c r="F195" s="1634"/>
      <c r="G195" s="280"/>
    </row>
    <row r="196" spans="1:11" ht="14.4">
      <c r="A196" s="1634" t="s">
        <v>1388</v>
      </c>
      <c r="B196" s="1634"/>
      <c r="C196" s="1634"/>
      <c r="D196" s="1634"/>
      <c r="E196" s="285">
        <f>E195+E193+E194</f>
        <v>6930</v>
      </c>
      <c r="F196" s="285">
        <f>E196</f>
        <v>6930</v>
      </c>
      <c r="G196" s="280"/>
      <c r="H196" s="279"/>
    </row>
    <row r="197" spans="1:11">
      <c r="A197" s="274"/>
      <c r="B197" s="14"/>
      <c r="C197" s="14"/>
      <c r="D197" s="14"/>
      <c r="E197" s="14"/>
      <c r="F197" s="14"/>
      <c r="G197" s="274"/>
    </row>
    <row r="200" spans="1:11">
      <c r="A200" s="1642" t="s">
        <v>1396</v>
      </c>
      <c r="B200" s="1643"/>
      <c r="C200" s="1643"/>
      <c r="D200" s="1643"/>
      <c r="E200" s="1643"/>
      <c r="F200" s="1644"/>
    </row>
    <row r="202" spans="1:11" ht="60" customHeight="1">
      <c r="A202" s="1645" t="s">
        <v>777</v>
      </c>
      <c r="B202" s="1646"/>
      <c r="C202" s="1646"/>
      <c r="D202" s="1646"/>
      <c r="E202" s="1646"/>
      <c r="F202" s="1646"/>
    </row>
    <row r="203" spans="1:11" ht="35.700000000000003" customHeight="1">
      <c r="A203" s="273"/>
      <c r="B203" s="273"/>
      <c r="C203" s="273"/>
      <c r="D203" s="273"/>
      <c r="E203" s="273"/>
      <c r="F203" s="273"/>
    </row>
    <row r="205" spans="1:11" ht="50.7" customHeight="1">
      <c r="A205" s="287"/>
      <c r="B205" s="288" t="s">
        <v>1397</v>
      </c>
      <c r="C205" s="287"/>
      <c r="D205" s="288" t="s">
        <v>1398</v>
      </c>
      <c r="E205" s="288" t="s">
        <v>1399</v>
      </c>
      <c r="F205" s="289" t="s">
        <v>1400</v>
      </c>
      <c r="G205" s="288" t="s">
        <v>1401</v>
      </c>
      <c r="H205" s="288" t="s">
        <v>1402</v>
      </c>
      <c r="I205" s="288" t="s">
        <v>1403</v>
      </c>
      <c r="J205" s="288" t="s">
        <v>1404</v>
      </c>
      <c r="K205" s="289" t="s">
        <v>1405</v>
      </c>
    </row>
    <row r="206" spans="1:11" ht="27.45" customHeight="1">
      <c r="A206" s="287"/>
      <c r="B206" s="1633" t="s">
        <v>778</v>
      </c>
      <c r="C206" s="1633"/>
      <c r="D206" s="287">
        <v>3390.5</v>
      </c>
      <c r="E206" s="287">
        <v>450</v>
      </c>
      <c r="F206" s="287">
        <f>D206*0.15</f>
        <v>508.57499999999999</v>
      </c>
      <c r="G206" s="287">
        <v>150</v>
      </c>
      <c r="H206" s="287">
        <f>E206+D206+F206+G206</f>
        <v>4499.0749999999998</v>
      </c>
      <c r="I206" s="287">
        <f>H206*0.25</f>
        <v>1124.76875</v>
      </c>
      <c r="J206" s="287">
        <f>H206+I206</f>
        <v>5623.84375</v>
      </c>
      <c r="K206" s="287">
        <v>5650</v>
      </c>
    </row>
    <row r="207" spans="1:11" ht="26.7" customHeight="1">
      <c r="A207" s="287"/>
      <c r="B207" s="1633" t="s">
        <v>779</v>
      </c>
      <c r="C207" s="1633"/>
      <c r="D207" s="287">
        <v>2095.9499999999998</v>
      </c>
      <c r="E207" s="287">
        <v>450</v>
      </c>
      <c r="F207" s="287">
        <f t="shared" ref="F207:F208" si="0">D207*0.15</f>
        <v>314.39249999999998</v>
      </c>
      <c r="G207" s="287">
        <v>150</v>
      </c>
      <c r="H207" s="287">
        <f t="shared" ref="H207:H210" si="1">E207+D207+F207+G207</f>
        <v>3010.3424999999997</v>
      </c>
      <c r="I207" s="287">
        <f t="shared" ref="I207:I210" si="2">H207*0.25</f>
        <v>752.58562499999994</v>
      </c>
      <c r="J207" s="287">
        <f t="shared" ref="J207:J210" si="3">H207+I207</f>
        <v>3762.9281249999995</v>
      </c>
      <c r="K207" s="287">
        <v>3800</v>
      </c>
    </row>
    <row r="208" spans="1:11" ht="26.7" customHeight="1">
      <c r="A208" s="287"/>
      <c r="B208" s="1633" t="s">
        <v>780</v>
      </c>
      <c r="C208" s="1633"/>
      <c r="D208" s="287">
        <v>1258</v>
      </c>
      <c r="E208" s="287">
        <v>450</v>
      </c>
      <c r="F208" s="287">
        <f t="shared" si="0"/>
        <v>188.7</v>
      </c>
      <c r="G208" s="287">
        <v>150</v>
      </c>
      <c r="H208" s="287">
        <f t="shared" si="1"/>
        <v>2046.7</v>
      </c>
      <c r="I208" s="287">
        <f t="shared" si="2"/>
        <v>511.67500000000001</v>
      </c>
      <c r="J208" s="287">
        <f t="shared" si="3"/>
        <v>2558.375</v>
      </c>
      <c r="K208" s="287">
        <v>2600</v>
      </c>
    </row>
    <row r="209" spans="2:11">
      <c r="H209" s="287">
        <f t="shared" si="1"/>
        <v>0</v>
      </c>
      <c r="I209" s="287">
        <f t="shared" si="2"/>
        <v>0</v>
      </c>
      <c r="J209" s="287">
        <f t="shared" si="3"/>
        <v>0</v>
      </c>
      <c r="K209" s="287"/>
    </row>
    <row r="210" spans="2:11">
      <c r="D210" s="275">
        <v>4000</v>
      </c>
      <c r="E210" s="275">
        <v>500</v>
      </c>
      <c r="F210" s="275">
        <f>D210*0.15</f>
        <v>600</v>
      </c>
      <c r="G210" s="275">
        <v>150</v>
      </c>
      <c r="H210" s="287">
        <f t="shared" si="1"/>
        <v>5250</v>
      </c>
      <c r="I210" s="287">
        <f t="shared" si="2"/>
        <v>1312.5</v>
      </c>
      <c r="J210" s="287">
        <f t="shared" si="3"/>
        <v>6562.5</v>
      </c>
      <c r="K210" s="287">
        <v>6600</v>
      </c>
    </row>
    <row r="213" spans="2:11">
      <c r="B213" s="275" t="s">
        <v>1406</v>
      </c>
      <c r="G213" s="275" t="s">
        <v>1407</v>
      </c>
    </row>
    <row r="215" spans="2:11">
      <c r="B215" s="275" t="s">
        <v>1408</v>
      </c>
      <c r="C215" s="275" t="s">
        <v>1409</v>
      </c>
      <c r="E215" s="275" t="s">
        <v>1410</v>
      </c>
      <c r="G215" s="275" t="s">
        <v>1411</v>
      </c>
      <c r="I215" s="275" t="s">
        <v>1412</v>
      </c>
    </row>
    <row r="216" spans="2:11">
      <c r="B216" s="275" t="s">
        <v>1413</v>
      </c>
      <c r="C216" s="275">
        <v>2500</v>
      </c>
      <c r="E216" s="275">
        <f>C216*2</f>
        <v>5000</v>
      </c>
      <c r="G216" s="275">
        <v>4000</v>
      </c>
      <c r="I216" s="275" t="s">
        <v>1414</v>
      </c>
    </row>
    <row r="217" spans="2:11">
      <c r="B217" s="275" t="s">
        <v>1415</v>
      </c>
      <c r="C217" s="275">
        <v>4000</v>
      </c>
      <c r="E217" s="275">
        <f t="shared" ref="E217:E223" si="4">C217*2</f>
        <v>8000</v>
      </c>
      <c r="G217" s="275">
        <v>5000</v>
      </c>
      <c r="I217" s="275" t="s">
        <v>1414</v>
      </c>
    </row>
    <row r="218" spans="2:11">
      <c r="B218" s="275" t="s">
        <v>1416</v>
      </c>
      <c r="C218" s="275">
        <v>5000</v>
      </c>
      <c r="E218" s="275">
        <f t="shared" si="4"/>
        <v>10000</v>
      </c>
      <c r="G218" s="275">
        <v>6500</v>
      </c>
      <c r="I218" s="275" t="s">
        <v>1414</v>
      </c>
    </row>
    <row r="219" spans="2:11">
      <c r="B219" s="275" t="s">
        <v>1417</v>
      </c>
      <c r="C219" s="275">
        <v>6500</v>
      </c>
      <c r="E219" s="275">
        <f t="shared" si="4"/>
        <v>13000</v>
      </c>
      <c r="G219" s="275">
        <v>7500</v>
      </c>
      <c r="I219" s="275" t="s">
        <v>1414</v>
      </c>
    </row>
    <row r="220" spans="2:11">
      <c r="B220" s="275" t="s">
        <v>1418</v>
      </c>
      <c r="C220" s="275">
        <v>8000</v>
      </c>
      <c r="E220" s="275">
        <f t="shared" si="4"/>
        <v>16000</v>
      </c>
      <c r="G220" s="275">
        <v>10000</v>
      </c>
      <c r="I220" s="275" t="s">
        <v>1414</v>
      </c>
    </row>
    <row r="221" spans="2:11">
      <c r="B221" s="275" t="s">
        <v>1419</v>
      </c>
      <c r="C221" s="275">
        <v>10000</v>
      </c>
      <c r="E221" s="275">
        <f t="shared" si="4"/>
        <v>20000</v>
      </c>
      <c r="G221" s="275">
        <v>13500</v>
      </c>
      <c r="I221" s="275" t="s">
        <v>1414</v>
      </c>
    </row>
    <row r="222" spans="2:11">
      <c r="B222" s="275" t="s">
        <v>1420</v>
      </c>
      <c r="C222" s="275">
        <v>15000</v>
      </c>
      <c r="E222" s="275">
        <f t="shared" si="4"/>
        <v>30000</v>
      </c>
      <c r="G222" s="275">
        <v>17000</v>
      </c>
      <c r="I222" s="275" t="s">
        <v>1414</v>
      </c>
    </row>
    <row r="223" spans="2:11">
      <c r="B223" s="275" t="s">
        <v>1421</v>
      </c>
      <c r="C223" s="275">
        <v>20000</v>
      </c>
      <c r="E223" s="275">
        <f t="shared" si="4"/>
        <v>40000</v>
      </c>
      <c r="G223" s="275">
        <v>20000</v>
      </c>
      <c r="I223" s="275" t="s">
        <v>1414</v>
      </c>
    </row>
    <row r="226" spans="1:1">
      <c r="A226" s="275" t="s">
        <v>1422</v>
      </c>
    </row>
  </sheetData>
  <mergeCells count="203">
    <mergeCell ref="A1:E1"/>
    <mergeCell ref="A2:E2"/>
    <mergeCell ref="B8:D8"/>
    <mergeCell ref="B9:D9"/>
    <mergeCell ref="B10:D10"/>
    <mergeCell ref="B11:D11"/>
    <mergeCell ref="B12:D12"/>
    <mergeCell ref="A13:D13"/>
    <mergeCell ref="A15:E15"/>
    <mergeCell ref="B21:D21"/>
    <mergeCell ref="B22:D22"/>
    <mergeCell ref="B23:D23"/>
    <mergeCell ref="B24:D24"/>
    <mergeCell ref="B25:D25"/>
    <mergeCell ref="A26:D26"/>
    <mergeCell ref="A28:E28"/>
    <mergeCell ref="B34:D34"/>
    <mergeCell ref="B35:D35"/>
    <mergeCell ref="B36:D36"/>
    <mergeCell ref="B37:D37"/>
    <mergeCell ref="B38:D38"/>
    <mergeCell ref="A39:D39"/>
    <mergeCell ref="A41:E41"/>
    <mergeCell ref="B42:D42"/>
    <mergeCell ref="B43:D43"/>
    <mergeCell ref="B44:D44"/>
    <mergeCell ref="B45:D45"/>
    <mergeCell ref="B46:D46"/>
    <mergeCell ref="A47:D47"/>
    <mergeCell ref="A49:E49"/>
    <mergeCell ref="B50:D50"/>
    <mergeCell ref="B51:D51"/>
    <mergeCell ref="B52:D52"/>
    <mergeCell ref="B53:D53"/>
    <mergeCell ref="B54:D54"/>
    <mergeCell ref="B55:D55"/>
    <mergeCell ref="A56:D56"/>
    <mergeCell ref="A58:E58"/>
    <mergeCell ref="B59:D59"/>
    <mergeCell ref="B60:D60"/>
    <mergeCell ref="B61:D61"/>
    <mergeCell ref="B62:D62"/>
    <mergeCell ref="B63:D63"/>
    <mergeCell ref="A64:D64"/>
    <mergeCell ref="A66:E66"/>
    <mergeCell ref="B67:D67"/>
    <mergeCell ref="B68:D68"/>
    <mergeCell ref="B69:D69"/>
    <mergeCell ref="B70:D70"/>
    <mergeCell ref="B71:D71"/>
    <mergeCell ref="B72:D72"/>
    <mergeCell ref="B73:D73"/>
    <mergeCell ref="B74:D74"/>
    <mergeCell ref="A75:D75"/>
    <mergeCell ref="A77:E77"/>
    <mergeCell ref="B78:D78"/>
    <mergeCell ref="B79:D79"/>
    <mergeCell ref="B80:D80"/>
    <mergeCell ref="B81:D81"/>
    <mergeCell ref="B82:D82"/>
    <mergeCell ref="B83:D83"/>
    <mergeCell ref="B84:D84"/>
    <mergeCell ref="B85:D85"/>
    <mergeCell ref="B86:D86"/>
    <mergeCell ref="A87:D87"/>
    <mergeCell ref="A90:E90"/>
    <mergeCell ref="B91:D91"/>
    <mergeCell ref="B92:D92"/>
    <mergeCell ref="B93:D93"/>
    <mergeCell ref="B94:D94"/>
    <mergeCell ref="B95:D95"/>
    <mergeCell ref="B96:D96"/>
    <mergeCell ref="B97:D97"/>
    <mergeCell ref="A98:D98"/>
    <mergeCell ref="A100:E100"/>
    <mergeCell ref="B101:D101"/>
    <mergeCell ref="B102:D102"/>
    <mergeCell ref="B103:D103"/>
    <mergeCell ref="B104:D104"/>
    <mergeCell ref="B105:D105"/>
    <mergeCell ref="B106:D106"/>
    <mergeCell ref="B107:D107"/>
    <mergeCell ref="A108:D108"/>
    <mergeCell ref="A110:E110"/>
    <mergeCell ref="B111:D111"/>
    <mergeCell ref="B112:D112"/>
    <mergeCell ref="B113:D113"/>
    <mergeCell ref="B114:D114"/>
    <mergeCell ref="B115:D115"/>
    <mergeCell ref="B116:D116"/>
    <mergeCell ref="B117:D117"/>
    <mergeCell ref="B118:D118"/>
    <mergeCell ref="A119:D119"/>
    <mergeCell ref="A121:E121"/>
    <mergeCell ref="B122:D122"/>
    <mergeCell ref="B123:D123"/>
    <mergeCell ref="B124:D124"/>
    <mergeCell ref="B125:D125"/>
    <mergeCell ref="B126:D126"/>
    <mergeCell ref="B127:D127"/>
    <mergeCell ref="B128:D128"/>
    <mergeCell ref="B129:D129"/>
    <mergeCell ref="A130:D130"/>
    <mergeCell ref="A132:E132"/>
    <mergeCell ref="B133:D133"/>
    <mergeCell ref="B134:D134"/>
    <mergeCell ref="B135:D135"/>
    <mergeCell ref="B136:D136"/>
    <mergeCell ref="B137:D137"/>
    <mergeCell ref="B138:D138"/>
    <mergeCell ref="B139:D139"/>
    <mergeCell ref="A140:D140"/>
    <mergeCell ref="A142:E142"/>
    <mergeCell ref="A143:D143"/>
    <mergeCell ref="A144:D144"/>
    <mergeCell ref="A145:D145"/>
    <mergeCell ref="A147:E147"/>
    <mergeCell ref="A148:D148"/>
    <mergeCell ref="A149:D149"/>
    <mergeCell ref="A150:D150"/>
    <mergeCell ref="A152:E152"/>
    <mergeCell ref="A153:D153"/>
    <mergeCell ref="H153:K153"/>
    <mergeCell ref="A154:D154"/>
    <mergeCell ref="A155:D155"/>
    <mergeCell ref="A157:E157"/>
    <mergeCell ref="A158:D158"/>
    <mergeCell ref="A159:D159"/>
    <mergeCell ref="A160:D160"/>
    <mergeCell ref="A162:E162"/>
    <mergeCell ref="A163:D163"/>
    <mergeCell ref="A164:D164"/>
    <mergeCell ref="A165:D165"/>
    <mergeCell ref="A166:D166"/>
    <mergeCell ref="A167:D167"/>
    <mergeCell ref="A168:D168"/>
    <mergeCell ref="A169:D169"/>
    <mergeCell ref="A171:D171"/>
    <mergeCell ref="A172:D172"/>
    <mergeCell ref="A173:E173"/>
    <mergeCell ref="A174:D174"/>
    <mergeCell ref="A175:D175"/>
    <mergeCell ref="A176:D176"/>
    <mergeCell ref="A177:D177"/>
    <mergeCell ref="A193:D193"/>
    <mergeCell ref="A194:D194"/>
    <mergeCell ref="A195:D195"/>
    <mergeCell ref="A196:D196"/>
    <mergeCell ref="A200:F200"/>
    <mergeCell ref="A202:F202"/>
    <mergeCell ref="B206:C206"/>
    <mergeCell ref="B207:C207"/>
    <mergeCell ref="A178:D178"/>
    <mergeCell ref="A180:E180"/>
    <mergeCell ref="A181:D181"/>
    <mergeCell ref="A182:D182"/>
    <mergeCell ref="A183:D183"/>
    <mergeCell ref="A186:E186"/>
    <mergeCell ref="A187:D187"/>
    <mergeCell ref="A188:D188"/>
    <mergeCell ref="A189:D189"/>
    <mergeCell ref="B208:C208"/>
    <mergeCell ref="F3:F11"/>
    <mergeCell ref="F16:F24"/>
    <mergeCell ref="F29:F37"/>
    <mergeCell ref="F41:F45"/>
    <mergeCell ref="F50:F54"/>
    <mergeCell ref="F67:F73"/>
    <mergeCell ref="F78:F85"/>
    <mergeCell ref="F90:F94"/>
    <mergeCell ref="F100:F106"/>
    <mergeCell ref="F110:F117"/>
    <mergeCell ref="F121:F128"/>
    <mergeCell ref="F133:F138"/>
    <mergeCell ref="F142:F144"/>
    <mergeCell ref="F147:F149"/>
    <mergeCell ref="F152:F154"/>
    <mergeCell ref="F157:F159"/>
    <mergeCell ref="F162:F168"/>
    <mergeCell ref="F170:F171"/>
    <mergeCell ref="F174:F177"/>
    <mergeCell ref="F180:F182"/>
    <mergeCell ref="F185:F188"/>
    <mergeCell ref="F192:F195"/>
    <mergeCell ref="A192:E192"/>
    <mergeCell ref="G3:G7"/>
    <mergeCell ref="G8:G12"/>
    <mergeCell ref="G16:G20"/>
    <mergeCell ref="G21:G25"/>
    <mergeCell ref="G29:G33"/>
    <mergeCell ref="G34:G38"/>
    <mergeCell ref="G41:G47"/>
    <mergeCell ref="G49:G56"/>
    <mergeCell ref="G59:G63"/>
    <mergeCell ref="G67:G75"/>
    <mergeCell ref="G77:G87"/>
    <mergeCell ref="G90:G98"/>
    <mergeCell ref="G100:G108"/>
    <mergeCell ref="G110:G119"/>
    <mergeCell ref="G121:G130"/>
    <mergeCell ref="G133:G140"/>
    <mergeCell ref="G142:G145"/>
    <mergeCell ref="G147:G150"/>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
  <sheetViews>
    <sheetView workbookViewId="0">
      <selection sqref="A1:A1048576"/>
    </sheetView>
  </sheetViews>
  <sheetFormatPr defaultColWidth="8.77734375" defaultRowHeight="13.2"/>
  <cols>
    <col min="1" max="1" width="16.77734375" style="1" customWidth="1"/>
    <col min="2" max="2" width="8.77734375" style="1"/>
    <col min="3" max="3" width="13.44140625" style="1" customWidth="1"/>
    <col min="4" max="4" width="19.77734375" style="1" customWidth="1"/>
    <col min="5" max="5" width="11.77734375" style="1" customWidth="1"/>
    <col min="6" max="6" width="10.33203125" style="1" customWidth="1"/>
    <col min="7" max="7" width="11" style="1" customWidth="1"/>
    <col min="8" max="8" width="10.6640625" style="1" customWidth="1"/>
    <col min="9" max="9" width="6.109375" style="1" customWidth="1"/>
    <col min="10" max="16384" width="8.77734375" style="1"/>
  </cols>
  <sheetData>
    <row r="2" spans="1:13" ht="39.6">
      <c r="A2" s="2"/>
      <c r="B2" s="3" t="s">
        <v>1120</v>
      </c>
      <c r="C2" s="3" t="s">
        <v>1121</v>
      </c>
      <c r="D2" s="3" t="s">
        <v>1423</v>
      </c>
      <c r="E2" s="3" t="s">
        <v>1424</v>
      </c>
      <c r="F2" s="3" t="s">
        <v>1425</v>
      </c>
      <c r="G2" s="3"/>
      <c r="H2" s="3" t="s">
        <v>1426</v>
      </c>
      <c r="I2" s="3" t="s">
        <v>1427</v>
      </c>
      <c r="J2" s="3"/>
      <c r="M2" s="10"/>
    </row>
    <row r="3" spans="1:13" ht="26.4">
      <c r="A3" s="4" t="s">
        <v>778</v>
      </c>
      <c r="B3" s="3">
        <v>3444</v>
      </c>
      <c r="C3" s="3">
        <v>650</v>
      </c>
      <c r="D3" s="3">
        <v>100</v>
      </c>
      <c r="E3" s="3">
        <v>250</v>
      </c>
      <c r="F3" s="3">
        <v>50</v>
      </c>
      <c r="G3" s="3">
        <f>SUM(B3:F3)</f>
        <v>4494</v>
      </c>
      <c r="H3" s="3">
        <f>G3*0.15</f>
        <v>674.1</v>
      </c>
      <c r="I3" s="3">
        <f>G3*0.15</f>
        <v>674.1</v>
      </c>
      <c r="J3" s="3">
        <f>G3+H3+I3</f>
        <v>5842.2000000000007</v>
      </c>
    </row>
    <row r="4" spans="1:13" ht="26.4">
      <c r="A4" s="4" t="s">
        <v>779</v>
      </c>
      <c r="B4" s="3">
        <v>2346</v>
      </c>
      <c r="C4" s="3">
        <v>600</v>
      </c>
      <c r="D4" s="3">
        <v>95</v>
      </c>
      <c r="E4" s="3">
        <v>200</v>
      </c>
      <c r="F4" s="3">
        <v>50</v>
      </c>
      <c r="G4" s="3">
        <f>SUM(B4:F4)</f>
        <v>3291</v>
      </c>
      <c r="H4" s="3">
        <f t="shared" ref="H4:H5" si="0">G4*0.15</f>
        <v>493.65</v>
      </c>
      <c r="I4" s="3">
        <f t="shared" ref="I4:I5" si="1">G4*0.15</f>
        <v>493.65</v>
      </c>
      <c r="J4" s="3">
        <f t="shared" ref="J4:J5" si="2">G4+H4+I4</f>
        <v>4278.3</v>
      </c>
    </row>
    <row r="5" spans="1:13" ht="26.4">
      <c r="A5" s="4" t="s">
        <v>780</v>
      </c>
      <c r="B5" s="3">
        <v>1551</v>
      </c>
      <c r="C5" s="3">
        <v>550</v>
      </c>
      <c r="D5" s="3">
        <v>85</v>
      </c>
      <c r="E5" s="3">
        <v>180</v>
      </c>
      <c r="F5" s="3">
        <v>50</v>
      </c>
      <c r="G5" s="3">
        <f>SUM(B5:F5)</f>
        <v>2416</v>
      </c>
      <c r="H5" s="3">
        <f t="shared" si="0"/>
        <v>362.4</v>
      </c>
      <c r="I5" s="3">
        <f t="shared" si="1"/>
        <v>362.4</v>
      </c>
      <c r="J5" s="3">
        <f t="shared" si="2"/>
        <v>3140.8</v>
      </c>
    </row>
    <row r="7" spans="1:13" ht="19.95" customHeight="1">
      <c r="A7" s="1663" t="s">
        <v>1245</v>
      </c>
      <c r="B7" s="1663"/>
      <c r="C7" s="1663"/>
      <c r="D7" s="1663"/>
      <c r="E7" s="1663"/>
      <c r="F7" s="5"/>
      <c r="G7" s="1664" t="s">
        <v>1428</v>
      </c>
      <c r="H7" s="1665"/>
      <c r="I7" s="1665"/>
      <c r="J7" s="1665"/>
      <c r="K7" s="11"/>
    </row>
    <row r="8" spans="1:13" ht="31.2" customHeight="1">
      <c r="A8" s="5" t="s">
        <v>1429</v>
      </c>
      <c r="B8" s="6" t="s">
        <v>1247</v>
      </c>
      <c r="C8" s="6" t="s">
        <v>1430</v>
      </c>
      <c r="D8" s="6" t="s">
        <v>1431</v>
      </c>
      <c r="E8" s="6" t="s">
        <v>1432</v>
      </c>
      <c r="F8" s="1659"/>
      <c r="G8" s="1666" t="s">
        <v>1297</v>
      </c>
      <c r="H8" s="1667"/>
      <c r="I8" s="1655" t="s">
        <v>1298</v>
      </c>
      <c r="J8" s="1657"/>
    </row>
    <row r="9" spans="1:13" ht="31.2" customHeight="1">
      <c r="A9" s="5">
        <v>1</v>
      </c>
      <c r="B9" s="6" t="s">
        <v>1253</v>
      </c>
      <c r="C9" s="7">
        <f>100/1000</f>
        <v>0.1</v>
      </c>
      <c r="D9" s="6">
        <v>200</v>
      </c>
      <c r="E9" s="6">
        <f>D9*C9</f>
        <v>20</v>
      </c>
      <c r="F9" s="1659"/>
      <c r="G9" s="1661" t="s">
        <v>1433</v>
      </c>
      <c r="H9" s="1661"/>
      <c r="I9" s="1655">
        <v>118</v>
      </c>
      <c r="J9" s="1657"/>
    </row>
    <row r="10" spans="1:13" ht="31.2" customHeight="1">
      <c r="A10" s="5">
        <v>2</v>
      </c>
      <c r="B10" s="6" t="s">
        <v>1254</v>
      </c>
      <c r="C10" s="6">
        <v>22</v>
      </c>
      <c r="D10" s="6">
        <v>400</v>
      </c>
      <c r="E10" s="6">
        <f>D10*C10</f>
        <v>8800</v>
      </c>
      <c r="F10" s="1659"/>
      <c r="G10" s="1661" t="s">
        <v>1434</v>
      </c>
      <c r="H10" s="1661"/>
      <c r="I10" s="1655">
        <f>I9*0.05</f>
        <v>5.9</v>
      </c>
      <c r="J10" s="1657"/>
    </row>
    <row r="11" spans="1:13" ht="31.2" customHeight="1">
      <c r="A11" s="5">
        <v>3</v>
      </c>
      <c r="B11" s="6" t="s">
        <v>1256</v>
      </c>
      <c r="C11" s="6">
        <f>2000/1000</f>
        <v>2</v>
      </c>
      <c r="D11" s="6">
        <f>D10*1.6</f>
        <v>640</v>
      </c>
      <c r="E11" s="6">
        <f>D11*C11</f>
        <v>1280</v>
      </c>
      <c r="F11" s="1659"/>
      <c r="G11" s="1661" t="s">
        <v>1435</v>
      </c>
      <c r="H11" s="1661"/>
      <c r="I11" s="1655">
        <f>I9*0.15</f>
        <v>17.7</v>
      </c>
      <c r="J11" s="1657"/>
    </row>
    <row r="12" spans="1:13" ht="31.2" customHeight="1">
      <c r="A12" s="5">
        <v>4</v>
      </c>
      <c r="B12" s="6" t="s">
        <v>1258</v>
      </c>
      <c r="C12" s="6">
        <f>2300/1000</f>
        <v>2.2999999999999998</v>
      </c>
      <c r="D12" s="6">
        <f>D10*2.9</f>
        <v>1160</v>
      </c>
      <c r="E12" s="6">
        <f>D12*C12</f>
        <v>2668</v>
      </c>
      <c r="F12" s="1659"/>
      <c r="G12" s="1661" t="s">
        <v>1320</v>
      </c>
      <c r="H12" s="1661"/>
      <c r="I12" s="1655">
        <v>12</v>
      </c>
      <c r="J12" s="1657"/>
    </row>
    <row r="13" spans="1:13" ht="31.2" customHeight="1">
      <c r="A13" s="5" t="s">
        <v>594</v>
      </c>
      <c r="B13" s="1658" t="s">
        <v>1259</v>
      </c>
      <c r="C13" s="1658"/>
      <c r="D13" s="1658"/>
      <c r="E13" s="6">
        <f>E12+E11+E10+E9</f>
        <v>12768</v>
      </c>
      <c r="F13" s="1659"/>
      <c r="G13" s="1661" t="s">
        <v>1436</v>
      </c>
      <c r="H13" s="1661"/>
      <c r="I13" s="1655">
        <f>I9*0.16</f>
        <v>18.88</v>
      </c>
      <c r="J13" s="1657"/>
    </row>
    <row r="14" spans="1:13" ht="31.2" customHeight="1">
      <c r="A14" s="5"/>
      <c r="B14" s="1662" t="s">
        <v>1437</v>
      </c>
      <c r="C14" s="1656"/>
      <c r="D14" s="1657"/>
      <c r="E14" s="6">
        <f>E13*0.02</f>
        <v>255.36</v>
      </c>
      <c r="F14" s="1659"/>
      <c r="G14" s="1661" t="s">
        <v>1438</v>
      </c>
      <c r="H14" s="1661"/>
      <c r="I14" s="1655">
        <f>SUM(I9:I13)</f>
        <v>172.48</v>
      </c>
      <c r="J14" s="1657"/>
    </row>
    <row r="15" spans="1:13" ht="22.95" customHeight="1">
      <c r="A15" s="5"/>
      <c r="B15" s="1658" t="s">
        <v>1439</v>
      </c>
      <c r="C15" s="1658"/>
      <c r="D15" s="1658"/>
      <c r="E15" s="6">
        <v>1500</v>
      </c>
      <c r="F15" s="1659"/>
    </row>
    <row r="16" spans="1:13" ht="22.95" customHeight="1">
      <c r="A16" s="5"/>
      <c r="B16" s="1658" t="s">
        <v>1262</v>
      </c>
      <c r="C16" s="1658"/>
      <c r="D16" s="1658"/>
      <c r="E16" s="6">
        <v>750</v>
      </c>
      <c r="F16" s="1659"/>
    </row>
    <row r="17" spans="1:7" ht="22.95" customHeight="1">
      <c r="A17" s="5"/>
      <c r="B17" s="1655" t="s">
        <v>1440</v>
      </c>
      <c r="C17" s="1656"/>
      <c r="D17" s="1657"/>
      <c r="E17" s="6">
        <v>100</v>
      </c>
      <c r="F17" s="1659"/>
    </row>
    <row r="18" spans="1:7" ht="22.95" customHeight="1">
      <c r="A18" s="5"/>
      <c r="B18" s="1658" t="s">
        <v>1263</v>
      </c>
      <c r="C18" s="1658"/>
      <c r="D18" s="1658"/>
      <c r="E18" s="6">
        <f>E13*0.15</f>
        <v>1915.1999999999998</v>
      </c>
      <c r="F18" s="1659"/>
    </row>
    <row r="19" spans="1:7" ht="22.95" customHeight="1">
      <c r="A19" s="5"/>
      <c r="B19" s="1658" t="s">
        <v>1264</v>
      </c>
      <c r="C19" s="1658"/>
      <c r="D19" s="1658"/>
      <c r="E19" s="8">
        <f>E18+E16+E15+E13</f>
        <v>16933.2</v>
      </c>
      <c r="F19" s="1659"/>
      <c r="G19" s="9"/>
    </row>
    <row r="24" spans="1:7" ht="40.950000000000003" customHeight="1">
      <c r="A24" s="1660" t="s">
        <v>1428</v>
      </c>
      <c r="B24" s="1660"/>
      <c r="C24" s="1660"/>
      <c r="D24" s="1660"/>
      <c r="E24" s="1660"/>
      <c r="F24" s="1658" t="s">
        <v>1251</v>
      </c>
    </row>
    <row r="25" spans="1:7" ht="40.950000000000003" customHeight="1">
      <c r="A25" s="5" t="s">
        <v>70</v>
      </c>
      <c r="B25" s="1658" t="s">
        <v>1297</v>
      </c>
      <c r="C25" s="1658"/>
      <c r="D25" s="1658"/>
      <c r="E25" s="6" t="s">
        <v>1298</v>
      </c>
      <c r="F25" s="1658"/>
    </row>
    <row r="26" spans="1:7" ht="40.950000000000003" customHeight="1">
      <c r="A26" s="5"/>
      <c r="B26" s="1658" t="s">
        <v>1433</v>
      </c>
      <c r="C26" s="1658"/>
      <c r="D26" s="1658"/>
      <c r="E26" s="6">
        <v>118</v>
      </c>
      <c r="F26" s="1658"/>
    </row>
    <row r="27" spans="1:7" ht="40.950000000000003" customHeight="1">
      <c r="A27" s="5"/>
      <c r="B27" s="1655" t="s">
        <v>1434</v>
      </c>
      <c r="C27" s="1656"/>
      <c r="D27" s="1657"/>
      <c r="E27" s="6">
        <f>E26*0.05</f>
        <v>5.9</v>
      </c>
      <c r="F27" s="1658"/>
    </row>
    <row r="28" spans="1:7" ht="40.950000000000003" customHeight="1">
      <c r="A28" s="5"/>
      <c r="B28" s="1658" t="s">
        <v>1435</v>
      </c>
      <c r="C28" s="1658"/>
      <c r="D28" s="1658"/>
      <c r="E28" s="6">
        <f>E26*0.15</f>
        <v>17.7</v>
      </c>
      <c r="F28" s="1658"/>
    </row>
    <row r="29" spans="1:7" ht="40.950000000000003" customHeight="1">
      <c r="A29" s="5"/>
      <c r="B29" s="1655" t="s">
        <v>1320</v>
      </c>
      <c r="C29" s="1656"/>
      <c r="D29" s="1657"/>
      <c r="E29" s="6">
        <v>12</v>
      </c>
      <c r="F29" s="1658"/>
    </row>
    <row r="30" spans="1:7" ht="40.950000000000003" customHeight="1">
      <c r="A30" s="5"/>
      <c r="B30" s="1658" t="s">
        <v>1436</v>
      </c>
      <c r="C30" s="1658"/>
      <c r="D30" s="1658"/>
      <c r="E30" s="6">
        <f>E26*0.16</f>
        <v>18.88</v>
      </c>
      <c r="F30" s="1658"/>
    </row>
    <row r="31" spans="1:7" ht="40.950000000000003" customHeight="1">
      <c r="A31" s="5"/>
      <c r="B31" s="1658" t="s">
        <v>1438</v>
      </c>
      <c r="C31" s="1658"/>
      <c r="D31" s="1658"/>
      <c r="E31" s="8">
        <f>SUM(E26:E30)</f>
        <v>172.48</v>
      </c>
      <c r="F31" s="8"/>
    </row>
  </sheetData>
  <mergeCells count="34">
    <mergeCell ref="A7:E7"/>
    <mergeCell ref="G7:J7"/>
    <mergeCell ref="G8:H8"/>
    <mergeCell ref="I8:J8"/>
    <mergeCell ref="G9:H9"/>
    <mergeCell ref="I9:J9"/>
    <mergeCell ref="G10:H10"/>
    <mergeCell ref="I10:J10"/>
    <mergeCell ref="G11:H11"/>
    <mergeCell ref="I11:J11"/>
    <mergeCell ref="G12:H12"/>
    <mergeCell ref="I12:J12"/>
    <mergeCell ref="B13:D13"/>
    <mergeCell ref="G13:H13"/>
    <mergeCell ref="I13:J13"/>
    <mergeCell ref="B14:D14"/>
    <mergeCell ref="G14:H14"/>
    <mergeCell ref="I14:J14"/>
    <mergeCell ref="B29:D29"/>
    <mergeCell ref="B30:D30"/>
    <mergeCell ref="B31:D31"/>
    <mergeCell ref="F8:F12"/>
    <mergeCell ref="F13:F19"/>
    <mergeCell ref="F24:F30"/>
    <mergeCell ref="A24:E24"/>
    <mergeCell ref="B25:D25"/>
    <mergeCell ref="B26:D26"/>
    <mergeCell ref="B27:D27"/>
    <mergeCell ref="B28:D28"/>
    <mergeCell ref="B15:D15"/>
    <mergeCell ref="B16:D16"/>
    <mergeCell ref="B17:D17"/>
    <mergeCell ref="B18:D18"/>
    <mergeCell ref="B19:D19"/>
  </mergeCells>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28" master="" otherUserPermission="visible"/>
  <rangeList sheetStid="32" master="" otherUserPermission="visible"/>
  <rangeList sheetStid="6" master="" otherUserPermission="visible"/>
  <rangeList sheetStid="1" master="" otherUserPermission="visible"/>
  <rangeList sheetStid="19" master="" otherUserPermission="visible">
    <arrUserId title="Range2" rangeCreator="" othersAccessPermission="edit"/>
    <arrUserId title="Range2_1" rangeCreator="" othersAccessPermission="edit"/>
  </rangeList>
  <rangeList sheetStid="2" master="" otherUserPermission="visible"/>
  <rangeList sheetStid="18" master="" otherUserPermission="visible">
    <arrUserId title="Range2_1" rangeCreator="" othersAccessPermission="edit"/>
  </rangeList>
  <rangeList sheetStid="27" master="" otherUserPermission="visible"/>
  <rangeList sheetStid="21" master="" otherUserPermission="visible"/>
  <rangeList sheetStid="20" master="" otherUserPermission="visible">
    <arrUserId title="Range1_2_2_1" rangeCreator="" othersAccessPermission="edit"/>
    <arrUserId title="Range1_2_5_1" rangeCreator="" othersAccessPermission="edit"/>
  </rangeList>
  <rangeList sheetStid="11" master="" otherUserPermission="visible"/>
  <rangeList sheetStid="12" master="" otherUserPermission="visible"/>
  <rangeList sheetStid="14" master="" otherUserPermission="visible"/>
  <rangeList sheetStid="22" master="" otherUserPermission="visible"/>
  <rangeList sheetStid="26" master="" otherUserPermission="visible"/>
  <rangeList sheetStid="24" master="" otherUserPermission="visible"/>
  <rangeList sheetStid="23" master="" otherUserPermission="visible"/>
  <rangeList sheetStid="15" master="" otherUserPermission="visible"/>
  <rangeList sheetStid="25" master="" otherUserPermission="visible"/>
  <rangeList sheetStid="16" master="" otherUserPermission="visible"/>
  <rangeList sheetStid="17" master="" otherUserPermission="visible"/>
  <rangeList sheetStid="30" master="" otherUserPermission="visible"/>
  <rangeList sheetStid="3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36</vt:i4>
      </vt:variant>
    </vt:vector>
  </HeadingPairs>
  <TitlesOfParts>
    <vt:vector size="60" baseType="lpstr">
      <vt:lpstr>GRAND SUMMARY  </vt:lpstr>
      <vt:lpstr>Bill No.1 P&amp;G</vt:lpstr>
      <vt:lpstr>Bill 2</vt:lpstr>
      <vt:lpstr>Bill 2.1-RETAINING WALL</vt:lpstr>
      <vt:lpstr>BILL 2.2 - CONTROL ROOM</vt:lpstr>
      <vt:lpstr>Bill 2.3 - EPOXY COATING</vt:lpstr>
      <vt:lpstr>BILL 2.4 CHANGIN&amp; ABLUTION BLCK</vt:lpstr>
      <vt:lpstr>Bill 2.5 Sludge lagoon</vt:lpstr>
      <vt:lpstr>Bill 2.6-Sludge drying beds</vt:lpstr>
      <vt:lpstr>BILL 2.7 ANCILLARY WORKS</vt:lpstr>
      <vt:lpstr>Bill 2.8 BPT and Smart Meters </vt:lpstr>
      <vt:lpstr>2.9 Pipe shed</vt:lpstr>
      <vt:lpstr>BILL 3</vt:lpstr>
      <vt:lpstr>BILL 3.1- KIANYAGA MAIN LINE</vt:lpstr>
      <vt:lpstr>BILL 3.2 - KIANYAGA UPHILL</vt:lpstr>
      <vt:lpstr>BILL 3.3 - OF1-GATUNGURU TANK</vt:lpstr>
      <vt:lpstr>BILL 3.4 - ITHARE DSP LINE</vt:lpstr>
      <vt:lpstr>BILL 3.5 - ITHARE RELOCATION</vt:lpstr>
      <vt:lpstr>BILL 3.6 - BPTS&amp;PRVs</vt:lpstr>
      <vt:lpstr>BILL 3.7 - GOVERNERS LINE</vt:lpstr>
      <vt:lpstr>Bill 4  RELOCATION OF SERVICES</vt:lpstr>
      <vt:lpstr>Bill 5 - Day works</vt:lpstr>
      <vt:lpstr>RAte justification </vt:lpstr>
      <vt:lpstr>Attachments </vt:lpstr>
      <vt:lpstr>'Bill 2.1-RETAINING WALL'!Print_Area</vt:lpstr>
      <vt:lpstr>'BILL 2.2 - CONTROL ROOM'!Print_Area</vt:lpstr>
      <vt:lpstr>'Bill 2.3 - EPOXY COATING'!Print_Area</vt:lpstr>
      <vt:lpstr>'BILL 2.4 CHANGIN&amp; ABLUTION BLCK'!Print_Area</vt:lpstr>
      <vt:lpstr>'Bill 2.5 Sludge lagoon'!Print_Area</vt:lpstr>
      <vt:lpstr>'Bill 2.6-Sludge drying beds'!Print_Area</vt:lpstr>
      <vt:lpstr>'BILL 2.7 ANCILLARY WORKS'!Print_Area</vt:lpstr>
      <vt:lpstr>'Bill 2.8 BPT and Smart Meters '!Print_Area</vt:lpstr>
      <vt:lpstr>'BILL 3.1- KIANYAGA MAIN LINE'!Print_Area</vt:lpstr>
      <vt:lpstr>'BILL 3.2 - KIANYAGA UPHILL'!Print_Area</vt:lpstr>
      <vt:lpstr>'BILL 3.3 - OF1-GATUNGURU TANK'!Print_Area</vt:lpstr>
      <vt:lpstr>'BILL 3.4 - ITHARE DSP LINE'!Print_Area</vt:lpstr>
      <vt:lpstr>'BILL 3.5 - ITHARE RELOCATION'!Print_Area</vt:lpstr>
      <vt:lpstr>'BILL 3.6 - BPTS&amp;PRVs'!Print_Area</vt:lpstr>
      <vt:lpstr>'BILL 3.7 - GOVERNERS LINE'!Print_Area</vt:lpstr>
      <vt:lpstr>'Bill 4  RELOCATION OF SERVICES'!Print_Area</vt:lpstr>
      <vt:lpstr>'Bill 5 - Day works'!Print_Area</vt:lpstr>
      <vt:lpstr>'Bill No.1 P&amp;G'!Print_Area</vt:lpstr>
      <vt:lpstr>'GRAND SUMMARY  '!Print_Area</vt:lpstr>
      <vt:lpstr>'Bill 2.1-RETAINING WALL'!Print_Titles</vt:lpstr>
      <vt:lpstr>'BILL 2.2 - CONTROL ROOM'!Print_Titles</vt:lpstr>
      <vt:lpstr>'Bill 2.3 - EPOXY COATING'!Print_Titles</vt:lpstr>
      <vt:lpstr>'BILL 2.4 CHANGIN&amp; ABLUTION BLCK'!Print_Titles</vt:lpstr>
      <vt:lpstr>'Bill 2.5 Sludge lagoon'!Print_Titles</vt:lpstr>
      <vt:lpstr>'Bill 2.6-Sludge drying beds'!Print_Titles</vt:lpstr>
      <vt:lpstr>'BILL 2.7 ANCILLARY WORKS'!Print_Titles</vt:lpstr>
      <vt:lpstr>'Bill 2.8 BPT and Smart Meters '!Print_Titles</vt:lpstr>
      <vt:lpstr>'BILL 3.1- KIANYAGA MAIN LINE'!Print_Titles</vt:lpstr>
      <vt:lpstr>'BILL 3.2 - KIANYAGA UPHILL'!Print_Titles</vt:lpstr>
      <vt:lpstr>'BILL 3.3 - OF1-GATUNGURU TANK'!Print_Titles</vt:lpstr>
      <vt:lpstr>'BILL 3.6 - BPTS&amp;PRVs'!Print_Titles</vt:lpstr>
      <vt:lpstr>'BILL 3.7 - GOVERNERS LINE'!Print_Titles</vt:lpstr>
      <vt:lpstr>'Bill 4  RELOCATION OF SERVICES'!Print_Titles</vt:lpstr>
      <vt:lpstr>'Bill 5 - Day works'!Print_Titles</vt:lpstr>
      <vt:lpstr>'Bill No.1 P&amp;G'!Print_Titles</vt:lpstr>
      <vt:lpstr>'GRAND SUMMARY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Oduor</dc:creator>
  <cp:lastModifiedBy>Arthur Mamo</cp:lastModifiedBy>
  <cp:lastPrinted>2025-05-27T16:37:22Z</cp:lastPrinted>
  <dcterms:created xsi:type="dcterms:W3CDTF">2022-10-24T16:43:00Z</dcterms:created>
  <dcterms:modified xsi:type="dcterms:W3CDTF">2025-06-24T08:13:35Z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2022-05-19T00:00:00Z</vt:filetime>
  </property>
  <property fmtid="{D5CDD505-2E9C-101B-9397-08002B2CF9AE}" pid="3" name="Creator">
    <vt:lpwstr>Microsoft® Word 2016</vt:lpwstr>
  </property>
  <property fmtid="{D5CDD505-2E9C-101B-9397-08002B2CF9AE}" pid="4" name="LastSaved">
    <vt:filetime>2022-10-24T00:00:00Z</vt:filetime>
  </property>
  <property fmtid="{D5CDD505-2E9C-101B-9397-08002B2CF9AE}" pid="5" name="Producer">
    <vt:lpwstr>Microsoft® Word 2016</vt:lpwstr>
  </property>
  <property fmtid="{D5CDD505-2E9C-101B-9397-08002B2CF9AE}" pid="6" name="ICV">
    <vt:lpwstr>26AD8A4745604B7CB35535AA1B9715AD_12</vt:lpwstr>
  </property>
  <property fmtid="{D5CDD505-2E9C-101B-9397-08002B2CF9AE}" pid="7" name="KSOProductBuildVer">
    <vt:lpwstr>1033-12.2.0.21179</vt:lpwstr>
  </property>
</Properties>
</file>